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3680" windowHeight="7035" tabRatio="711" activeTab="1"/>
  </bookViews>
  <sheets>
    <sheet name="PROJECTIONS=&gt;" sheetId="13" r:id="rId1"/>
    <sheet name="Hitters" sheetId="9" r:id="rId2"/>
    <sheet name="Pitchers" sheetId="10" r:id="rId3"/>
    <sheet name="RANKINGS=&gt;" sheetId="17" r:id="rId4"/>
    <sheet name="Hitter Ranks" sheetId="16" r:id="rId5"/>
    <sheet name="Pitcher Ranks" sheetId="18" r:id="rId6"/>
    <sheet name="SETTINGS=&gt;" sheetId="20" r:id="rId7"/>
    <sheet name="Replacement Level" sheetId="19" r:id="rId8"/>
    <sheet name="PLAYERIDMAP" sheetId="15" r:id="rId9"/>
  </sheets>
  <calcPr calcId="145621" iterate="1"/>
</workbook>
</file>

<file path=xl/calcChain.xml><?xml version="1.0" encoding="utf-8"?>
<calcChain xmlns="http://schemas.openxmlformats.org/spreadsheetml/2006/main">
  <c r="C2" i="9" l="1"/>
  <c r="C3" i="9"/>
  <c r="C9" i="9"/>
  <c r="C4" i="9"/>
  <c r="C8" i="9"/>
  <c r="C10" i="9"/>
  <c r="C5" i="9"/>
  <c r="C11" i="9"/>
  <c r="C12" i="9"/>
  <c r="C16" i="9"/>
  <c r="C13" i="9"/>
  <c r="C6" i="9"/>
  <c r="C23" i="9"/>
  <c r="C7" i="9"/>
  <c r="C22" i="9"/>
  <c r="C17" i="9"/>
  <c r="C32" i="9"/>
  <c r="C26" i="9"/>
  <c r="C19" i="9"/>
  <c r="C20" i="9"/>
  <c r="C38" i="9"/>
  <c r="C41" i="9"/>
  <c r="C14" i="9"/>
  <c r="C43" i="9"/>
  <c r="C35" i="9"/>
  <c r="C15" i="9"/>
  <c r="C24" i="9"/>
  <c r="C36" i="9"/>
  <c r="C34" i="9"/>
  <c r="C31" i="9"/>
  <c r="C39" i="9"/>
  <c r="C45" i="9"/>
  <c r="C42" i="9"/>
  <c r="C53" i="9"/>
  <c r="C27" i="9"/>
  <c r="C51" i="9"/>
  <c r="C52" i="9"/>
  <c r="C28" i="9"/>
  <c r="C18" i="9"/>
  <c r="C29" i="9"/>
  <c r="C48" i="9"/>
  <c r="C30" i="9"/>
  <c r="C33" i="9"/>
  <c r="C46" i="9"/>
  <c r="C47" i="9"/>
  <c r="C37" i="9"/>
  <c r="C49" i="9"/>
  <c r="C40" i="9"/>
  <c r="C21" i="9"/>
  <c r="C44" i="9"/>
  <c r="C58" i="9"/>
  <c r="C71" i="9"/>
  <c r="C25" i="9"/>
  <c r="C54" i="9"/>
  <c r="C59" i="9"/>
  <c r="C62" i="9"/>
  <c r="C55" i="9"/>
  <c r="C67" i="9"/>
  <c r="C77" i="9"/>
  <c r="C57" i="9"/>
  <c r="C81" i="9"/>
  <c r="C60" i="9"/>
  <c r="C86" i="9"/>
  <c r="C61" i="9"/>
  <c r="C80" i="9"/>
  <c r="C63" i="9"/>
  <c r="C64" i="9"/>
  <c r="C93" i="9"/>
  <c r="C78" i="9"/>
  <c r="C68" i="9"/>
  <c r="C56" i="9"/>
  <c r="C72" i="9"/>
  <c r="C73" i="9"/>
  <c r="C74" i="9"/>
  <c r="C75" i="9"/>
  <c r="C83" i="9"/>
  <c r="C100" i="9"/>
  <c r="C79" i="9"/>
  <c r="C50" i="9"/>
  <c r="C91" i="9"/>
  <c r="C82" i="9"/>
  <c r="C65" i="9"/>
  <c r="C88" i="9"/>
  <c r="C89" i="9"/>
  <c r="C70" i="9"/>
  <c r="C90" i="9"/>
  <c r="C106" i="9"/>
  <c r="C118" i="9"/>
  <c r="C107" i="9"/>
  <c r="C95" i="9"/>
  <c r="C111" i="9"/>
  <c r="C103" i="9"/>
  <c r="C97" i="9"/>
  <c r="C98" i="9"/>
  <c r="C101" i="9"/>
  <c r="C108" i="9"/>
  <c r="C109" i="9"/>
  <c r="C102" i="9"/>
  <c r="C117" i="9"/>
  <c r="C129" i="9"/>
  <c r="C85" i="9"/>
  <c r="C119" i="9"/>
  <c r="C87" i="9"/>
  <c r="C104" i="9"/>
  <c r="C132" i="9"/>
  <c r="C105" i="9"/>
  <c r="C66" i="9"/>
  <c r="C116" i="9"/>
  <c r="C92" i="9"/>
  <c r="C110" i="9"/>
  <c r="C69" i="9"/>
  <c r="C112" i="9"/>
  <c r="C113" i="9"/>
  <c r="C114" i="9"/>
  <c r="C146" i="9"/>
  <c r="C147" i="9"/>
  <c r="C115" i="9"/>
  <c r="C138" i="9"/>
  <c r="C152" i="9"/>
  <c r="C99" i="9"/>
  <c r="C76" i="9"/>
  <c r="C130" i="9"/>
  <c r="C120" i="9"/>
  <c r="C144" i="9"/>
  <c r="C123" i="9"/>
  <c r="C158" i="9"/>
  <c r="C124" i="9"/>
  <c r="C136" i="9"/>
  <c r="C127" i="9"/>
  <c r="C84" i="9"/>
  <c r="C151" i="9"/>
  <c r="C156" i="9"/>
  <c r="C133" i="9"/>
  <c r="C157" i="9"/>
  <c r="C135" i="9"/>
  <c r="C150" i="9"/>
  <c r="C140" i="9"/>
  <c r="C141" i="9"/>
  <c r="C161" i="9"/>
  <c r="C143" i="9"/>
  <c r="C94" i="9"/>
  <c r="C96" i="9"/>
  <c r="C145" i="9"/>
  <c r="C121" i="9"/>
  <c r="C159" i="9"/>
  <c r="C148" i="9"/>
  <c r="C175" i="9"/>
  <c r="C125" i="9"/>
  <c r="C162" i="9"/>
  <c r="C126" i="9"/>
  <c r="C128" i="9"/>
  <c r="C131" i="9"/>
  <c r="C176" i="9"/>
  <c r="C188" i="9"/>
  <c r="C177" i="9"/>
  <c r="C160" i="9"/>
  <c r="C189" i="9"/>
  <c r="C163" i="9"/>
  <c r="C164" i="9"/>
  <c r="C192" i="9"/>
  <c r="C139" i="9"/>
  <c r="C142" i="9"/>
  <c r="C173" i="9"/>
  <c r="C165" i="9"/>
  <c r="C166" i="9"/>
  <c r="C167" i="9"/>
  <c r="C179" i="9"/>
  <c r="C168" i="9"/>
  <c r="C149" i="9"/>
  <c r="C190" i="9"/>
  <c r="C169" i="9"/>
  <c r="C198" i="9"/>
  <c r="C122" i="9"/>
  <c r="C187" i="9"/>
  <c r="C155" i="9"/>
  <c r="C180" i="9"/>
  <c r="C181" i="9"/>
  <c r="C183" i="9"/>
  <c r="C184" i="9"/>
  <c r="C185" i="9"/>
  <c r="C134" i="9"/>
  <c r="C199" i="9"/>
  <c r="C195" i="9"/>
  <c r="C200" i="9"/>
  <c r="C137" i="9"/>
  <c r="C191" i="9"/>
  <c r="C196" i="9"/>
  <c r="C171" i="9"/>
  <c r="C193" i="9"/>
  <c r="C202" i="9"/>
  <c r="C194" i="9"/>
  <c r="C218" i="9"/>
  <c r="C178" i="9"/>
  <c r="C153" i="9"/>
  <c r="C182" i="9"/>
  <c r="C197" i="9"/>
  <c r="C207" i="9"/>
  <c r="C154" i="9"/>
  <c r="C201" i="9"/>
  <c r="C213" i="9"/>
  <c r="C203" i="9"/>
  <c r="C204" i="9"/>
  <c r="C205" i="9"/>
  <c r="C206" i="9"/>
  <c r="C220" i="9"/>
  <c r="C208" i="9"/>
  <c r="C209" i="9"/>
  <c r="C229" i="9"/>
  <c r="C230" i="9"/>
  <c r="C216" i="9"/>
  <c r="C217" i="9"/>
  <c r="C210" i="9"/>
  <c r="C223" i="9"/>
  <c r="C211" i="9"/>
  <c r="C170" i="9"/>
  <c r="C172" i="9"/>
  <c r="C174" i="9"/>
  <c r="C225" i="9"/>
  <c r="C214" i="9"/>
  <c r="C240" i="9"/>
  <c r="C215" i="9"/>
  <c r="C242" i="9"/>
  <c r="C219" i="9"/>
  <c r="C186" i="9"/>
  <c r="C234" i="9"/>
  <c r="C236" i="9"/>
  <c r="C246" i="9"/>
  <c r="C249" i="9"/>
  <c r="C243" i="9"/>
  <c r="C244" i="9"/>
  <c r="C224" i="9"/>
  <c r="C237" i="9"/>
  <c r="C212" i="9"/>
  <c r="C228" i="9"/>
  <c r="C231" i="9"/>
  <c r="C241" i="9"/>
  <c r="C232" i="9"/>
  <c r="C233" i="9"/>
  <c r="C238" i="9"/>
  <c r="C257" i="9"/>
  <c r="C239" i="9"/>
  <c r="C222" i="9"/>
  <c r="C252" i="9"/>
  <c r="C245" i="9"/>
  <c r="C255" i="9"/>
  <c r="C256" i="9"/>
  <c r="C261" i="9"/>
  <c r="C247" i="9"/>
  <c r="C248" i="9"/>
  <c r="C258" i="9"/>
  <c r="C264" i="9"/>
  <c r="C250" i="9"/>
  <c r="C227" i="9"/>
  <c r="C251" i="9"/>
  <c r="C253" i="9"/>
  <c r="C260" i="9"/>
  <c r="C254" i="9"/>
  <c r="C269" i="9"/>
  <c r="C259" i="9"/>
  <c r="C262" i="9"/>
  <c r="C221" i="9"/>
  <c r="C271" i="9"/>
  <c r="C273" i="9"/>
  <c r="C226" i="9"/>
  <c r="C265" i="9"/>
  <c r="C266" i="9"/>
  <c r="C267" i="9"/>
  <c r="C235" i="9"/>
  <c r="C274" i="9"/>
  <c r="C268" i="9"/>
  <c r="C263" i="9"/>
  <c r="C270" i="9"/>
  <c r="C272" i="9"/>
  <c r="C275" i="9"/>
  <c r="C276" i="9"/>
  <c r="C277" i="9"/>
  <c r="C278" i="9"/>
  <c r="C279" i="9"/>
  <c r="C282" i="9"/>
  <c r="C280" i="9"/>
  <c r="C281" i="9"/>
  <c r="C284" i="9"/>
  <c r="C283" i="9"/>
  <c r="C285" i="9"/>
  <c r="B151" i="18" l="1"/>
  <c r="C151" i="18"/>
  <c r="D151" i="18"/>
  <c r="E151" i="18"/>
  <c r="B139" i="18"/>
  <c r="C139" i="18"/>
  <c r="D139" i="18"/>
  <c r="E139" i="18"/>
  <c r="B76" i="18"/>
  <c r="C76" i="18"/>
  <c r="D76" i="18"/>
  <c r="E76" i="18"/>
  <c r="B180" i="18"/>
  <c r="C180" i="18"/>
  <c r="D180" i="18"/>
  <c r="E180" i="18"/>
  <c r="B195" i="18"/>
  <c r="C195" i="18"/>
  <c r="D195" i="18"/>
  <c r="E195" i="18"/>
  <c r="A355" i="10"/>
  <c r="B355" i="10" s="1"/>
  <c r="A356" i="10"/>
  <c r="B356" i="10" s="1"/>
  <c r="A357" i="10"/>
  <c r="B357" i="10" s="1"/>
  <c r="B184" i="18"/>
  <c r="C184" i="18"/>
  <c r="D184" i="18"/>
  <c r="E184" i="18"/>
  <c r="B207" i="18"/>
  <c r="C207" i="18"/>
  <c r="D207" i="18"/>
  <c r="E207" i="18"/>
  <c r="B153" i="18"/>
  <c r="C153" i="18"/>
  <c r="D153" i="18"/>
  <c r="E153" i="18"/>
  <c r="B173" i="18"/>
  <c r="C173" i="18"/>
  <c r="D173" i="18"/>
  <c r="E173" i="18"/>
  <c r="B204" i="18"/>
  <c r="C204" i="18"/>
  <c r="D204" i="18"/>
  <c r="E204" i="18"/>
  <c r="B19" i="18"/>
  <c r="C19" i="18"/>
  <c r="D19" i="18"/>
  <c r="E19" i="18"/>
  <c r="B73" i="18"/>
  <c r="C73" i="18"/>
  <c r="D73" i="18"/>
  <c r="E73" i="18"/>
  <c r="B39" i="18"/>
  <c r="C39" i="18"/>
  <c r="D39" i="18"/>
  <c r="E39" i="18"/>
  <c r="B55" i="18"/>
  <c r="C55" i="18"/>
  <c r="D55" i="18"/>
  <c r="E55" i="18"/>
  <c r="B98" i="18"/>
  <c r="C98" i="18"/>
  <c r="D98" i="18"/>
  <c r="E98" i="18"/>
  <c r="B122" i="18"/>
  <c r="C122" i="18"/>
  <c r="D122" i="18"/>
  <c r="E122" i="18"/>
  <c r="B108" i="18"/>
  <c r="C108" i="18"/>
  <c r="D108" i="18"/>
  <c r="E108" i="18"/>
  <c r="B111" i="18"/>
  <c r="C111" i="18"/>
  <c r="D111" i="18"/>
  <c r="E111" i="18"/>
  <c r="B24" i="18"/>
  <c r="C24" i="18"/>
  <c r="D24" i="18"/>
  <c r="E24" i="18"/>
  <c r="B48" i="18"/>
  <c r="C48" i="18"/>
  <c r="D48" i="18"/>
  <c r="E48" i="18"/>
  <c r="B12" i="18"/>
  <c r="C12" i="18"/>
  <c r="D12" i="18"/>
  <c r="E12" i="18"/>
  <c r="A443" i="10"/>
  <c r="B443" i="10" s="1"/>
  <c r="B76" i="16" l="1"/>
  <c r="C76" i="16"/>
  <c r="D76" i="16"/>
  <c r="E76" i="16"/>
  <c r="B31" i="16"/>
  <c r="C31" i="16"/>
  <c r="D31" i="16"/>
  <c r="E31" i="16"/>
  <c r="B177" i="16"/>
  <c r="C177" i="16"/>
  <c r="D177" i="16"/>
  <c r="E177" i="16"/>
  <c r="B253" i="16"/>
  <c r="C253" i="16"/>
  <c r="D253" i="16"/>
  <c r="E253" i="16"/>
  <c r="B207" i="16"/>
  <c r="C207" i="16"/>
  <c r="D207" i="16"/>
  <c r="E207" i="16"/>
  <c r="B153" i="16" l="1"/>
  <c r="C153" i="16"/>
  <c r="D153" i="16"/>
  <c r="E153" i="16"/>
  <c r="B273" i="16"/>
  <c r="C273" i="16"/>
  <c r="D273" i="16"/>
  <c r="E273" i="16"/>
  <c r="B168" i="16"/>
  <c r="C168" i="16"/>
  <c r="D168" i="16"/>
  <c r="E168" i="16"/>
  <c r="B278" i="16"/>
  <c r="C278" i="16"/>
  <c r="D278" i="16"/>
  <c r="E278" i="16"/>
  <c r="B160" i="16"/>
  <c r="C160" i="16"/>
  <c r="D160" i="16"/>
  <c r="E160" i="16"/>
  <c r="B197" i="16"/>
  <c r="C197" i="16"/>
  <c r="D197" i="16"/>
  <c r="E197" i="16"/>
  <c r="B121" i="16"/>
  <c r="C121" i="16"/>
  <c r="D121" i="16"/>
  <c r="E121" i="16"/>
  <c r="B152" i="16"/>
  <c r="C152" i="16"/>
  <c r="D152" i="16"/>
  <c r="E152" i="16"/>
  <c r="B220" i="16"/>
  <c r="C220" i="16"/>
  <c r="D220" i="16"/>
  <c r="E220" i="16"/>
  <c r="B65" i="16"/>
  <c r="C65" i="16"/>
  <c r="D65" i="16"/>
  <c r="E65" i="16"/>
  <c r="B196" i="16"/>
  <c r="C196" i="16"/>
  <c r="D196" i="16"/>
  <c r="E196" i="16"/>
  <c r="B113" i="16"/>
  <c r="C113" i="16"/>
  <c r="D113" i="16"/>
  <c r="E113" i="16"/>
  <c r="B283" i="16"/>
  <c r="B144" i="16"/>
  <c r="C144" i="16"/>
  <c r="D144" i="16"/>
  <c r="E144" i="16"/>
  <c r="C283" i="16"/>
  <c r="D283" i="16"/>
  <c r="E283" i="16"/>
  <c r="A76" i="9" l="1"/>
  <c r="D417" i="15" l="1"/>
  <c r="E417" i="15"/>
  <c r="D257" i="15"/>
  <c r="E257" i="15"/>
  <c r="A160" i="9"/>
  <c r="B160" i="9"/>
  <c r="D209" i="15" l="1"/>
  <c r="E209" i="15"/>
  <c r="A180" i="10"/>
  <c r="B180" i="10" s="1"/>
  <c r="D796" i="15" l="1"/>
  <c r="E796" i="15"/>
  <c r="A90" i="10" l="1"/>
  <c r="B90" i="10" s="1"/>
  <c r="A69" i="10" l="1"/>
  <c r="B69" i="10" s="1"/>
  <c r="A46" i="10" l="1"/>
  <c r="B46" i="10" s="1"/>
  <c r="A153" i="9"/>
  <c r="B153" i="9"/>
  <c r="A273" i="9" l="1"/>
  <c r="B273" i="9"/>
  <c r="D887" i="15"/>
  <c r="E887" i="15"/>
  <c r="A204" i="10" l="1"/>
  <c r="B204" i="10" s="1"/>
  <c r="D960" i="15"/>
  <c r="E960" i="15"/>
  <c r="A173" i="10" l="1"/>
  <c r="B173" i="10" s="1"/>
  <c r="D743" i="15"/>
  <c r="E743" i="15"/>
  <c r="A151" i="10" l="1"/>
  <c r="B151" i="10" s="1"/>
  <c r="D14" i="15" l="1"/>
  <c r="E14" i="15"/>
  <c r="A184" i="10" l="1"/>
  <c r="B184" i="10" s="1"/>
  <c r="D553" i="15"/>
  <c r="E553" i="15"/>
  <c r="A108" i="10"/>
  <c r="B108" i="10" s="1"/>
  <c r="A117" i="10" l="1"/>
  <c r="B117" i="10" s="1"/>
  <c r="A253" i="9" l="1"/>
  <c r="B253" i="9"/>
  <c r="D285" i="15" l="1"/>
  <c r="E285" i="15"/>
  <c r="A122" i="9" l="1"/>
  <c r="B122" i="9" l="1"/>
  <c r="B42" i="16" l="1"/>
  <c r="C42" i="16"/>
  <c r="D42" i="16"/>
  <c r="E42" i="16"/>
  <c r="D3" i="15" l="1"/>
  <c r="E3" i="15"/>
  <c r="D4" i="15"/>
  <c r="E4" i="15"/>
  <c r="D5" i="15"/>
  <c r="E5" i="15"/>
  <c r="D6" i="15"/>
  <c r="E6" i="15"/>
  <c r="D7" i="15"/>
  <c r="E7" i="15"/>
  <c r="D8" i="15"/>
  <c r="E8" i="15"/>
  <c r="D9" i="15"/>
  <c r="E9" i="15"/>
  <c r="D10" i="15"/>
  <c r="E10" i="15"/>
  <c r="D11" i="15"/>
  <c r="E11" i="15"/>
  <c r="D12" i="15"/>
  <c r="E12" i="15"/>
  <c r="D13" i="15"/>
  <c r="E13" i="15"/>
  <c r="D15" i="15"/>
  <c r="E15" i="15"/>
  <c r="D16" i="15"/>
  <c r="E16" i="15"/>
  <c r="D17" i="15"/>
  <c r="E17" i="15"/>
  <c r="D18" i="15"/>
  <c r="E18" i="15"/>
  <c r="D19" i="15"/>
  <c r="E19" i="15"/>
  <c r="D20" i="15"/>
  <c r="E20" i="15"/>
  <c r="D21" i="15"/>
  <c r="E21" i="15"/>
  <c r="D22" i="15"/>
  <c r="E22" i="15"/>
  <c r="D23" i="15"/>
  <c r="E23" i="15"/>
  <c r="D24" i="15"/>
  <c r="E24" i="15"/>
  <c r="D25" i="15"/>
  <c r="E25" i="15"/>
  <c r="D26" i="15"/>
  <c r="E26" i="15"/>
  <c r="D27" i="15"/>
  <c r="E27" i="15"/>
  <c r="D28" i="15"/>
  <c r="E28" i="15"/>
  <c r="D29" i="15"/>
  <c r="E29" i="15"/>
  <c r="D30" i="15"/>
  <c r="E30" i="15"/>
  <c r="D31" i="15"/>
  <c r="E31" i="15"/>
  <c r="D32" i="15"/>
  <c r="E32" i="15"/>
  <c r="D33" i="15"/>
  <c r="E33" i="15"/>
  <c r="D34" i="15"/>
  <c r="E34" i="15"/>
  <c r="D35" i="15"/>
  <c r="E35" i="15"/>
  <c r="D36" i="15"/>
  <c r="E36" i="15"/>
  <c r="D37" i="15"/>
  <c r="E37" i="15"/>
  <c r="D38" i="15"/>
  <c r="E38" i="15"/>
  <c r="D39" i="15"/>
  <c r="E39" i="15"/>
  <c r="D40" i="15"/>
  <c r="E40" i="15"/>
  <c r="D41" i="15"/>
  <c r="E41" i="15"/>
  <c r="D42" i="15"/>
  <c r="E42" i="15"/>
  <c r="D43" i="15"/>
  <c r="E43" i="15"/>
  <c r="D44" i="15"/>
  <c r="E44" i="15"/>
  <c r="D45" i="15"/>
  <c r="E45" i="15"/>
  <c r="D46" i="15"/>
  <c r="E46" i="15"/>
  <c r="D47" i="15"/>
  <c r="E47" i="15"/>
  <c r="D48" i="15"/>
  <c r="E48" i="15"/>
  <c r="D49" i="15"/>
  <c r="E49" i="15"/>
  <c r="D50" i="15"/>
  <c r="E50" i="15"/>
  <c r="D51" i="15"/>
  <c r="E51" i="15"/>
  <c r="D52" i="15"/>
  <c r="E52" i="15"/>
  <c r="D53" i="15"/>
  <c r="E53" i="15"/>
  <c r="D54" i="15"/>
  <c r="E54" i="15"/>
  <c r="D55" i="15"/>
  <c r="E55" i="15"/>
  <c r="D56" i="15"/>
  <c r="E56" i="15"/>
  <c r="D57" i="15"/>
  <c r="E57" i="15"/>
  <c r="D58" i="15"/>
  <c r="E58" i="15"/>
  <c r="D59" i="15"/>
  <c r="E59" i="15"/>
  <c r="D60" i="15"/>
  <c r="E60" i="15"/>
  <c r="D61" i="15"/>
  <c r="E61" i="15"/>
  <c r="D62" i="15"/>
  <c r="E62" i="15"/>
  <c r="D63" i="15"/>
  <c r="E63" i="15"/>
  <c r="D64" i="15"/>
  <c r="E64" i="15"/>
  <c r="D65" i="15"/>
  <c r="E65" i="15"/>
  <c r="D66" i="15"/>
  <c r="E66" i="15"/>
  <c r="D67" i="15"/>
  <c r="E67" i="15"/>
  <c r="D68" i="15"/>
  <c r="E68" i="15"/>
  <c r="D69" i="15"/>
  <c r="E69" i="15"/>
  <c r="D70" i="15"/>
  <c r="E70" i="15"/>
  <c r="D71" i="15"/>
  <c r="E71" i="15"/>
  <c r="D72" i="15"/>
  <c r="E72" i="15"/>
  <c r="D73" i="15"/>
  <c r="E73" i="15"/>
  <c r="D74" i="15"/>
  <c r="E74" i="15"/>
  <c r="D75" i="15"/>
  <c r="E75" i="15"/>
  <c r="D76" i="15"/>
  <c r="E76" i="15"/>
  <c r="D77" i="15"/>
  <c r="E77" i="15"/>
  <c r="D78" i="15"/>
  <c r="E78" i="15"/>
  <c r="D79" i="15"/>
  <c r="E79" i="15"/>
  <c r="D80" i="15"/>
  <c r="E80" i="15"/>
  <c r="D81" i="15"/>
  <c r="E81" i="15"/>
  <c r="D82" i="15"/>
  <c r="E82" i="15"/>
  <c r="D83" i="15"/>
  <c r="E83" i="15"/>
  <c r="D84" i="15"/>
  <c r="E84" i="15"/>
  <c r="D85" i="15"/>
  <c r="E85" i="15"/>
  <c r="D86" i="15"/>
  <c r="E86" i="15"/>
  <c r="D87" i="15"/>
  <c r="E87" i="15"/>
  <c r="D88" i="15"/>
  <c r="E88" i="15"/>
  <c r="D89" i="15"/>
  <c r="E89" i="15"/>
  <c r="D90" i="15"/>
  <c r="E90" i="15"/>
  <c r="D91" i="15"/>
  <c r="E91" i="15"/>
  <c r="D92" i="15"/>
  <c r="E92" i="15"/>
  <c r="D93" i="15"/>
  <c r="E93" i="15"/>
  <c r="D94" i="15"/>
  <c r="E94" i="15"/>
  <c r="D95" i="15"/>
  <c r="E95" i="15"/>
  <c r="D96" i="15"/>
  <c r="E96" i="15"/>
  <c r="D97" i="15"/>
  <c r="E97" i="15"/>
  <c r="D98" i="15"/>
  <c r="E98" i="15"/>
  <c r="D99" i="15"/>
  <c r="E99" i="15"/>
  <c r="D100" i="15"/>
  <c r="E100" i="15"/>
  <c r="D101" i="15"/>
  <c r="E101" i="15"/>
  <c r="D102" i="15"/>
  <c r="E102" i="15"/>
  <c r="D103" i="15"/>
  <c r="E103" i="15"/>
  <c r="D104" i="15"/>
  <c r="E104" i="15"/>
  <c r="D105" i="15"/>
  <c r="E105" i="15"/>
  <c r="D106" i="15"/>
  <c r="E106" i="15"/>
  <c r="D107" i="15"/>
  <c r="E107" i="15"/>
  <c r="D108" i="15"/>
  <c r="E108" i="15"/>
  <c r="D109" i="15"/>
  <c r="E109" i="15"/>
  <c r="D110" i="15"/>
  <c r="E110" i="15"/>
  <c r="D111" i="15"/>
  <c r="E111" i="15"/>
  <c r="D112" i="15"/>
  <c r="E112" i="15"/>
  <c r="D113" i="15"/>
  <c r="E113" i="15"/>
  <c r="D114" i="15"/>
  <c r="E114" i="15"/>
  <c r="D115" i="15"/>
  <c r="E115" i="15"/>
  <c r="D116" i="15"/>
  <c r="E116" i="15"/>
  <c r="D117" i="15"/>
  <c r="E117" i="15"/>
  <c r="D118" i="15"/>
  <c r="E118" i="15"/>
  <c r="D119" i="15"/>
  <c r="E119" i="15"/>
  <c r="D120" i="15"/>
  <c r="E120" i="15"/>
  <c r="D121" i="15"/>
  <c r="E121" i="15"/>
  <c r="D122" i="15"/>
  <c r="E122" i="15"/>
  <c r="D123" i="15"/>
  <c r="E123" i="15"/>
  <c r="D124" i="15"/>
  <c r="E124" i="15"/>
  <c r="D125" i="15"/>
  <c r="E125" i="15"/>
  <c r="D126" i="15"/>
  <c r="E126" i="15"/>
  <c r="D127" i="15"/>
  <c r="E127" i="15"/>
  <c r="D128" i="15"/>
  <c r="E128" i="15"/>
  <c r="D129" i="15"/>
  <c r="E129" i="15"/>
  <c r="D130" i="15"/>
  <c r="E130" i="15"/>
  <c r="D131" i="15"/>
  <c r="E131" i="15"/>
  <c r="D132" i="15"/>
  <c r="E132" i="15"/>
  <c r="D133" i="15"/>
  <c r="E133" i="15"/>
  <c r="D134" i="15"/>
  <c r="E134" i="15"/>
  <c r="D135" i="15"/>
  <c r="E135" i="15"/>
  <c r="D136" i="15"/>
  <c r="E136" i="15"/>
  <c r="D137" i="15"/>
  <c r="E137" i="15"/>
  <c r="D138" i="15"/>
  <c r="E138" i="15"/>
  <c r="D139" i="15"/>
  <c r="E139" i="15"/>
  <c r="D140" i="15"/>
  <c r="E140" i="15"/>
  <c r="D141" i="15"/>
  <c r="E141" i="15"/>
  <c r="D142" i="15"/>
  <c r="E142" i="15"/>
  <c r="D143" i="15"/>
  <c r="E143" i="15"/>
  <c r="D144" i="15"/>
  <c r="E144" i="15"/>
  <c r="D145" i="15"/>
  <c r="E145" i="15"/>
  <c r="D146" i="15"/>
  <c r="E146" i="15"/>
  <c r="D147" i="15"/>
  <c r="E147" i="15"/>
  <c r="D148" i="15"/>
  <c r="E148" i="15"/>
  <c r="D149" i="15"/>
  <c r="E149" i="15"/>
  <c r="D150" i="15"/>
  <c r="E150" i="15"/>
  <c r="D151" i="15"/>
  <c r="E151" i="15"/>
  <c r="D152" i="15"/>
  <c r="E152" i="15"/>
  <c r="D153" i="15"/>
  <c r="E153" i="15"/>
  <c r="D154" i="15"/>
  <c r="E154" i="15"/>
  <c r="D155" i="15"/>
  <c r="E155" i="15"/>
  <c r="D156" i="15"/>
  <c r="E156" i="15"/>
  <c r="D157" i="15"/>
  <c r="E157" i="15"/>
  <c r="D158" i="15"/>
  <c r="E158" i="15"/>
  <c r="D159" i="15"/>
  <c r="E159" i="15"/>
  <c r="D160" i="15"/>
  <c r="E160" i="15"/>
  <c r="D161" i="15"/>
  <c r="E161" i="15"/>
  <c r="D162" i="15"/>
  <c r="E162" i="15"/>
  <c r="D163" i="15"/>
  <c r="E163" i="15"/>
  <c r="D164" i="15"/>
  <c r="E164" i="15"/>
  <c r="D165" i="15"/>
  <c r="E165" i="15"/>
  <c r="D166" i="15"/>
  <c r="E166" i="15"/>
  <c r="D167" i="15"/>
  <c r="E167" i="15"/>
  <c r="D168" i="15"/>
  <c r="E168" i="15"/>
  <c r="D169" i="15"/>
  <c r="E169" i="15"/>
  <c r="D170" i="15"/>
  <c r="E170" i="15"/>
  <c r="D171" i="15"/>
  <c r="E171" i="15"/>
  <c r="D172" i="15"/>
  <c r="E172" i="15"/>
  <c r="D173" i="15"/>
  <c r="E173" i="15"/>
  <c r="D174" i="15"/>
  <c r="E174" i="15"/>
  <c r="D175" i="15"/>
  <c r="E175" i="15"/>
  <c r="D176" i="15"/>
  <c r="E176" i="15"/>
  <c r="D177" i="15"/>
  <c r="E177" i="15"/>
  <c r="D178" i="15"/>
  <c r="E178" i="15"/>
  <c r="D179" i="15"/>
  <c r="E179" i="15"/>
  <c r="D180" i="15"/>
  <c r="E180" i="15"/>
  <c r="D181" i="15"/>
  <c r="E181" i="15"/>
  <c r="D182" i="15"/>
  <c r="E182" i="15"/>
  <c r="D183" i="15"/>
  <c r="E183" i="15"/>
  <c r="D184" i="15"/>
  <c r="E184" i="15"/>
  <c r="D185" i="15"/>
  <c r="E185" i="15"/>
  <c r="D186" i="15"/>
  <c r="E186" i="15"/>
  <c r="D187" i="15"/>
  <c r="E187" i="15"/>
  <c r="D188" i="15"/>
  <c r="E188" i="15"/>
  <c r="D189" i="15"/>
  <c r="E189" i="15"/>
  <c r="D190" i="15"/>
  <c r="E190" i="15"/>
  <c r="D191" i="15"/>
  <c r="E191" i="15"/>
  <c r="D192" i="15"/>
  <c r="E192" i="15"/>
  <c r="D193" i="15"/>
  <c r="E193" i="15"/>
  <c r="D194" i="15"/>
  <c r="E194" i="15"/>
  <c r="D195" i="15"/>
  <c r="E195" i="15"/>
  <c r="D196" i="15"/>
  <c r="E196" i="15"/>
  <c r="D197" i="15"/>
  <c r="E197" i="15"/>
  <c r="D198" i="15"/>
  <c r="E198" i="15"/>
  <c r="D199" i="15"/>
  <c r="E199" i="15"/>
  <c r="D200" i="15"/>
  <c r="E200" i="15"/>
  <c r="D201" i="15"/>
  <c r="E201" i="15"/>
  <c r="D202" i="15"/>
  <c r="E202" i="15"/>
  <c r="D203" i="15"/>
  <c r="E203" i="15"/>
  <c r="D204" i="15"/>
  <c r="E204" i="15"/>
  <c r="D205" i="15"/>
  <c r="E205" i="15"/>
  <c r="D206" i="15"/>
  <c r="E206" i="15"/>
  <c r="D207" i="15"/>
  <c r="E207" i="15"/>
  <c r="D208" i="15"/>
  <c r="E208" i="15"/>
  <c r="D210" i="15"/>
  <c r="E210" i="15"/>
  <c r="D211" i="15"/>
  <c r="E211" i="15"/>
  <c r="D212" i="15"/>
  <c r="E212" i="15"/>
  <c r="D213" i="15"/>
  <c r="E213" i="15"/>
  <c r="D214" i="15"/>
  <c r="E214" i="15"/>
  <c r="D215" i="15"/>
  <c r="E215" i="15"/>
  <c r="D216" i="15"/>
  <c r="E216" i="15"/>
  <c r="D217" i="15"/>
  <c r="E217" i="15"/>
  <c r="D218" i="15"/>
  <c r="E218" i="15"/>
  <c r="D219" i="15"/>
  <c r="E219" i="15"/>
  <c r="D220" i="15"/>
  <c r="E220" i="15"/>
  <c r="D221" i="15"/>
  <c r="E221" i="15"/>
  <c r="D222" i="15"/>
  <c r="E222" i="15"/>
  <c r="D223" i="15"/>
  <c r="E223" i="15"/>
  <c r="D224" i="15"/>
  <c r="E224" i="15"/>
  <c r="D225" i="15"/>
  <c r="E225" i="15"/>
  <c r="D226" i="15"/>
  <c r="E226" i="15"/>
  <c r="D227" i="15"/>
  <c r="E227" i="15"/>
  <c r="D228" i="15"/>
  <c r="E228" i="15"/>
  <c r="D229" i="15"/>
  <c r="E229" i="15"/>
  <c r="D230" i="15"/>
  <c r="E230" i="15"/>
  <c r="D231" i="15"/>
  <c r="E231" i="15"/>
  <c r="D232" i="15"/>
  <c r="E232" i="15"/>
  <c r="D233" i="15"/>
  <c r="E233" i="15"/>
  <c r="D234" i="15"/>
  <c r="E234" i="15"/>
  <c r="D235" i="15"/>
  <c r="E235" i="15"/>
  <c r="D236" i="15"/>
  <c r="E236" i="15"/>
  <c r="D237" i="15"/>
  <c r="E237" i="15"/>
  <c r="D238" i="15"/>
  <c r="E238" i="15"/>
  <c r="D239" i="15"/>
  <c r="E239" i="15"/>
  <c r="D240" i="15"/>
  <c r="E240" i="15"/>
  <c r="D241" i="15"/>
  <c r="E241" i="15"/>
  <c r="D242" i="15"/>
  <c r="E242" i="15"/>
  <c r="D243" i="15"/>
  <c r="E243" i="15"/>
  <c r="D244" i="15"/>
  <c r="E244" i="15"/>
  <c r="D245" i="15"/>
  <c r="E245" i="15"/>
  <c r="D246" i="15"/>
  <c r="E246" i="15"/>
  <c r="D247" i="15"/>
  <c r="E247" i="15"/>
  <c r="D248" i="15"/>
  <c r="E248" i="15"/>
  <c r="D249" i="15"/>
  <c r="E249" i="15"/>
  <c r="D250" i="15"/>
  <c r="E250" i="15"/>
  <c r="D251" i="15"/>
  <c r="E251" i="15"/>
  <c r="D252" i="15"/>
  <c r="E252" i="15"/>
  <c r="D253" i="15"/>
  <c r="E253" i="15"/>
  <c r="D254" i="15"/>
  <c r="E254" i="15"/>
  <c r="D255" i="15"/>
  <c r="E255" i="15"/>
  <c r="D256" i="15"/>
  <c r="E256" i="15"/>
  <c r="D258" i="15"/>
  <c r="E258" i="15"/>
  <c r="D259" i="15"/>
  <c r="E259" i="15"/>
  <c r="D260" i="15"/>
  <c r="E260" i="15"/>
  <c r="D261" i="15"/>
  <c r="E261" i="15"/>
  <c r="D262" i="15"/>
  <c r="E262" i="15"/>
  <c r="D263" i="15"/>
  <c r="E263" i="15"/>
  <c r="D264" i="15"/>
  <c r="E264" i="15"/>
  <c r="D265" i="15"/>
  <c r="E265" i="15"/>
  <c r="D266" i="15"/>
  <c r="E266" i="15"/>
  <c r="D267" i="15"/>
  <c r="E267" i="15"/>
  <c r="D268" i="15"/>
  <c r="E268" i="15"/>
  <c r="D269" i="15"/>
  <c r="E269" i="15"/>
  <c r="D270" i="15"/>
  <c r="E270" i="15"/>
  <c r="D271" i="15"/>
  <c r="E271" i="15"/>
  <c r="D272" i="15"/>
  <c r="E272" i="15"/>
  <c r="D273" i="15"/>
  <c r="E273" i="15"/>
  <c r="D274" i="15"/>
  <c r="E274" i="15"/>
  <c r="D275" i="15"/>
  <c r="E275" i="15"/>
  <c r="D276" i="15"/>
  <c r="E276" i="15"/>
  <c r="D277" i="15"/>
  <c r="E277" i="15"/>
  <c r="D278" i="15"/>
  <c r="E278" i="15"/>
  <c r="D279" i="15"/>
  <c r="E279" i="15"/>
  <c r="D280" i="15"/>
  <c r="E280" i="15"/>
  <c r="D281" i="15"/>
  <c r="E281" i="15"/>
  <c r="D282" i="15"/>
  <c r="E282" i="15"/>
  <c r="D283" i="15"/>
  <c r="E283" i="15"/>
  <c r="D284" i="15"/>
  <c r="E284" i="15"/>
  <c r="D286" i="15"/>
  <c r="E286" i="15"/>
  <c r="D287" i="15"/>
  <c r="E287" i="15"/>
  <c r="D288" i="15"/>
  <c r="E288" i="15"/>
  <c r="D289" i="15"/>
  <c r="E289" i="15"/>
  <c r="D290" i="15"/>
  <c r="E290" i="15"/>
  <c r="D291" i="15"/>
  <c r="E291" i="15"/>
  <c r="D292" i="15"/>
  <c r="E292" i="15"/>
  <c r="D293" i="15"/>
  <c r="E293" i="15"/>
  <c r="D294" i="15"/>
  <c r="E294" i="15"/>
  <c r="D295" i="15"/>
  <c r="E295" i="15"/>
  <c r="D296" i="15"/>
  <c r="E296" i="15"/>
  <c r="D297" i="15"/>
  <c r="E297" i="15"/>
  <c r="D298" i="15"/>
  <c r="E298" i="15"/>
  <c r="D299" i="15"/>
  <c r="E299" i="15"/>
  <c r="D300" i="15"/>
  <c r="E300" i="15"/>
  <c r="D301" i="15"/>
  <c r="E301" i="15"/>
  <c r="D302" i="15"/>
  <c r="E302" i="15"/>
  <c r="D303" i="15"/>
  <c r="E303" i="15"/>
  <c r="D304" i="15"/>
  <c r="E304" i="15"/>
  <c r="D305" i="15"/>
  <c r="E305" i="15"/>
  <c r="D306" i="15"/>
  <c r="E306" i="15"/>
  <c r="D307" i="15"/>
  <c r="E307" i="15"/>
  <c r="D308" i="15"/>
  <c r="E308" i="15"/>
  <c r="D309" i="15"/>
  <c r="E309" i="15"/>
  <c r="D310" i="15"/>
  <c r="E310" i="15"/>
  <c r="D311" i="15"/>
  <c r="E311" i="15"/>
  <c r="D312" i="15"/>
  <c r="E312" i="15"/>
  <c r="D313" i="15"/>
  <c r="E313" i="15"/>
  <c r="D314" i="15"/>
  <c r="E314" i="15"/>
  <c r="D315" i="15"/>
  <c r="E315" i="15"/>
  <c r="D316" i="15"/>
  <c r="E316" i="15"/>
  <c r="D317" i="15"/>
  <c r="E317" i="15"/>
  <c r="D318" i="15"/>
  <c r="E318" i="15"/>
  <c r="D319" i="15"/>
  <c r="E319" i="15"/>
  <c r="D320" i="15"/>
  <c r="E320" i="15"/>
  <c r="D321" i="15"/>
  <c r="E321" i="15"/>
  <c r="D322" i="15"/>
  <c r="E322" i="15"/>
  <c r="D323" i="15"/>
  <c r="E323" i="15"/>
  <c r="D324" i="15"/>
  <c r="E324" i="15"/>
  <c r="D325" i="15"/>
  <c r="E325" i="15"/>
  <c r="D326" i="15"/>
  <c r="E326" i="15"/>
  <c r="D327" i="15"/>
  <c r="E327" i="15"/>
  <c r="D328" i="15"/>
  <c r="E328" i="15"/>
  <c r="D329" i="15"/>
  <c r="E329" i="15"/>
  <c r="D330" i="15"/>
  <c r="E330" i="15"/>
  <c r="D331" i="15"/>
  <c r="E331" i="15"/>
  <c r="D332" i="15"/>
  <c r="E332" i="15"/>
  <c r="D333" i="15"/>
  <c r="E333" i="15"/>
  <c r="D334" i="15"/>
  <c r="E334" i="15"/>
  <c r="D335" i="15"/>
  <c r="E335" i="15"/>
  <c r="D336" i="15"/>
  <c r="E336" i="15"/>
  <c r="D337" i="15"/>
  <c r="E337" i="15"/>
  <c r="D338" i="15"/>
  <c r="E338" i="15"/>
  <c r="D339" i="15"/>
  <c r="E339" i="15"/>
  <c r="D340" i="15"/>
  <c r="E340" i="15"/>
  <c r="D341" i="15"/>
  <c r="E341" i="15"/>
  <c r="D342" i="15"/>
  <c r="E342" i="15"/>
  <c r="D343" i="15"/>
  <c r="E343" i="15"/>
  <c r="D344" i="15"/>
  <c r="E344" i="15"/>
  <c r="D345" i="15"/>
  <c r="E345" i="15"/>
  <c r="D346" i="15"/>
  <c r="E346" i="15"/>
  <c r="D347" i="15"/>
  <c r="E347" i="15"/>
  <c r="D348" i="15"/>
  <c r="E348" i="15"/>
  <c r="D349" i="15"/>
  <c r="E349" i="15"/>
  <c r="D350" i="15"/>
  <c r="E350" i="15"/>
  <c r="D351" i="15"/>
  <c r="E351" i="15"/>
  <c r="D352" i="15"/>
  <c r="E352" i="15"/>
  <c r="D353" i="15"/>
  <c r="E353" i="15"/>
  <c r="D354" i="15"/>
  <c r="E354" i="15"/>
  <c r="D355" i="15"/>
  <c r="E355" i="15"/>
  <c r="D356" i="15"/>
  <c r="E356" i="15"/>
  <c r="D357" i="15"/>
  <c r="E357" i="15"/>
  <c r="D358" i="15"/>
  <c r="E358" i="15"/>
  <c r="D359" i="15"/>
  <c r="E359" i="15"/>
  <c r="D360" i="15"/>
  <c r="E360" i="15"/>
  <c r="D361" i="15"/>
  <c r="E361" i="15"/>
  <c r="D362" i="15"/>
  <c r="E362" i="15"/>
  <c r="D363" i="15"/>
  <c r="E363" i="15"/>
  <c r="D364" i="15"/>
  <c r="E364" i="15"/>
  <c r="D365" i="15"/>
  <c r="E365" i="15"/>
  <c r="D366" i="15"/>
  <c r="E366" i="15"/>
  <c r="D367" i="15"/>
  <c r="E367" i="15"/>
  <c r="D368" i="15"/>
  <c r="E368" i="15"/>
  <c r="D369" i="15"/>
  <c r="E369" i="15"/>
  <c r="D370" i="15"/>
  <c r="E370" i="15"/>
  <c r="D371" i="15"/>
  <c r="E371" i="15"/>
  <c r="D372" i="15"/>
  <c r="E372" i="15"/>
  <c r="D373" i="15"/>
  <c r="E373" i="15"/>
  <c r="D374" i="15"/>
  <c r="E374" i="15"/>
  <c r="D375" i="15"/>
  <c r="E375" i="15"/>
  <c r="D376" i="15"/>
  <c r="E376" i="15"/>
  <c r="D377" i="15"/>
  <c r="E377" i="15"/>
  <c r="D378" i="15"/>
  <c r="E378" i="15"/>
  <c r="D379" i="15"/>
  <c r="E379" i="15"/>
  <c r="D380" i="15"/>
  <c r="E380" i="15"/>
  <c r="D381" i="15"/>
  <c r="E381" i="15"/>
  <c r="D382" i="15"/>
  <c r="E382" i="15"/>
  <c r="D383" i="15"/>
  <c r="E383" i="15"/>
  <c r="D384" i="15"/>
  <c r="E384" i="15"/>
  <c r="D385" i="15"/>
  <c r="E385" i="15"/>
  <c r="D386" i="15"/>
  <c r="E386" i="15"/>
  <c r="D387" i="15"/>
  <c r="E387" i="15"/>
  <c r="D388" i="15"/>
  <c r="E388" i="15"/>
  <c r="D389" i="15"/>
  <c r="E389" i="15"/>
  <c r="D390" i="15"/>
  <c r="E390" i="15"/>
  <c r="D391" i="15"/>
  <c r="E391" i="15"/>
  <c r="D392" i="15"/>
  <c r="E392" i="15"/>
  <c r="D393" i="15"/>
  <c r="E393" i="15"/>
  <c r="D394" i="15"/>
  <c r="E394" i="15"/>
  <c r="D396" i="15"/>
  <c r="E396" i="15"/>
  <c r="D397" i="15"/>
  <c r="E397" i="15"/>
  <c r="D398" i="15"/>
  <c r="E398" i="15"/>
  <c r="D399" i="15"/>
  <c r="E399" i="15"/>
  <c r="D400" i="15"/>
  <c r="E400" i="15"/>
  <c r="D401" i="15"/>
  <c r="E401" i="15"/>
  <c r="D402" i="15"/>
  <c r="E402" i="15"/>
  <c r="D403" i="15"/>
  <c r="E403" i="15"/>
  <c r="D404" i="15"/>
  <c r="E404" i="15"/>
  <c r="D405" i="15"/>
  <c r="E405" i="15"/>
  <c r="D406" i="15"/>
  <c r="E406" i="15"/>
  <c r="D407" i="15"/>
  <c r="E407" i="15"/>
  <c r="D408" i="15"/>
  <c r="E408" i="15"/>
  <c r="D409" i="15"/>
  <c r="E409" i="15"/>
  <c r="D410" i="15"/>
  <c r="E410" i="15"/>
  <c r="D411" i="15"/>
  <c r="E411" i="15"/>
  <c r="D412" i="15"/>
  <c r="E412" i="15"/>
  <c r="D413" i="15"/>
  <c r="E413" i="15"/>
  <c r="D414" i="15"/>
  <c r="E414" i="15"/>
  <c r="D415" i="15"/>
  <c r="E415" i="15"/>
  <c r="D416" i="15"/>
  <c r="E416" i="15"/>
  <c r="D418" i="15"/>
  <c r="E418" i="15"/>
  <c r="D419" i="15"/>
  <c r="E419" i="15"/>
  <c r="D420" i="15"/>
  <c r="E420" i="15"/>
  <c r="D421" i="15"/>
  <c r="E421" i="15"/>
  <c r="D422" i="15"/>
  <c r="E422" i="15"/>
  <c r="D423" i="15"/>
  <c r="E423" i="15"/>
  <c r="D424" i="15"/>
  <c r="E424" i="15"/>
  <c r="D425" i="15"/>
  <c r="E425" i="15"/>
  <c r="D426" i="15"/>
  <c r="E426" i="15"/>
  <c r="D427" i="15"/>
  <c r="E427" i="15"/>
  <c r="D428" i="15"/>
  <c r="E428" i="15"/>
  <c r="D429" i="15"/>
  <c r="E429" i="15"/>
  <c r="D430" i="15"/>
  <c r="E430" i="15"/>
  <c r="D431" i="15"/>
  <c r="E431" i="15"/>
  <c r="D432" i="15"/>
  <c r="E432" i="15"/>
  <c r="D433" i="15"/>
  <c r="E433" i="15"/>
  <c r="D434" i="15"/>
  <c r="E434" i="15"/>
  <c r="D435" i="15"/>
  <c r="E435" i="15"/>
  <c r="D436" i="15"/>
  <c r="E436" i="15"/>
  <c r="D437" i="15"/>
  <c r="E437" i="15"/>
  <c r="D438" i="15"/>
  <c r="E438" i="15"/>
  <c r="D439" i="15"/>
  <c r="E439" i="15"/>
  <c r="D440" i="15"/>
  <c r="E440" i="15"/>
  <c r="D441" i="15"/>
  <c r="E441" i="15"/>
  <c r="D442" i="15"/>
  <c r="E442" i="15"/>
  <c r="D443" i="15"/>
  <c r="E443" i="15"/>
  <c r="D444" i="15"/>
  <c r="E444" i="15"/>
  <c r="D445" i="15"/>
  <c r="E445" i="15"/>
  <c r="D446" i="15"/>
  <c r="E446" i="15"/>
  <c r="D447" i="15"/>
  <c r="E447" i="15"/>
  <c r="D448" i="15"/>
  <c r="E448" i="15"/>
  <c r="D449" i="15"/>
  <c r="E449" i="15"/>
  <c r="D450" i="15"/>
  <c r="E450" i="15"/>
  <c r="D451" i="15"/>
  <c r="E451" i="15"/>
  <c r="D452" i="15"/>
  <c r="E452" i="15"/>
  <c r="D453" i="15"/>
  <c r="E453" i="15"/>
  <c r="D454" i="15"/>
  <c r="E454" i="15"/>
  <c r="D455" i="15"/>
  <c r="E455" i="15"/>
  <c r="D456" i="15"/>
  <c r="E456" i="15"/>
  <c r="D457" i="15"/>
  <c r="E457" i="15"/>
  <c r="D458" i="15"/>
  <c r="E458" i="15"/>
  <c r="D459" i="15"/>
  <c r="E459" i="15"/>
  <c r="D460" i="15"/>
  <c r="E460" i="15"/>
  <c r="D461" i="15"/>
  <c r="E461" i="15"/>
  <c r="D462" i="15"/>
  <c r="E462" i="15"/>
  <c r="D463" i="15"/>
  <c r="E463" i="15"/>
  <c r="D464" i="15"/>
  <c r="E464" i="15"/>
  <c r="D465" i="15"/>
  <c r="E465" i="15"/>
  <c r="D466" i="15"/>
  <c r="E466" i="15"/>
  <c r="D467" i="15"/>
  <c r="E467" i="15"/>
  <c r="D468" i="15"/>
  <c r="E468" i="15"/>
  <c r="D469" i="15"/>
  <c r="E469" i="15"/>
  <c r="D470" i="15"/>
  <c r="E470" i="15"/>
  <c r="D471" i="15"/>
  <c r="E471" i="15"/>
  <c r="D472" i="15"/>
  <c r="E472" i="15"/>
  <c r="D473" i="15"/>
  <c r="E473" i="15"/>
  <c r="D474" i="15"/>
  <c r="E474" i="15"/>
  <c r="D475" i="15"/>
  <c r="E475" i="15"/>
  <c r="D476" i="15"/>
  <c r="E476" i="15"/>
  <c r="D477" i="15"/>
  <c r="E477" i="15"/>
  <c r="D478" i="15"/>
  <c r="E478" i="15"/>
  <c r="D479" i="15"/>
  <c r="E479" i="15"/>
  <c r="D480" i="15"/>
  <c r="E480" i="15"/>
  <c r="D481" i="15"/>
  <c r="E481" i="15"/>
  <c r="D482" i="15"/>
  <c r="E482" i="15"/>
  <c r="D483" i="15"/>
  <c r="E483" i="15"/>
  <c r="D484" i="15"/>
  <c r="E484" i="15"/>
  <c r="D485" i="15"/>
  <c r="E485" i="15"/>
  <c r="D486" i="15"/>
  <c r="E486" i="15"/>
  <c r="D487" i="15"/>
  <c r="E487" i="15"/>
  <c r="D488" i="15"/>
  <c r="E488" i="15"/>
  <c r="D489" i="15"/>
  <c r="E489" i="15"/>
  <c r="D490" i="15"/>
  <c r="E490" i="15"/>
  <c r="D491" i="15"/>
  <c r="E491" i="15"/>
  <c r="D492" i="15"/>
  <c r="E492" i="15"/>
  <c r="D493" i="15"/>
  <c r="E493" i="15"/>
  <c r="D494" i="15"/>
  <c r="E494" i="15"/>
  <c r="D495" i="15"/>
  <c r="E495" i="15"/>
  <c r="D496" i="15"/>
  <c r="E496" i="15"/>
  <c r="D497" i="15"/>
  <c r="E497" i="15"/>
  <c r="D498" i="15"/>
  <c r="E498" i="15"/>
  <c r="D499" i="15"/>
  <c r="E499" i="15"/>
  <c r="D500" i="15"/>
  <c r="E500" i="15"/>
  <c r="D501" i="15"/>
  <c r="E501" i="15"/>
  <c r="D502" i="15"/>
  <c r="E502" i="15"/>
  <c r="D503" i="15"/>
  <c r="E503" i="15"/>
  <c r="D504" i="15"/>
  <c r="E504" i="15"/>
  <c r="D505" i="15"/>
  <c r="E505" i="15"/>
  <c r="D506" i="15"/>
  <c r="E506" i="15"/>
  <c r="D507" i="15"/>
  <c r="E507" i="15"/>
  <c r="D508" i="15"/>
  <c r="E508" i="15"/>
  <c r="D509" i="15"/>
  <c r="E509" i="15"/>
  <c r="D510" i="15"/>
  <c r="E510" i="15"/>
  <c r="D511" i="15"/>
  <c r="E511" i="15"/>
  <c r="D512" i="15"/>
  <c r="E512" i="15"/>
  <c r="D513" i="15"/>
  <c r="E513" i="15"/>
  <c r="D514" i="15"/>
  <c r="E514" i="15"/>
  <c r="D515" i="15"/>
  <c r="E515" i="15"/>
  <c r="D516" i="15"/>
  <c r="E516" i="15"/>
  <c r="D517" i="15"/>
  <c r="E517" i="15"/>
  <c r="D518" i="15"/>
  <c r="E518" i="15"/>
  <c r="D519" i="15"/>
  <c r="E519" i="15"/>
  <c r="D520" i="15"/>
  <c r="E520" i="15"/>
  <c r="D521" i="15"/>
  <c r="E521" i="15"/>
  <c r="D522" i="15"/>
  <c r="E522" i="15"/>
  <c r="D523" i="15"/>
  <c r="E523" i="15"/>
  <c r="D524" i="15"/>
  <c r="E524" i="15"/>
  <c r="D525" i="15"/>
  <c r="E525" i="15"/>
  <c r="D526" i="15"/>
  <c r="E526" i="15"/>
  <c r="D527" i="15"/>
  <c r="E527" i="15"/>
  <c r="D528" i="15"/>
  <c r="E528" i="15"/>
  <c r="D529" i="15"/>
  <c r="E529" i="15"/>
  <c r="D530" i="15"/>
  <c r="E530" i="15"/>
  <c r="D531" i="15"/>
  <c r="E531" i="15"/>
  <c r="D532" i="15"/>
  <c r="E532" i="15"/>
  <c r="D533" i="15"/>
  <c r="E533" i="15"/>
  <c r="D534" i="15"/>
  <c r="E534" i="15"/>
  <c r="D535" i="15"/>
  <c r="E535" i="15"/>
  <c r="D536" i="15"/>
  <c r="E536" i="15"/>
  <c r="D537" i="15"/>
  <c r="E537" i="15"/>
  <c r="D538" i="15"/>
  <c r="E538" i="15"/>
  <c r="D539" i="15"/>
  <c r="E539" i="15"/>
  <c r="D540" i="15"/>
  <c r="E540" i="15"/>
  <c r="D541" i="15"/>
  <c r="E541" i="15"/>
  <c r="D542" i="15"/>
  <c r="E542" i="15"/>
  <c r="D543" i="15"/>
  <c r="E543" i="15"/>
  <c r="D544" i="15"/>
  <c r="E544" i="15"/>
  <c r="D545" i="15"/>
  <c r="E545" i="15"/>
  <c r="D546" i="15"/>
  <c r="E546" i="15"/>
  <c r="D547" i="15"/>
  <c r="E547" i="15"/>
  <c r="D548" i="15"/>
  <c r="E548" i="15"/>
  <c r="D549" i="15"/>
  <c r="E549" i="15"/>
  <c r="D550" i="15"/>
  <c r="E550" i="15"/>
  <c r="D551" i="15"/>
  <c r="E551" i="15"/>
  <c r="D552" i="15"/>
  <c r="E552" i="15"/>
  <c r="D554" i="15"/>
  <c r="E554" i="15"/>
  <c r="D555" i="15"/>
  <c r="E555" i="15"/>
  <c r="D556" i="15"/>
  <c r="E556" i="15"/>
  <c r="D557" i="15"/>
  <c r="E557" i="15"/>
  <c r="D558" i="15"/>
  <c r="E558" i="15"/>
  <c r="D559" i="15"/>
  <c r="E559" i="15"/>
  <c r="D560" i="15"/>
  <c r="E560" i="15"/>
  <c r="D561" i="15"/>
  <c r="E561" i="15"/>
  <c r="D562" i="15"/>
  <c r="E562" i="15"/>
  <c r="D563" i="15"/>
  <c r="E563" i="15"/>
  <c r="D564" i="15"/>
  <c r="E564" i="15"/>
  <c r="D565" i="15"/>
  <c r="E565" i="15"/>
  <c r="D566" i="15"/>
  <c r="E566" i="15"/>
  <c r="D567" i="15"/>
  <c r="E567" i="15"/>
  <c r="D568" i="15"/>
  <c r="E568" i="15"/>
  <c r="D569" i="15"/>
  <c r="E569" i="15"/>
  <c r="D570" i="15"/>
  <c r="E570" i="15"/>
  <c r="D571" i="15"/>
  <c r="E571" i="15"/>
  <c r="D572" i="15"/>
  <c r="E572" i="15"/>
  <c r="D573" i="15"/>
  <c r="E573" i="15"/>
  <c r="D574" i="15"/>
  <c r="E574" i="15"/>
  <c r="D575" i="15"/>
  <c r="E575" i="15"/>
  <c r="D576" i="15"/>
  <c r="E576" i="15"/>
  <c r="D577" i="15"/>
  <c r="E577" i="15"/>
  <c r="D578" i="15"/>
  <c r="E578" i="15"/>
  <c r="D579" i="15"/>
  <c r="E579" i="15"/>
  <c r="D580" i="15"/>
  <c r="E580" i="15"/>
  <c r="D581" i="15"/>
  <c r="E581" i="15"/>
  <c r="D582" i="15"/>
  <c r="E582" i="15"/>
  <c r="D583" i="15"/>
  <c r="E583" i="15"/>
  <c r="D584" i="15"/>
  <c r="E584" i="15"/>
  <c r="D585" i="15"/>
  <c r="E585" i="15"/>
  <c r="D586" i="15"/>
  <c r="E586" i="15"/>
  <c r="D587" i="15"/>
  <c r="E587" i="15"/>
  <c r="D588" i="15"/>
  <c r="E588" i="15"/>
  <c r="D589" i="15"/>
  <c r="E589" i="15"/>
  <c r="D590" i="15"/>
  <c r="E590" i="15"/>
  <c r="D591" i="15"/>
  <c r="E591" i="15"/>
  <c r="D592" i="15"/>
  <c r="E592" i="15"/>
  <c r="D593" i="15"/>
  <c r="E593" i="15"/>
  <c r="D594" i="15"/>
  <c r="E594" i="15"/>
  <c r="D595" i="15"/>
  <c r="E595" i="15"/>
  <c r="D596" i="15"/>
  <c r="E596" i="15"/>
  <c r="D597" i="15"/>
  <c r="E597" i="15"/>
  <c r="D598" i="15"/>
  <c r="E598" i="15"/>
  <c r="D599" i="15"/>
  <c r="E599" i="15"/>
  <c r="D600" i="15"/>
  <c r="E600" i="15"/>
  <c r="D601" i="15"/>
  <c r="E601" i="15"/>
  <c r="D602" i="15"/>
  <c r="E602" i="15"/>
  <c r="D603" i="15"/>
  <c r="E603" i="15"/>
  <c r="D604" i="15"/>
  <c r="E604" i="15"/>
  <c r="D605" i="15"/>
  <c r="E605" i="15"/>
  <c r="D606" i="15"/>
  <c r="E606" i="15"/>
  <c r="D607" i="15"/>
  <c r="E607" i="15"/>
  <c r="D608" i="15"/>
  <c r="E608" i="15"/>
  <c r="D609" i="15"/>
  <c r="E609" i="15"/>
  <c r="D610" i="15"/>
  <c r="E610" i="15"/>
  <c r="D611" i="15"/>
  <c r="E611" i="15"/>
  <c r="D612" i="15"/>
  <c r="E612" i="15"/>
  <c r="D613" i="15"/>
  <c r="E613" i="15"/>
  <c r="D614" i="15"/>
  <c r="E614" i="15"/>
  <c r="D615" i="15"/>
  <c r="E615" i="15"/>
  <c r="D616" i="15"/>
  <c r="E616" i="15"/>
  <c r="D617" i="15"/>
  <c r="E617" i="15"/>
  <c r="D618" i="15"/>
  <c r="E618" i="15"/>
  <c r="D619" i="15"/>
  <c r="E619" i="15"/>
  <c r="D620" i="15"/>
  <c r="E620" i="15"/>
  <c r="D621" i="15"/>
  <c r="E621" i="15"/>
  <c r="D622" i="15"/>
  <c r="E622" i="15"/>
  <c r="D623" i="15"/>
  <c r="E623" i="15"/>
  <c r="D624" i="15"/>
  <c r="E624" i="15"/>
  <c r="D625" i="15"/>
  <c r="E625" i="15"/>
  <c r="D626" i="15"/>
  <c r="E626" i="15"/>
  <c r="D627" i="15"/>
  <c r="E627" i="15"/>
  <c r="D628" i="15"/>
  <c r="E628" i="15"/>
  <c r="D629" i="15"/>
  <c r="E629" i="15"/>
  <c r="D630" i="15"/>
  <c r="E630" i="15"/>
  <c r="D631" i="15"/>
  <c r="E631" i="15"/>
  <c r="D632" i="15"/>
  <c r="E632" i="15"/>
  <c r="D633" i="15"/>
  <c r="E633" i="15"/>
  <c r="D634" i="15"/>
  <c r="E634" i="15"/>
  <c r="D635" i="15"/>
  <c r="E635" i="15"/>
  <c r="D636" i="15"/>
  <c r="E636" i="15"/>
  <c r="D637" i="15"/>
  <c r="E637" i="15"/>
  <c r="D638" i="15"/>
  <c r="E638" i="15"/>
  <c r="D639" i="15"/>
  <c r="E639" i="15"/>
  <c r="D640" i="15"/>
  <c r="E640" i="15"/>
  <c r="D641" i="15"/>
  <c r="E641" i="15"/>
  <c r="D642" i="15"/>
  <c r="E642" i="15"/>
  <c r="D643" i="15"/>
  <c r="E643" i="15"/>
  <c r="D644" i="15"/>
  <c r="E644" i="15"/>
  <c r="D645" i="15"/>
  <c r="E645" i="15"/>
  <c r="D646" i="15"/>
  <c r="E646" i="15"/>
  <c r="D647" i="15"/>
  <c r="E647" i="15"/>
  <c r="D648" i="15"/>
  <c r="E648" i="15"/>
  <c r="D649" i="15"/>
  <c r="E649" i="15"/>
  <c r="D650" i="15"/>
  <c r="E650" i="15"/>
  <c r="D651" i="15"/>
  <c r="E651" i="15"/>
  <c r="D652" i="15"/>
  <c r="E652" i="15"/>
  <c r="D653" i="15"/>
  <c r="E653" i="15"/>
  <c r="D654" i="15"/>
  <c r="E654" i="15"/>
  <c r="D655" i="15"/>
  <c r="E655" i="15"/>
  <c r="D656" i="15"/>
  <c r="E656" i="15"/>
  <c r="D657" i="15"/>
  <c r="E657" i="15"/>
  <c r="D658" i="15"/>
  <c r="E658" i="15"/>
  <c r="D659" i="15"/>
  <c r="E659" i="15"/>
  <c r="D660" i="15"/>
  <c r="E660" i="15"/>
  <c r="D661" i="15"/>
  <c r="E661" i="15"/>
  <c r="D662" i="15"/>
  <c r="E662" i="15"/>
  <c r="D663" i="15"/>
  <c r="E663" i="15"/>
  <c r="D664" i="15"/>
  <c r="E664" i="15"/>
  <c r="D665" i="15"/>
  <c r="E665" i="15"/>
  <c r="D666" i="15"/>
  <c r="E666" i="15"/>
  <c r="D667" i="15"/>
  <c r="E667" i="15"/>
  <c r="D668" i="15"/>
  <c r="E668" i="15"/>
  <c r="D669" i="15"/>
  <c r="E669" i="15"/>
  <c r="D670" i="15"/>
  <c r="E670" i="15"/>
  <c r="D671" i="15"/>
  <c r="E671" i="15"/>
  <c r="D672" i="15"/>
  <c r="E672" i="15"/>
  <c r="D673" i="15"/>
  <c r="E673" i="15"/>
  <c r="D674" i="15"/>
  <c r="E674" i="15"/>
  <c r="D675" i="15"/>
  <c r="E675" i="15"/>
  <c r="D676" i="15"/>
  <c r="E676" i="15"/>
  <c r="D677" i="15"/>
  <c r="E677" i="15"/>
  <c r="D678" i="15"/>
  <c r="E678" i="15"/>
  <c r="D679" i="15"/>
  <c r="E679" i="15"/>
  <c r="D680" i="15"/>
  <c r="E680" i="15"/>
  <c r="D681" i="15"/>
  <c r="E681" i="15"/>
  <c r="D682" i="15"/>
  <c r="E682" i="15"/>
  <c r="D683" i="15"/>
  <c r="E683" i="15"/>
  <c r="D684" i="15"/>
  <c r="E684" i="15"/>
  <c r="D685" i="15"/>
  <c r="E685" i="15"/>
  <c r="D686" i="15"/>
  <c r="E686" i="15"/>
  <c r="D687" i="15"/>
  <c r="E687" i="15"/>
  <c r="D688" i="15"/>
  <c r="E688" i="15"/>
  <c r="D689" i="15"/>
  <c r="E689" i="15"/>
  <c r="D690" i="15"/>
  <c r="E690" i="15"/>
  <c r="D691" i="15"/>
  <c r="E691" i="15"/>
  <c r="D692" i="15"/>
  <c r="E692" i="15"/>
  <c r="D693" i="15"/>
  <c r="E693" i="15"/>
  <c r="D694" i="15"/>
  <c r="E694" i="15"/>
  <c r="D695" i="15"/>
  <c r="E695" i="15"/>
  <c r="D696" i="15"/>
  <c r="E696" i="15"/>
  <c r="D697" i="15"/>
  <c r="E697" i="15"/>
  <c r="D698" i="15"/>
  <c r="E698" i="15"/>
  <c r="D699" i="15"/>
  <c r="E699" i="15"/>
  <c r="D700" i="15"/>
  <c r="E700" i="15"/>
  <c r="D701" i="15"/>
  <c r="E701" i="15"/>
  <c r="D702" i="15"/>
  <c r="E702" i="15"/>
  <c r="D703" i="15"/>
  <c r="E703" i="15"/>
  <c r="D704" i="15"/>
  <c r="E704" i="15"/>
  <c r="D705" i="15"/>
  <c r="E705" i="15"/>
  <c r="D706" i="15"/>
  <c r="E706" i="15"/>
  <c r="D707" i="15"/>
  <c r="E707" i="15"/>
  <c r="D708" i="15"/>
  <c r="E708" i="15"/>
  <c r="D709" i="15"/>
  <c r="E709" i="15"/>
  <c r="D710" i="15"/>
  <c r="E710" i="15"/>
  <c r="D711" i="15"/>
  <c r="E711" i="15"/>
  <c r="D712" i="15"/>
  <c r="E712" i="15"/>
  <c r="D713" i="15"/>
  <c r="E713" i="15"/>
  <c r="D714" i="15"/>
  <c r="E714" i="15"/>
  <c r="D715" i="15"/>
  <c r="E715" i="15"/>
  <c r="D716" i="15"/>
  <c r="E716" i="15"/>
  <c r="D717" i="15"/>
  <c r="E717" i="15"/>
  <c r="D718" i="15"/>
  <c r="E718" i="15"/>
  <c r="D719" i="15"/>
  <c r="E719" i="15"/>
  <c r="D720" i="15"/>
  <c r="E720" i="15"/>
  <c r="D721" i="15"/>
  <c r="E721" i="15"/>
  <c r="D722" i="15"/>
  <c r="E722" i="15"/>
  <c r="D723" i="15"/>
  <c r="E723" i="15"/>
  <c r="D724" i="15"/>
  <c r="E724" i="15"/>
  <c r="D725" i="15"/>
  <c r="E725" i="15"/>
  <c r="D726" i="15"/>
  <c r="E726" i="15"/>
  <c r="D727" i="15"/>
  <c r="E727" i="15"/>
  <c r="D728" i="15"/>
  <c r="E728" i="15"/>
  <c r="D729" i="15"/>
  <c r="E729" i="15"/>
  <c r="D730" i="15"/>
  <c r="E730" i="15"/>
  <c r="D731" i="15"/>
  <c r="E731" i="15"/>
  <c r="D732" i="15"/>
  <c r="E732" i="15"/>
  <c r="D733" i="15"/>
  <c r="E733" i="15"/>
  <c r="D734" i="15"/>
  <c r="E734" i="15"/>
  <c r="D735" i="15"/>
  <c r="E735" i="15"/>
  <c r="D736" i="15"/>
  <c r="E736" i="15"/>
  <c r="D737" i="15"/>
  <c r="E737" i="15"/>
  <c r="D738" i="15"/>
  <c r="E738" i="15"/>
  <c r="D739" i="15"/>
  <c r="E739" i="15"/>
  <c r="D740" i="15"/>
  <c r="E740" i="15"/>
  <c r="D741" i="15"/>
  <c r="E741" i="15"/>
  <c r="D742" i="15"/>
  <c r="E742" i="15"/>
  <c r="D744" i="15"/>
  <c r="E744" i="15"/>
  <c r="D745" i="15"/>
  <c r="E745" i="15"/>
  <c r="D746" i="15"/>
  <c r="E746" i="15"/>
  <c r="D747" i="15"/>
  <c r="E747" i="15"/>
  <c r="D748" i="15"/>
  <c r="E748" i="15"/>
  <c r="D749" i="15"/>
  <c r="E749" i="15"/>
  <c r="D750" i="15"/>
  <c r="E750" i="15"/>
  <c r="D751" i="15"/>
  <c r="E751" i="15"/>
  <c r="D752" i="15"/>
  <c r="E752" i="15"/>
  <c r="D753" i="15"/>
  <c r="E753" i="15"/>
  <c r="D754" i="15"/>
  <c r="E754" i="15"/>
  <c r="D755" i="15"/>
  <c r="E755" i="15"/>
  <c r="D756" i="15"/>
  <c r="E756" i="15"/>
  <c r="D757" i="15"/>
  <c r="E757" i="15"/>
  <c r="D758" i="15"/>
  <c r="E758" i="15"/>
  <c r="D759" i="15"/>
  <c r="E759" i="15"/>
  <c r="D760" i="15"/>
  <c r="E760" i="15"/>
  <c r="D761" i="15"/>
  <c r="E761" i="15"/>
  <c r="D762" i="15"/>
  <c r="E762" i="15"/>
  <c r="D763" i="15"/>
  <c r="E763" i="15"/>
  <c r="D764" i="15"/>
  <c r="E764" i="15"/>
  <c r="D765" i="15"/>
  <c r="E765" i="15"/>
  <c r="D766" i="15"/>
  <c r="E766" i="15"/>
  <c r="D767" i="15"/>
  <c r="E767" i="15"/>
  <c r="D768" i="15"/>
  <c r="E768" i="15"/>
  <c r="D769" i="15"/>
  <c r="E769" i="15"/>
  <c r="D770" i="15"/>
  <c r="E770" i="15"/>
  <c r="D771" i="15"/>
  <c r="E771" i="15"/>
  <c r="D772" i="15"/>
  <c r="E772" i="15"/>
  <c r="D773" i="15"/>
  <c r="E773" i="15"/>
  <c r="D774" i="15"/>
  <c r="E774" i="15"/>
  <c r="D775" i="15"/>
  <c r="E775" i="15"/>
  <c r="D776" i="15"/>
  <c r="E776" i="15"/>
  <c r="D777" i="15"/>
  <c r="E777" i="15"/>
  <c r="D778" i="15"/>
  <c r="E778" i="15"/>
  <c r="D779" i="15"/>
  <c r="E779" i="15"/>
  <c r="D780" i="15"/>
  <c r="E780" i="15"/>
  <c r="D781" i="15"/>
  <c r="E781" i="15"/>
  <c r="D782" i="15"/>
  <c r="E782" i="15"/>
  <c r="D783" i="15"/>
  <c r="E783" i="15"/>
  <c r="D784" i="15"/>
  <c r="E784" i="15"/>
  <c r="D785" i="15"/>
  <c r="E785" i="15"/>
  <c r="D786" i="15"/>
  <c r="E786" i="15"/>
  <c r="D787" i="15"/>
  <c r="E787" i="15"/>
  <c r="D788" i="15"/>
  <c r="E788" i="15"/>
  <c r="D789" i="15"/>
  <c r="E789" i="15"/>
  <c r="D790" i="15"/>
  <c r="E790" i="15"/>
  <c r="D791" i="15"/>
  <c r="E791" i="15"/>
  <c r="D792" i="15"/>
  <c r="E792" i="15"/>
  <c r="D793" i="15"/>
  <c r="E793" i="15"/>
  <c r="D794" i="15"/>
  <c r="E794" i="15"/>
  <c r="D795" i="15"/>
  <c r="E795" i="15"/>
  <c r="D797" i="15"/>
  <c r="E797" i="15"/>
  <c r="D798" i="15"/>
  <c r="E798" i="15"/>
  <c r="D799" i="15"/>
  <c r="E799" i="15"/>
  <c r="D800" i="15"/>
  <c r="E800" i="15"/>
  <c r="D801" i="15"/>
  <c r="E801" i="15"/>
  <c r="D802" i="15"/>
  <c r="E802" i="15"/>
  <c r="D803" i="15"/>
  <c r="E803" i="15"/>
  <c r="D804" i="15"/>
  <c r="E804" i="15"/>
  <c r="D805" i="15"/>
  <c r="E805" i="15"/>
  <c r="D806" i="15"/>
  <c r="E806" i="15"/>
  <c r="D807" i="15"/>
  <c r="E807" i="15"/>
  <c r="D808" i="15"/>
  <c r="E808" i="15"/>
  <c r="D809" i="15"/>
  <c r="E809" i="15"/>
  <c r="D810" i="15"/>
  <c r="E810" i="15"/>
  <c r="D811" i="15"/>
  <c r="E811" i="15"/>
  <c r="D812" i="15"/>
  <c r="E812" i="15"/>
  <c r="D813" i="15"/>
  <c r="E813" i="15"/>
  <c r="D814" i="15"/>
  <c r="E814" i="15"/>
  <c r="D815" i="15"/>
  <c r="E815" i="15"/>
  <c r="D816" i="15"/>
  <c r="E816" i="15"/>
  <c r="D817" i="15"/>
  <c r="E817" i="15"/>
  <c r="D818" i="15"/>
  <c r="E818" i="15"/>
  <c r="D819" i="15"/>
  <c r="E819" i="15"/>
  <c r="D820" i="15"/>
  <c r="E820" i="15"/>
  <c r="D821" i="15"/>
  <c r="E821" i="15"/>
  <c r="D822" i="15"/>
  <c r="E822" i="15"/>
  <c r="D823" i="15"/>
  <c r="E823" i="15"/>
  <c r="D824" i="15"/>
  <c r="E824" i="15"/>
  <c r="D825" i="15"/>
  <c r="E825" i="15"/>
  <c r="D826" i="15"/>
  <c r="E826" i="15"/>
  <c r="D827" i="15"/>
  <c r="E827" i="15"/>
  <c r="D828" i="15"/>
  <c r="E828" i="15"/>
  <c r="D829" i="15"/>
  <c r="E829" i="15"/>
  <c r="D830" i="15"/>
  <c r="E830" i="15"/>
  <c r="D831" i="15"/>
  <c r="E831" i="15"/>
  <c r="D832" i="15"/>
  <c r="E832" i="15"/>
  <c r="D833" i="15"/>
  <c r="E833" i="15"/>
  <c r="D834" i="15"/>
  <c r="E834" i="15"/>
  <c r="D835" i="15"/>
  <c r="E835" i="15"/>
  <c r="D836" i="15"/>
  <c r="E836" i="15"/>
  <c r="D837" i="15"/>
  <c r="E837" i="15"/>
  <c r="D838" i="15"/>
  <c r="E838" i="15"/>
  <c r="D839" i="15"/>
  <c r="E839" i="15"/>
  <c r="D840" i="15"/>
  <c r="E840" i="15"/>
  <c r="D841" i="15"/>
  <c r="E841" i="15"/>
  <c r="D842" i="15"/>
  <c r="E842" i="15"/>
  <c r="D843" i="15"/>
  <c r="E843" i="15"/>
  <c r="D844" i="15"/>
  <c r="E844" i="15"/>
  <c r="D845" i="15"/>
  <c r="E845" i="15"/>
  <c r="D846" i="15"/>
  <c r="E846" i="15"/>
  <c r="D847" i="15"/>
  <c r="E847" i="15"/>
  <c r="D848" i="15"/>
  <c r="E848" i="15"/>
  <c r="D849" i="15"/>
  <c r="E849" i="15"/>
  <c r="D850" i="15"/>
  <c r="E850" i="15"/>
  <c r="D851" i="15"/>
  <c r="E851" i="15"/>
  <c r="D852" i="15"/>
  <c r="E852" i="15"/>
  <c r="D853" i="15"/>
  <c r="E853" i="15"/>
  <c r="D854" i="15"/>
  <c r="E854" i="15"/>
  <c r="D855" i="15"/>
  <c r="E855" i="15"/>
  <c r="D856" i="15"/>
  <c r="E856" i="15"/>
  <c r="D857" i="15"/>
  <c r="E857" i="15"/>
  <c r="D858" i="15"/>
  <c r="E858" i="15"/>
  <c r="D859" i="15"/>
  <c r="E859" i="15"/>
  <c r="D860" i="15"/>
  <c r="E860" i="15"/>
  <c r="D861" i="15"/>
  <c r="E861" i="15"/>
  <c r="D862" i="15"/>
  <c r="E862" i="15"/>
  <c r="D863" i="15"/>
  <c r="E863" i="15"/>
  <c r="D864" i="15"/>
  <c r="E864" i="15"/>
  <c r="D865" i="15"/>
  <c r="E865" i="15"/>
  <c r="D866" i="15"/>
  <c r="E866" i="15"/>
  <c r="D867" i="15"/>
  <c r="E867" i="15"/>
  <c r="D868" i="15"/>
  <c r="E868" i="15"/>
  <c r="D869" i="15"/>
  <c r="E869" i="15"/>
  <c r="D870" i="15"/>
  <c r="E870" i="15"/>
  <c r="D871" i="15"/>
  <c r="E871" i="15"/>
  <c r="D872" i="15"/>
  <c r="E872" i="15"/>
  <c r="D873" i="15"/>
  <c r="E873" i="15"/>
  <c r="D874" i="15"/>
  <c r="E874" i="15"/>
  <c r="D875" i="15"/>
  <c r="E875" i="15"/>
  <c r="D876" i="15"/>
  <c r="E876" i="15"/>
  <c r="D877" i="15"/>
  <c r="E877" i="15"/>
  <c r="D878" i="15"/>
  <c r="E878" i="15"/>
  <c r="D879" i="15"/>
  <c r="E879" i="15"/>
  <c r="D880" i="15"/>
  <c r="E880" i="15"/>
  <c r="D881" i="15"/>
  <c r="E881" i="15"/>
  <c r="D882" i="15"/>
  <c r="E882" i="15"/>
  <c r="D883" i="15"/>
  <c r="E883" i="15"/>
  <c r="D884" i="15"/>
  <c r="E884" i="15"/>
  <c r="D885" i="15"/>
  <c r="E885" i="15"/>
  <c r="D886" i="15"/>
  <c r="E886" i="15"/>
  <c r="D888" i="15"/>
  <c r="E888" i="15"/>
  <c r="D889" i="15"/>
  <c r="E889" i="15"/>
  <c r="D890" i="15"/>
  <c r="E890" i="15"/>
  <c r="D891" i="15"/>
  <c r="E891" i="15"/>
  <c r="D892" i="15"/>
  <c r="E892" i="15"/>
  <c r="D893" i="15"/>
  <c r="E893" i="15"/>
  <c r="D894" i="15"/>
  <c r="E894" i="15"/>
  <c r="D895" i="15"/>
  <c r="E895" i="15"/>
  <c r="D896" i="15"/>
  <c r="E896" i="15"/>
  <c r="D897" i="15"/>
  <c r="E897" i="15"/>
  <c r="D898" i="15"/>
  <c r="E898" i="15"/>
  <c r="D899" i="15"/>
  <c r="E899" i="15"/>
  <c r="D900" i="15"/>
  <c r="E900" i="15"/>
  <c r="D901" i="15"/>
  <c r="E901" i="15"/>
  <c r="D902" i="15"/>
  <c r="E902" i="15"/>
  <c r="D903" i="15"/>
  <c r="E903" i="15"/>
  <c r="D904" i="15"/>
  <c r="E904" i="15"/>
  <c r="D905" i="15"/>
  <c r="E905" i="15"/>
  <c r="D906" i="15"/>
  <c r="E906" i="15"/>
  <c r="D907" i="15"/>
  <c r="E907" i="15"/>
  <c r="D908" i="15"/>
  <c r="E908" i="15"/>
  <c r="D909" i="15"/>
  <c r="E909" i="15"/>
  <c r="D910" i="15"/>
  <c r="E910" i="15"/>
  <c r="D911" i="15"/>
  <c r="E911" i="15"/>
  <c r="D912" i="15"/>
  <c r="E912" i="15"/>
  <c r="D913" i="15"/>
  <c r="E913" i="15"/>
  <c r="D914" i="15"/>
  <c r="E914" i="15"/>
  <c r="D915" i="15"/>
  <c r="E915" i="15"/>
  <c r="D916" i="15"/>
  <c r="E916" i="15"/>
  <c r="D917" i="15"/>
  <c r="E917" i="15"/>
  <c r="D918" i="15"/>
  <c r="E918" i="15"/>
  <c r="D919" i="15"/>
  <c r="E919" i="15"/>
  <c r="D920" i="15"/>
  <c r="E920" i="15"/>
  <c r="D921" i="15"/>
  <c r="E921" i="15"/>
  <c r="D922" i="15"/>
  <c r="E922" i="15"/>
  <c r="D923" i="15"/>
  <c r="E923" i="15"/>
  <c r="D924" i="15"/>
  <c r="E924" i="15"/>
  <c r="D925" i="15"/>
  <c r="E925" i="15"/>
  <c r="D926" i="15"/>
  <c r="E926" i="15"/>
  <c r="D927" i="15"/>
  <c r="E927" i="15"/>
  <c r="D928" i="15"/>
  <c r="E928" i="15"/>
  <c r="D929" i="15"/>
  <c r="E929" i="15"/>
  <c r="D930" i="15"/>
  <c r="E930" i="15"/>
  <c r="D931" i="15"/>
  <c r="E931" i="15"/>
  <c r="D932" i="15"/>
  <c r="E932" i="15"/>
  <c r="D933" i="15"/>
  <c r="E933" i="15"/>
  <c r="D934" i="15"/>
  <c r="E934" i="15"/>
  <c r="D935" i="15"/>
  <c r="E935" i="15"/>
  <c r="D936" i="15"/>
  <c r="E936" i="15"/>
  <c r="D937" i="15"/>
  <c r="E937" i="15"/>
  <c r="D938" i="15"/>
  <c r="E938" i="15"/>
  <c r="D939" i="15"/>
  <c r="E939" i="15"/>
  <c r="D940" i="15"/>
  <c r="E940" i="15"/>
  <c r="D941" i="15"/>
  <c r="E941" i="15"/>
  <c r="D942" i="15"/>
  <c r="E942" i="15"/>
  <c r="D943" i="15"/>
  <c r="E943" i="15"/>
  <c r="D944" i="15"/>
  <c r="E944" i="15"/>
  <c r="D945" i="15"/>
  <c r="E945" i="15"/>
  <c r="D946" i="15"/>
  <c r="E946" i="15"/>
  <c r="D947" i="15"/>
  <c r="E947" i="15"/>
  <c r="D948" i="15"/>
  <c r="E948" i="15"/>
  <c r="D949" i="15"/>
  <c r="E949" i="15"/>
  <c r="D950" i="15"/>
  <c r="E950" i="15"/>
  <c r="D951" i="15"/>
  <c r="E951" i="15"/>
  <c r="D952" i="15"/>
  <c r="E952" i="15"/>
  <c r="D953" i="15"/>
  <c r="E953" i="15"/>
  <c r="D954" i="15"/>
  <c r="E954" i="15"/>
  <c r="D955" i="15"/>
  <c r="E955" i="15"/>
  <c r="D956" i="15"/>
  <c r="E956" i="15"/>
  <c r="D957" i="15"/>
  <c r="E957" i="15"/>
  <c r="D958" i="15"/>
  <c r="E958" i="15"/>
  <c r="D959" i="15"/>
  <c r="E959" i="15"/>
  <c r="D961" i="15"/>
  <c r="E961" i="15"/>
  <c r="D962" i="15"/>
  <c r="E962" i="15"/>
  <c r="D963" i="15"/>
  <c r="E963" i="15"/>
  <c r="D964" i="15"/>
  <c r="E964" i="15"/>
  <c r="D965" i="15"/>
  <c r="E965" i="15"/>
  <c r="D966" i="15"/>
  <c r="E966" i="15"/>
  <c r="D967" i="15"/>
  <c r="E967" i="15"/>
  <c r="D968" i="15"/>
  <c r="E968" i="15"/>
  <c r="D969" i="15"/>
  <c r="E969" i="15"/>
  <c r="D970" i="15"/>
  <c r="E970" i="15"/>
  <c r="D971" i="15"/>
  <c r="E971" i="15"/>
  <c r="D972" i="15"/>
  <c r="E972" i="15"/>
  <c r="D973" i="15"/>
  <c r="E973" i="15"/>
  <c r="D974" i="15"/>
  <c r="E974" i="15"/>
  <c r="D975" i="15"/>
  <c r="E975" i="15"/>
  <c r="D976" i="15"/>
  <c r="E976" i="15"/>
  <c r="D977" i="15"/>
  <c r="E977" i="15"/>
  <c r="D978" i="15"/>
  <c r="E978" i="15"/>
  <c r="D979" i="15"/>
  <c r="E979" i="15"/>
  <c r="D980" i="15"/>
  <c r="E980" i="15"/>
  <c r="D981" i="15"/>
  <c r="E981" i="15"/>
  <c r="D982" i="15"/>
  <c r="E982" i="15"/>
  <c r="D983" i="15"/>
  <c r="E983" i="15"/>
  <c r="D984" i="15"/>
  <c r="E984" i="15"/>
  <c r="D985" i="15"/>
  <c r="E985" i="15"/>
  <c r="D986" i="15"/>
  <c r="E986" i="15"/>
  <c r="D987" i="15"/>
  <c r="E987" i="15"/>
  <c r="D988" i="15"/>
  <c r="E988" i="15"/>
  <c r="D989" i="15"/>
  <c r="E989" i="15"/>
  <c r="D990" i="15"/>
  <c r="E990" i="15"/>
  <c r="D991" i="15"/>
  <c r="E991" i="15"/>
  <c r="D992" i="15"/>
  <c r="E992" i="15"/>
  <c r="D993" i="15"/>
  <c r="E993" i="15"/>
  <c r="D994" i="15"/>
  <c r="E994" i="15"/>
  <c r="D995" i="15"/>
  <c r="E995" i="15"/>
  <c r="D996" i="15"/>
  <c r="E996" i="15"/>
  <c r="D997" i="15"/>
  <c r="E997" i="15"/>
  <c r="D998" i="15"/>
  <c r="E998" i="15"/>
  <c r="D999" i="15"/>
  <c r="E999" i="15"/>
  <c r="D1000" i="15"/>
  <c r="E1000" i="15"/>
  <c r="D1001" i="15"/>
  <c r="E1001" i="15"/>
  <c r="D1002" i="15"/>
  <c r="E1002" i="15"/>
  <c r="D1003" i="15"/>
  <c r="E1003" i="15"/>
  <c r="D1004" i="15"/>
  <c r="E1004" i="15"/>
  <c r="D1005" i="15"/>
  <c r="E1005" i="15"/>
  <c r="D1006" i="15"/>
  <c r="E1006" i="15"/>
  <c r="D1007" i="15"/>
  <c r="E1007" i="15"/>
  <c r="D1008" i="15"/>
  <c r="E1008" i="15"/>
  <c r="D1009" i="15"/>
  <c r="E1009" i="15"/>
  <c r="D1010" i="15"/>
  <c r="E1010" i="15"/>
  <c r="D1011" i="15"/>
  <c r="E1011" i="15"/>
  <c r="D1012" i="15"/>
  <c r="E1012" i="15"/>
  <c r="D1013" i="15"/>
  <c r="E1013" i="15"/>
  <c r="D1014" i="15"/>
  <c r="E1014" i="15"/>
  <c r="D1015" i="15"/>
  <c r="E1015" i="15"/>
  <c r="D1016" i="15"/>
  <c r="E1016" i="15"/>
  <c r="D1017" i="15"/>
  <c r="E1017" i="15"/>
  <c r="D1018" i="15"/>
  <c r="E1018" i="15"/>
  <c r="D1019" i="15"/>
  <c r="E1019" i="15"/>
  <c r="D1020" i="15"/>
  <c r="E1020" i="15"/>
  <c r="D1021" i="15"/>
  <c r="E1021" i="15"/>
  <c r="D1022" i="15"/>
  <c r="E1022" i="15"/>
  <c r="D1023" i="15"/>
  <c r="E1023" i="15"/>
  <c r="D1024" i="15"/>
  <c r="E1024" i="15"/>
  <c r="D1025" i="15"/>
  <c r="E1025" i="15"/>
  <c r="D1026" i="15"/>
  <c r="E1026" i="15"/>
  <c r="D1027" i="15"/>
  <c r="E1027" i="15"/>
  <c r="D1028" i="15"/>
  <c r="E1028" i="15"/>
  <c r="D1029" i="15"/>
  <c r="E1029" i="15"/>
  <c r="D1030" i="15"/>
  <c r="E1030" i="15"/>
  <c r="D1031" i="15"/>
  <c r="E1031" i="15"/>
  <c r="D1032" i="15"/>
  <c r="E1032" i="15"/>
  <c r="D1033" i="15"/>
  <c r="E1033" i="15"/>
  <c r="D1034" i="15"/>
  <c r="E1034" i="15"/>
  <c r="D1035" i="15"/>
  <c r="E1035" i="15"/>
  <c r="D1036" i="15"/>
  <c r="E1036" i="15"/>
  <c r="D1037" i="15"/>
  <c r="E1037" i="15"/>
  <c r="D1038" i="15"/>
  <c r="E1038" i="15"/>
  <c r="D1039" i="15"/>
  <c r="E1039" i="15"/>
  <c r="D1040" i="15"/>
  <c r="E1040" i="15"/>
  <c r="D1041" i="15"/>
  <c r="E1041" i="15"/>
  <c r="D1042" i="15"/>
  <c r="E1042" i="15"/>
  <c r="D1043" i="15"/>
  <c r="E1043" i="15"/>
  <c r="D1044" i="15"/>
  <c r="E1044" i="15"/>
  <c r="D1045" i="15"/>
  <c r="E1045" i="15"/>
  <c r="D1046" i="15"/>
  <c r="E1046" i="15"/>
  <c r="D1047" i="15"/>
  <c r="E1047" i="15"/>
  <c r="D1048" i="15"/>
  <c r="E1048" i="15"/>
  <c r="D1049" i="15"/>
  <c r="E1049" i="15"/>
  <c r="D1050" i="15"/>
  <c r="E1050" i="15"/>
  <c r="D1051" i="15"/>
  <c r="E1051" i="15"/>
  <c r="D1052" i="15"/>
  <c r="E1052" i="15"/>
  <c r="D1053" i="15"/>
  <c r="E1053" i="15"/>
  <c r="D1054" i="15"/>
  <c r="E1054" i="15"/>
  <c r="D1055" i="15"/>
  <c r="E1055" i="15"/>
  <c r="D1056" i="15"/>
  <c r="E1056" i="15"/>
  <c r="D1057" i="15"/>
  <c r="E1057" i="15"/>
  <c r="D1058" i="15"/>
  <c r="E1058" i="15"/>
  <c r="D1059" i="15"/>
  <c r="E1059" i="15"/>
  <c r="D1060" i="15"/>
  <c r="E1060" i="15"/>
  <c r="D1061" i="15"/>
  <c r="E1061" i="15"/>
  <c r="D1062" i="15"/>
  <c r="E1062" i="15"/>
  <c r="D1063" i="15"/>
  <c r="E1063" i="15"/>
  <c r="D1064" i="15"/>
  <c r="E1064" i="15"/>
  <c r="D1065" i="15"/>
  <c r="E1065" i="15"/>
  <c r="D1066" i="15"/>
  <c r="E1066" i="15"/>
  <c r="D1067" i="15"/>
  <c r="E1067" i="15"/>
  <c r="D1068" i="15"/>
  <c r="E1068" i="15"/>
  <c r="D1069" i="15"/>
  <c r="E1069" i="15"/>
  <c r="D1070" i="15"/>
  <c r="E1070" i="15"/>
  <c r="D1071" i="15"/>
  <c r="E1071" i="15"/>
  <c r="D1072" i="15"/>
  <c r="E1072" i="15"/>
  <c r="D1073" i="15"/>
  <c r="E1073" i="15"/>
  <c r="D1074" i="15"/>
  <c r="E1074" i="15"/>
  <c r="D1075" i="15"/>
  <c r="E1075" i="15"/>
  <c r="D1076" i="15"/>
  <c r="E1076" i="15"/>
  <c r="D1077" i="15"/>
  <c r="E1077" i="15"/>
  <c r="D1078" i="15"/>
  <c r="E1078" i="15"/>
  <c r="D1079" i="15"/>
  <c r="E1079" i="15"/>
  <c r="D1080" i="15"/>
  <c r="E1080" i="15"/>
  <c r="D1081" i="15"/>
  <c r="E1081" i="15"/>
  <c r="D1082" i="15"/>
  <c r="E1082" i="15"/>
  <c r="D1083" i="15"/>
  <c r="E1083" i="15"/>
  <c r="D1084" i="15"/>
  <c r="E1084" i="15"/>
  <c r="D1085" i="15"/>
  <c r="E1085" i="15"/>
  <c r="D1086" i="15"/>
  <c r="E1086" i="15"/>
  <c r="D1087" i="15"/>
  <c r="E1087" i="15"/>
  <c r="D1088" i="15"/>
  <c r="E1088" i="15"/>
  <c r="D1089" i="15"/>
  <c r="E1089" i="15"/>
  <c r="D1090" i="15"/>
  <c r="E1090" i="15"/>
  <c r="D1091" i="15"/>
  <c r="E1091" i="15"/>
  <c r="D1092" i="15"/>
  <c r="E1092" i="15"/>
  <c r="D1093" i="15"/>
  <c r="E1093" i="15"/>
  <c r="D1094" i="15"/>
  <c r="E1094" i="15"/>
  <c r="D1095" i="15"/>
  <c r="E1095" i="15"/>
  <c r="D1096" i="15"/>
  <c r="E1096" i="15"/>
  <c r="D1097" i="15"/>
  <c r="E1097" i="15"/>
  <c r="D1098" i="15"/>
  <c r="E1098" i="15"/>
  <c r="D1099" i="15"/>
  <c r="E1099" i="15"/>
  <c r="D1100" i="15"/>
  <c r="E1100" i="15"/>
  <c r="D1101" i="15"/>
  <c r="E1101" i="15"/>
  <c r="D1102" i="15"/>
  <c r="E1102" i="15"/>
  <c r="D1103" i="15"/>
  <c r="E1103" i="15"/>
  <c r="D1104" i="15"/>
  <c r="E1104" i="15"/>
  <c r="D1105" i="15"/>
  <c r="E1105" i="15"/>
  <c r="D1106" i="15"/>
  <c r="E1106" i="15"/>
  <c r="D1107" i="15"/>
  <c r="E1107" i="15"/>
  <c r="D1108" i="15"/>
  <c r="E1108" i="15"/>
  <c r="D1109" i="15"/>
  <c r="E1109" i="15"/>
  <c r="D1110" i="15"/>
  <c r="E1110" i="15"/>
  <c r="D1111" i="15"/>
  <c r="E1111" i="15"/>
  <c r="D1112" i="15"/>
  <c r="E1112" i="15"/>
  <c r="D1113" i="15"/>
  <c r="E1113" i="15"/>
  <c r="D1114" i="15"/>
  <c r="E1114" i="15"/>
  <c r="D1115" i="15"/>
  <c r="E1115" i="15"/>
  <c r="D1116" i="15"/>
  <c r="E1116" i="15"/>
  <c r="D1117" i="15"/>
  <c r="E1117" i="15"/>
  <c r="D1118" i="15"/>
  <c r="E1118" i="15"/>
  <c r="D1119" i="15"/>
  <c r="E1119" i="15"/>
  <c r="D1120" i="15"/>
  <c r="E1120" i="15"/>
  <c r="D1121" i="15"/>
  <c r="E1121" i="15"/>
  <c r="D1122" i="15"/>
  <c r="E1122" i="15"/>
  <c r="D1123" i="15"/>
  <c r="E1123" i="15"/>
  <c r="D1124" i="15"/>
  <c r="E1124" i="15"/>
  <c r="D1125" i="15"/>
  <c r="E1125" i="15"/>
  <c r="D1126" i="15"/>
  <c r="E1126" i="15"/>
  <c r="D1127" i="15"/>
  <c r="E1127" i="15"/>
  <c r="D1128" i="15"/>
  <c r="E1128" i="15"/>
  <c r="D1129" i="15"/>
  <c r="E1129" i="15"/>
  <c r="D1130" i="15"/>
  <c r="E1130" i="15"/>
  <c r="D1131" i="15"/>
  <c r="E1131" i="15"/>
  <c r="D1132" i="15"/>
  <c r="E1132" i="15"/>
  <c r="D1133" i="15"/>
  <c r="E1133" i="15"/>
  <c r="D1134" i="15"/>
  <c r="E1134" i="15"/>
  <c r="D1135" i="15"/>
  <c r="E1135" i="15"/>
  <c r="D1136" i="15"/>
  <c r="E1136" i="15"/>
  <c r="D1137" i="15"/>
  <c r="E1137" i="15"/>
  <c r="D1138" i="15"/>
  <c r="E1138" i="15"/>
  <c r="D1139" i="15"/>
  <c r="E1139" i="15"/>
  <c r="D1140" i="15"/>
  <c r="E1140" i="15"/>
  <c r="D1141" i="15"/>
  <c r="E1141" i="15"/>
  <c r="D1142" i="15"/>
  <c r="E1142" i="15"/>
  <c r="D1143" i="15"/>
  <c r="E1143" i="15"/>
  <c r="D1144" i="15"/>
  <c r="E1144" i="15"/>
  <c r="D1145" i="15"/>
  <c r="E1145" i="15"/>
  <c r="D1146" i="15"/>
  <c r="E1146" i="15"/>
  <c r="D1147" i="15"/>
  <c r="E1147" i="15"/>
  <c r="D1148" i="15"/>
  <c r="E1148" i="15"/>
  <c r="D1149" i="15"/>
  <c r="E1149" i="15"/>
  <c r="D1150" i="15"/>
  <c r="E1150" i="15"/>
  <c r="D1151" i="15"/>
  <c r="E1151" i="15"/>
  <c r="D1152" i="15"/>
  <c r="E1152" i="15"/>
  <c r="D1153" i="15"/>
  <c r="E1153" i="15"/>
  <c r="D1154" i="15"/>
  <c r="E1154" i="15"/>
  <c r="D1155" i="15"/>
  <c r="E1155" i="15"/>
  <c r="D1156" i="15"/>
  <c r="E1156" i="15"/>
  <c r="D1157" i="15"/>
  <c r="E1157" i="15"/>
  <c r="D1158" i="15"/>
  <c r="E1158" i="15"/>
  <c r="D1159" i="15"/>
  <c r="E1159" i="15"/>
  <c r="D1160" i="15"/>
  <c r="E1160" i="15"/>
  <c r="D1161" i="15"/>
  <c r="E1161" i="15"/>
  <c r="D1162" i="15"/>
  <c r="E1162" i="15"/>
  <c r="D1163" i="15"/>
  <c r="E1163" i="15"/>
  <c r="D1164" i="15"/>
  <c r="E1164" i="15"/>
  <c r="D1165" i="15"/>
  <c r="E1165" i="15"/>
  <c r="D1166" i="15"/>
  <c r="E1166" i="15"/>
  <c r="D1168" i="15"/>
  <c r="E1168" i="15"/>
  <c r="D1167" i="15"/>
  <c r="E1167" i="15"/>
  <c r="D1169" i="15"/>
  <c r="E1169" i="15"/>
  <c r="D1170" i="15"/>
  <c r="E1170" i="15"/>
  <c r="D1171" i="15"/>
  <c r="E1171" i="15"/>
  <c r="D1172" i="15"/>
  <c r="E1172" i="15"/>
  <c r="D1173" i="15"/>
  <c r="E1173" i="15"/>
  <c r="D1174" i="15"/>
  <c r="E1174" i="15"/>
  <c r="D1175" i="15"/>
  <c r="E1175" i="15"/>
  <c r="D1176" i="15"/>
  <c r="E1176" i="15"/>
  <c r="D1177" i="15"/>
  <c r="E1177" i="15"/>
  <c r="D1178" i="15"/>
  <c r="E1178" i="15"/>
  <c r="E2" i="15"/>
  <c r="D2" i="15"/>
  <c r="A131" i="9" l="1"/>
  <c r="B131" i="9"/>
  <c r="A283" i="9"/>
  <c r="B283" i="9"/>
  <c r="A285" i="9" l="1"/>
  <c r="B285" i="9"/>
  <c r="A86" i="9" l="1"/>
  <c r="B86" i="16"/>
  <c r="A3" i="9"/>
  <c r="A43" i="9"/>
  <c r="A9" i="9"/>
  <c r="B3" i="9"/>
  <c r="B43" i="9"/>
  <c r="B9" i="9"/>
  <c r="A2" i="9"/>
  <c r="B2" i="9"/>
  <c r="A11" i="9"/>
  <c r="B11" i="9"/>
  <c r="A8" i="9"/>
  <c r="B8" i="9"/>
  <c r="A4" i="9"/>
  <c r="B4" i="9"/>
  <c r="A19" i="9"/>
  <c r="B19" i="9"/>
  <c r="A23" i="9"/>
  <c r="B23" i="9"/>
  <c r="A12" i="9"/>
  <c r="B12" i="9"/>
  <c r="A46" i="9"/>
  <c r="B46" i="9"/>
  <c r="A20" i="9"/>
  <c r="B20" i="9"/>
  <c r="A5" i="9"/>
  <c r="B5" i="9"/>
  <c r="A41" i="9"/>
  <c r="B41" i="9"/>
  <c r="A53" i="9"/>
  <c r="B53" i="9"/>
  <c r="A16" i="9"/>
  <c r="B16" i="9"/>
  <c r="A17" i="9"/>
  <c r="B17" i="9"/>
  <c r="A93" i="9"/>
  <c r="B93" i="9"/>
  <c r="A42" i="9"/>
  <c r="B42" i="9"/>
  <c r="A39" i="9"/>
  <c r="B39" i="9"/>
  <c r="A26" i="9"/>
  <c r="B26" i="9"/>
  <c r="A51" i="9"/>
  <c r="B51" i="9"/>
  <c r="A52" i="9"/>
  <c r="B52" i="9"/>
  <c r="A104" i="9"/>
  <c r="B104" i="9"/>
  <c r="A25" i="9"/>
  <c r="B25" i="9"/>
  <c r="A59" i="9"/>
  <c r="B59" i="9"/>
  <c r="A38" i="9"/>
  <c r="B38" i="9"/>
  <c r="A7" i="9"/>
  <c r="B7" i="9"/>
  <c r="A80" i="9"/>
  <c r="B80" i="9"/>
  <c r="A13" i="9"/>
  <c r="B13" i="9"/>
  <c r="A64" i="9"/>
  <c r="B64" i="9"/>
  <c r="A45" i="9"/>
  <c r="B45" i="9"/>
  <c r="A32" i="9"/>
  <c r="B32" i="9"/>
  <c r="A101" i="9"/>
  <c r="B101" i="9"/>
  <c r="A48" i="9"/>
  <c r="B48" i="9"/>
  <c r="A77" i="9"/>
  <c r="B77" i="9"/>
  <c r="A72" i="9"/>
  <c r="B72" i="9"/>
  <c r="A44" i="9"/>
  <c r="B44" i="9"/>
  <c r="A21" i="9"/>
  <c r="B21" i="9"/>
  <c r="A103" i="9"/>
  <c r="B103" i="9"/>
  <c r="A58" i="9"/>
  <c r="B58" i="9"/>
  <c r="A71" i="9"/>
  <c r="B71" i="9"/>
  <c r="A47" i="9"/>
  <c r="B47" i="9"/>
  <c r="A95" i="9"/>
  <c r="B95" i="9"/>
  <c r="A105" i="9"/>
  <c r="B105" i="9"/>
  <c r="A22" i="9"/>
  <c r="B22" i="9"/>
  <c r="A60" i="9"/>
  <c r="B60" i="9"/>
  <c r="A209" i="9"/>
  <c r="B209" i="9"/>
  <c r="A27" i="9"/>
  <c r="B27" i="9"/>
  <c r="A6" i="9"/>
  <c r="B6" i="9"/>
  <c r="A97" i="9"/>
  <c r="B97" i="9"/>
  <c r="A49" i="9"/>
  <c r="B49" i="9"/>
  <c r="A68" i="9"/>
  <c r="B68" i="9"/>
  <c r="A63" i="9"/>
  <c r="B63" i="9"/>
  <c r="A28" i="9"/>
  <c r="B28" i="9"/>
  <c r="A15" i="9"/>
  <c r="B15" i="9"/>
  <c r="A114" i="9"/>
  <c r="B114" i="9"/>
  <c r="A199" i="9"/>
  <c r="B199" i="9"/>
  <c r="A100" i="9"/>
  <c r="B100" i="9"/>
  <c r="A119" i="9"/>
  <c r="B119" i="9"/>
  <c r="A29" i="9"/>
  <c r="B29" i="9"/>
  <c r="A88" i="9"/>
  <c r="B88" i="9"/>
  <c r="A67" i="9"/>
  <c r="B67" i="9"/>
  <c r="A94" i="9"/>
  <c r="B94" i="9"/>
  <c r="A79" i="9"/>
  <c r="B79" i="9"/>
  <c r="A117" i="9"/>
  <c r="B117" i="9"/>
  <c r="A18" i="9"/>
  <c r="B18" i="9"/>
  <c r="A156" i="9"/>
  <c r="B156" i="9"/>
  <c r="A34" i="9"/>
  <c r="B34" i="9"/>
  <c r="A78" i="9"/>
  <c r="B78" i="9"/>
  <c r="A55" i="9"/>
  <c r="B55" i="9"/>
  <c r="A130" i="9"/>
  <c r="B130" i="9"/>
  <c r="A115" i="9"/>
  <c r="B115" i="9"/>
  <c r="A127" i="9"/>
  <c r="B127" i="9"/>
  <c r="A14" i="9"/>
  <c r="B14" i="9"/>
  <c r="A129" i="9"/>
  <c r="B129" i="9"/>
  <c r="A230" i="9"/>
  <c r="B230" i="9"/>
  <c r="A132" i="9"/>
  <c r="B132" i="9"/>
  <c r="A175" i="9"/>
  <c r="B175" i="9"/>
  <c r="A143" i="9"/>
  <c r="B143" i="9"/>
  <c r="A24" i="9"/>
  <c r="B24" i="9"/>
  <c r="A30" i="9"/>
  <c r="B30" i="9"/>
  <c r="A133" i="9"/>
  <c r="B133" i="9"/>
  <c r="A92" i="9"/>
  <c r="B92" i="9"/>
  <c r="A61" i="9"/>
  <c r="B61" i="9"/>
  <c r="A123" i="9"/>
  <c r="B123" i="9"/>
  <c r="A75" i="9"/>
  <c r="B75" i="9"/>
  <c r="A118" i="9"/>
  <c r="B118" i="9"/>
  <c r="A57" i="9"/>
  <c r="B57" i="9"/>
  <c r="A138" i="9"/>
  <c r="B138" i="9"/>
  <c r="A62" i="9"/>
  <c r="B62" i="9"/>
  <c r="A31" i="9"/>
  <c r="B31" i="9"/>
  <c r="A147" i="9"/>
  <c r="B147" i="9"/>
  <c r="A85" i="9"/>
  <c r="B85" i="9"/>
  <c r="B86" i="9"/>
  <c r="A33" i="9"/>
  <c r="B33" i="9"/>
  <c r="A90" i="9"/>
  <c r="B90" i="9"/>
  <c r="A111" i="9"/>
  <c r="B111" i="9"/>
  <c r="A233" i="9"/>
  <c r="B233" i="9"/>
  <c r="A108" i="9"/>
  <c r="B108" i="9"/>
  <c r="A56" i="9"/>
  <c r="B56" i="9"/>
  <c r="A188" i="9"/>
  <c r="B188" i="9"/>
  <c r="A40" i="9"/>
  <c r="B40" i="9"/>
  <c r="A98" i="9"/>
  <c r="B98" i="9"/>
  <c r="A35" i="9"/>
  <c r="B35" i="9"/>
  <c r="A151" i="9"/>
  <c r="B151" i="9"/>
  <c r="A223" i="9"/>
  <c r="B223" i="9"/>
  <c r="A203" i="9"/>
  <c r="B203" i="9"/>
  <c r="A50" i="9"/>
  <c r="B50" i="9"/>
  <c r="A187" i="9"/>
  <c r="B187" i="9"/>
  <c r="A276" i="9"/>
  <c r="B276" i="9"/>
  <c r="A236" i="9"/>
  <c r="B236" i="9"/>
  <c r="A73" i="9"/>
  <c r="B73" i="9"/>
  <c r="A193" i="9"/>
  <c r="B193" i="9"/>
  <c r="A135" i="9"/>
  <c r="B135" i="9"/>
  <c r="A231" i="9"/>
  <c r="B231" i="9"/>
  <c r="A219" i="9"/>
  <c r="B219" i="9"/>
  <c r="A146" i="9"/>
  <c r="B146" i="9"/>
  <c r="A84" i="9"/>
  <c r="B84" i="9"/>
  <c r="A190" i="9"/>
  <c r="B190" i="9"/>
  <c r="A163" i="9"/>
  <c r="B163" i="9"/>
  <c r="A54" i="9"/>
  <c r="B54" i="9"/>
  <c r="A109" i="9"/>
  <c r="B109" i="9"/>
  <c r="A198" i="9"/>
  <c r="B198" i="9"/>
  <c r="A65" i="9"/>
  <c r="B65" i="9"/>
  <c r="A169" i="9"/>
  <c r="B169" i="9"/>
  <c r="A107" i="9"/>
  <c r="B107" i="9"/>
  <c r="A191" i="9"/>
  <c r="B191" i="9"/>
  <c r="A116" i="9"/>
  <c r="B116" i="9"/>
  <c r="A195" i="9"/>
  <c r="B195" i="9"/>
  <c r="A37" i="9"/>
  <c r="B37" i="9"/>
  <c r="A145" i="9"/>
  <c r="B145" i="9"/>
  <c r="A87" i="9"/>
  <c r="B87" i="9"/>
  <c r="A200" i="9"/>
  <c r="B200" i="9"/>
  <c r="A242" i="9"/>
  <c r="B242" i="9"/>
  <c r="A157" i="9"/>
  <c r="B157" i="9"/>
  <c r="A69" i="9"/>
  <c r="B69" i="9"/>
  <c r="A81" i="9"/>
  <c r="B81" i="9"/>
  <c r="A257" i="9"/>
  <c r="B257" i="9"/>
  <c r="A70" i="9"/>
  <c r="B70" i="9"/>
  <c r="A139" i="9"/>
  <c r="B139" i="9"/>
  <c r="A89" i="9"/>
  <c r="B89" i="9"/>
  <c r="A204" i="9"/>
  <c r="B204" i="9"/>
  <c r="A106" i="9"/>
  <c r="B106" i="9"/>
  <c r="A239" i="9"/>
  <c r="B239" i="9"/>
  <c r="A279" i="9"/>
  <c r="B279" i="9"/>
  <c r="A264" i="9"/>
  <c r="B264" i="9"/>
  <c r="A158" i="9"/>
  <c r="B158" i="9"/>
  <c r="A134" i="9"/>
  <c r="B134" i="9"/>
  <c r="A91" i="9"/>
  <c r="B91" i="9"/>
  <c r="A217" i="9"/>
  <c r="B217" i="9"/>
  <c r="A152" i="9"/>
  <c r="B152" i="9"/>
  <c r="B76" i="9"/>
  <c r="A184" i="9"/>
  <c r="B184" i="9"/>
  <c r="A170" i="9"/>
  <c r="B170" i="9"/>
  <c r="A238" i="9"/>
  <c r="B238" i="9"/>
  <c r="A245" i="9"/>
  <c r="B245" i="9"/>
  <c r="A251" i="9"/>
  <c r="B251" i="9"/>
  <c r="A183" i="9"/>
  <c r="B183" i="9"/>
  <c r="A141" i="9"/>
  <c r="B141" i="9"/>
  <c r="A255" i="9"/>
  <c r="B255" i="9"/>
  <c r="A243" i="9"/>
  <c r="B243" i="9"/>
  <c r="A269" i="9"/>
  <c r="B269" i="9"/>
  <c r="A212" i="9"/>
  <c r="B212" i="9"/>
  <c r="A102" i="9"/>
  <c r="B102" i="9"/>
  <c r="A66" i="9"/>
  <c r="B66" i="9"/>
  <c r="A82" i="9"/>
  <c r="B82" i="9"/>
  <c r="A137" i="9"/>
  <c r="B137" i="9"/>
  <c r="A162" i="9"/>
  <c r="B162" i="9"/>
  <c r="A261" i="9"/>
  <c r="B261" i="9"/>
  <c r="A208" i="9"/>
  <c r="B208" i="9"/>
  <c r="A282" i="9"/>
  <c r="B282" i="9"/>
  <c r="A185" i="9"/>
  <c r="B185" i="9"/>
  <c r="A235" i="9"/>
  <c r="B235" i="9"/>
  <c r="A125" i="9"/>
  <c r="B125" i="9"/>
  <c r="A159" i="9"/>
  <c r="B159" i="9"/>
  <c r="A144" i="9"/>
  <c r="B144" i="9"/>
  <c r="A180" i="9"/>
  <c r="B180" i="9"/>
  <c r="A136" i="9"/>
  <c r="B136" i="9"/>
  <c r="A205" i="9"/>
  <c r="B205" i="9"/>
  <c r="A83" i="9"/>
  <c r="B83" i="9"/>
  <c r="A247" i="9"/>
  <c r="B247" i="9"/>
  <c r="A150" i="9"/>
  <c r="B150" i="9"/>
  <c r="A281" i="9"/>
  <c r="B281" i="9"/>
  <c r="A126" i="9"/>
  <c r="B126" i="9"/>
  <c r="A225" i="9"/>
  <c r="B225" i="9"/>
  <c r="A182" i="9"/>
  <c r="B182" i="9"/>
  <c r="A272" i="9"/>
  <c r="B272" i="9"/>
  <c r="A99" i="9"/>
  <c r="B99" i="9"/>
  <c r="A280" i="9"/>
  <c r="B280" i="9"/>
  <c r="A176" i="9"/>
  <c r="B176" i="9"/>
  <c r="A218" i="9"/>
  <c r="B218" i="9"/>
  <c r="A206" i="9"/>
  <c r="B206" i="9"/>
  <c r="A154" i="9"/>
  <c r="B154" i="9"/>
  <c r="A164" i="9"/>
  <c r="B164" i="9"/>
  <c r="A246" i="9"/>
  <c r="B246" i="9"/>
  <c r="A237" i="9"/>
  <c r="B237" i="9"/>
  <c r="A155" i="9"/>
  <c r="B155" i="9"/>
  <c r="A260" i="9"/>
  <c r="B260" i="9"/>
  <c r="A192" i="9"/>
  <c r="B192" i="9"/>
  <c r="A259" i="9"/>
  <c r="B259" i="9"/>
  <c r="A262" i="9"/>
  <c r="B262" i="9"/>
  <c r="A234" i="9"/>
  <c r="B234" i="9"/>
  <c r="A256" i="9"/>
  <c r="B256" i="9"/>
  <c r="A110" i="9"/>
  <c r="B110" i="9"/>
  <c r="A171" i="9"/>
  <c r="B171" i="9"/>
  <c r="A140" i="9"/>
  <c r="B140" i="9"/>
  <c r="A229" i="9"/>
  <c r="B229" i="9"/>
  <c r="A215" i="9"/>
  <c r="B215" i="9"/>
  <c r="A168" i="9"/>
  <c r="B168" i="9"/>
  <c r="A202" i="9"/>
  <c r="B202" i="9"/>
  <c r="A10" i="9"/>
  <c r="B10" i="9"/>
  <c r="A186" i="9"/>
  <c r="B186" i="9"/>
  <c r="A142" i="9"/>
  <c r="B142" i="9"/>
  <c r="A250" i="9"/>
  <c r="B250" i="9"/>
  <c r="A181" i="9"/>
  <c r="B181" i="9"/>
  <c r="A112" i="9"/>
  <c r="B112" i="9"/>
  <c r="A216" i="9"/>
  <c r="B216" i="9"/>
  <c r="A210" i="9"/>
  <c r="B210" i="9"/>
  <c r="A244" i="9"/>
  <c r="B244" i="9"/>
  <c r="A275" i="9"/>
  <c r="B275" i="9"/>
  <c r="A174" i="9"/>
  <c r="B174" i="9"/>
  <c r="A254" i="9"/>
  <c r="B254" i="9"/>
  <c r="A249" i="9"/>
  <c r="B249" i="9"/>
  <c r="A96" i="9"/>
  <c r="B96" i="9"/>
  <c r="A270" i="9"/>
  <c r="B270" i="9"/>
  <c r="A172" i="9"/>
  <c r="B172" i="9"/>
  <c r="A220" i="9"/>
  <c r="B220" i="9"/>
  <c r="A258" i="9"/>
  <c r="B258" i="9"/>
  <c r="A124" i="9"/>
  <c r="B124" i="9"/>
  <c r="A178" i="9"/>
  <c r="B178" i="9"/>
  <c r="A161" i="9"/>
  <c r="B161" i="9"/>
  <c r="A167" i="9"/>
  <c r="B167" i="9"/>
  <c r="A128" i="9"/>
  <c r="B128" i="9"/>
  <c r="A274" i="9"/>
  <c r="B274" i="9"/>
  <c r="A221" i="9"/>
  <c r="B221" i="9"/>
  <c r="A149" i="9"/>
  <c r="B149" i="9"/>
  <c r="A226" i="9"/>
  <c r="B226" i="9"/>
  <c r="A265" i="9"/>
  <c r="B265" i="9"/>
  <c r="A196" i="9"/>
  <c r="B196" i="9"/>
  <c r="A113" i="9"/>
  <c r="B113" i="9"/>
  <c r="A148" i="9"/>
  <c r="B148" i="9"/>
  <c r="A241" i="9"/>
  <c r="B241" i="9"/>
  <c r="A240" i="9"/>
  <c r="B240" i="9"/>
  <c r="A278" i="9"/>
  <c r="B278" i="9"/>
  <c r="A277" i="9"/>
  <c r="B277" i="9"/>
  <c r="A207" i="9"/>
  <c r="B207" i="9"/>
  <c r="A232" i="9"/>
  <c r="B232" i="9"/>
  <c r="A224" i="9"/>
  <c r="B224" i="9"/>
  <c r="A166" i="9"/>
  <c r="B166" i="9"/>
  <c r="A211" i="9"/>
  <c r="B211" i="9"/>
  <c r="A74" i="9"/>
  <c r="B74" i="9"/>
  <c r="A197" i="9"/>
  <c r="B197" i="9"/>
  <c r="A222" i="9"/>
  <c r="B222" i="9"/>
  <c r="A194" i="9"/>
  <c r="B194" i="9"/>
  <c r="A173" i="9"/>
  <c r="B173" i="9"/>
  <c r="A36" i="9"/>
  <c r="B36" i="9"/>
  <c r="A248" i="9"/>
  <c r="B248" i="9"/>
  <c r="A271" i="9"/>
  <c r="B271" i="9"/>
  <c r="A263" i="9"/>
  <c r="B263" i="9"/>
  <c r="A266" i="9"/>
  <c r="B266" i="9"/>
  <c r="A228" i="9"/>
  <c r="B228" i="9"/>
  <c r="A267" i="9"/>
  <c r="B267" i="9"/>
  <c r="A227" i="9"/>
  <c r="B227" i="9"/>
  <c r="A214" i="9"/>
  <c r="B214" i="9"/>
  <c r="A284" i="9"/>
  <c r="B284" i="9"/>
  <c r="A177" i="9"/>
  <c r="B177" i="9"/>
  <c r="A213" i="9"/>
  <c r="B213" i="9"/>
  <c r="A201" i="9"/>
  <c r="B201" i="9"/>
  <c r="A189" i="9"/>
  <c r="B189" i="9"/>
  <c r="A252" i="9"/>
  <c r="B252" i="9"/>
  <c r="A268" i="9"/>
  <c r="B268" i="9"/>
  <c r="A120" i="9"/>
  <c r="B120" i="9"/>
  <c r="A121" i="9"/>
  <c r="B121" i="9"/>
  <c r="A179" i="9"/>
  <c r="B179" i="9"/>
  <c r="A165" i="9"/>
  <c r="B165" i="9"/>
  <c r="D86" i="16"/>
  <c r="A112" i="10"/>
  <c r="B112" i="10" s="1"/>
  <c r="A2" i="10"/>
  <c r="B2" i="10" s="1"/>
  <c r="B43" i="16"/>
  <c r="B11" i="16"/>
  <c r="B41" i="16"/>
  <c r="B51" i="16"/>
  <c r="B48" i="16"/>
  <c r="D48" i="16"/>
  <c r="B21" i="16"/>
  <c r="B71" i="16"/>
  <c r="B105" i="16"/>
  <c r="B60" i="16"/>
  <c r="D60" i="16"/>
  <c r="B209" i="16"/>
  <c r="B27" i="16"/>
  <c r="B97" i="16"/>
  <c r="D97" i="16"/>
  <c r="B15" i="16"/>
  <c r="B100" i="16"/>
  <c r="B79" i="16"/>
  <c r="B18" i="16"/>
  <c r="B115" i="16"/>
  <c r="B14" i="16"/>
  <c r="B143" i="16"/>
  <c r="D143" i="16"/>
  <c r="B92" i="16"/>
  <c r="D92" i="16"/>
  <c r="B61" i="16"/>
  <c r="B118" i="16"/>
  <c r="D118" i="16"/>
  <c r="B138" i="16"/>
  <c r="D138" i="16"/>
  <c r="B147" i="16"/>
  <c r="B85" i="16"/>
  <c r="D85" i="16"/>
  <c r="B33" i="16"/>
  <c r="B56" i="16"/>
  <c r="B188" i="16"/>
  <c r="D188" i="16"/>
  <c r="B35" i="16"/>
  <c r="B151" i="16"/>
  <c r="D151" i="16"/>
  <c r="B223" i="16"/>
  <c r="B203" i="16"/>
  <c r="D203" i="16"/>
  <c r="B187" i="16"/>
  <c r="D187" i="16"/>
  <c r="B135" i="16"/>
  <c r="B219" i="16"/>
  <c r="B146" i="16"/>
  <c r="D146" i="16"/>
  <c r="B84" i="16"/>
  <c r="B109" i="16"/>
  <c r="B169" i="16"/>
  <c r="D169" i="16"/>
  <c r="B116" i="16"/>
  <c r="B195" i="16"/>
  <c r="D195" i="16"/>
  <c r="B37" i="16"/>
  <c r="B87" i="16"/>
  <c r="B200" i="16"/>
  <c r="B81" i="16"/>
  <c r="D81" i="16"/>
  <c r="B257" i="16"/>
  <c r="B89" i="16"/>
  <c r="D89" i="16"/>
  <c r="B204" i="16"/>
  <c r="B279" i="16"/>
  <c r="D279" i="16"/>
  <c r="B264" i="16"/>
  <c r="B158" i="16"/>
  <c r="D158" i="16"/>
  <c r="B134" i="16"/>
  <c r="B217" i="16"/>
  <c r="B184" i="16"/>
  <c r="B238" i="16"/>
  <c r="B245" i="16"/>
  <c r="D245" i="16"/>
  <c r="B251" i="16"/>
  <c r="B183" i="16"/>
  <c r="D183" i="16"/>
  <c r="B269" i="16"/>
  <c r="B66" i="16"/>
  <c r="D66" i="16"/>
  <c r="B82" i="16"/>
  <c r="B261" i="16"/>
  <c r="B282" i="16"/>
  <c r="B185" i="16"/>
  <c r="B235" i="16"/>
  <c r="B125" i="16"/>
  <c r="D125" i="16"/>
  <c r="B136" i="16"/>
  <c r="B247" i="16"/>
  <c r="B281" i="16"/>
  <c r="B272" i="16"/>
  <c r="B99" i="16"/>
  <c r="D99" i="16"/>
  <c r="B280" i="16"/>
  <c r="B176" i="16"/>
  <c r="D176" i="16"/>
  <c r="B206" i="16"/>
  <c r="D206" i="16"/>
  <c r="B164" i="16"/>
  <c r="D164" i="16"/>
  <c r="B237" i="16"/>
  <c r="B155" i="16"/>
  <c r="D155" i="16"/>
  <c r="B192" i="16"/>
  <c r="D192" i="16"/>
  <c r="B259" i="16"/>
  <c r="B262" i="16"/>
  <c r="D262" i="16"/>
  <c r="B256" i="16"/>
  <c r="D256" i="16"/>
  <c r="B110" i="16"/>
  <c r="B171" i="16"/>
  <c r="D171" i="16"/>
  <c r="B202" i="16"/>
  <c r="B142" i="16"/>
  <c r="D142" i="16"/>
  <c r="B250" i="16"/>
  <c r="D250" i="16"/>
  <c r="B181" i="16"/>
  <c r="D181" i="16"/>
  <c r="B216" i="16"/>
  <c r="D216" i="16"/>
  <c r="B174" i="16"/>
  <c r="B96" i="16"/>
  <c r="B270" i="16"/>
  <c r="B172" i="16"/>
  <c r="B258" i="16"/>
  <c r="B128" i="16"/>
  <c r="B274" i="16"/>
  <c r="D274" i="16"/>
  <c r="B221" i="16"/>
  <c r="B32" i="16"/>
  <c r="B38" i="16"/>
  <c r="E6" i="18"/>
  <c r="E2" i="18"/>
  <c r="E4" i="18"/>
  <c r="E5" i="18"/>
  <c r="E9" i="18"/>
  <c r="E11" i="18"/>
  <c r="E37" i="18"/>
  <c r="E13" i="18"/>
  <c r="E14" i="18"/>
  <c r="E53" i="18"/>
  <c r="E10" i="18"/>
  <c r="E3" i="18"/>
  <c r="E36" i="18"/>
  <c r="E8" i="18"/>
  <c r="E27" i="18"/>
  <c r="E15" i="18"/>
  <c r="E17" i="18"/>
  <c r="E115" i="18"/>
  <c r="E7" i="18"/>
  <c r="E32" i="18"/>
  <c r="E38" i="18"/>
  <c r="E50" i="18"/>
  <c r="E88" i="18"/>
  <c r="E61" i="18"/>
  <c r="E47" i="18"/>
  <c r="E29" i="18"/>
  <c r="E40" i="18"/>
  <c r="E62" i="18"/>
  <c r="E125" i="18"/>
  <c r="E20" i="18"/>
  <c r="E34" i="18"/>
  <c r="E54" i="18"/>
  <c r="E143" i="18"/>
  <c r="E85" i="18"/>
  <c r="E106" i="18"/>
  <c r="E21" i="18"/>
  <c r="E28" i="18"/>
  <c r="E74" i="18"/>
  <c r="E25" i="18"/>
  <c r="E58" i="18"/>
  <c r="E49" i="18"/>
  <c r="E166" i="18"/>
  <c r="E68" i="18"/>
  <c r="E64" i="18"/>
  <c r="E114" i="18"/>
  <c r="E35" i="18"/>
  <c r="E69" i="18"/>
  <c r="E31" i="18"/>
  <c r="E67" i="18"/>
  <c r="E42" i="18"/>
  <c r="E41" i="18"/>
  <c r="E146" i="18"/>
  <c r="E75" i="18"/>
  <c r="E144" i="18"/>
  <c r="E23" i="18"/>
  <c r="E161" i="18"/>
  <c r="E33" i="18"/>
  <c r="E189" i="18"/>
  <c r="E71" i="18"/>
  <c r="E78" i="18"/>
  <c r="E150" i="18"/>
  <c r="E205" i="18"/>
  <c r="E96" i="18"/>
  <c r="E113" i="18"/>
  <c r="E70" i="18"/>
  <c r="E116" i="18"/>
  <c r="E99" i="18"/>
  <c r="E154" i="18"/>
  <c r="E22" i="18"/>
  <c r="E81" i="18"/>
  <c r="E117" i="18"/>
  <c r="E196" i="18"/>
  <c r="E84" i="18"/>
  <c r="E56" i="18"/>
  <c r="E83" i="18"/>
  <c r="E199" i="18"/>
  <c r="E110" i="18"/>
  <c r="E120" i="18"/>
  <c r="E101" i="18"/>
  <c r="E100" i="18"/>
  <c r="E66" i="18"/>
  <c r="E183" i="18"/>
  <c r="E26" i="18"/>
  <c r="E179" i="18"/>
  <c r="E119" i="18"/>
  <c r="E77" i="18"/>
  <c r="E80" i="18"/>
  <c r="E57" i="18"/>
  <c r="E93" i="18"/>
  <c r="E86" i="18"/>
  <c r="E79" i="18"/>
  <c r="E43" i="18"/>
  <c r="E148" i="18"/>
  <c r="E137" i="18"/>
  <c r="E178" i="18"/>
  <c r="E197" i="18"/>
  <c r="E124" i="18"/>
  <c r="E118" i="18"/>
  <c r="E172" i="18"/>
  <c r="E63" i="18"/>
  <c r="E44" i="18"/>
  <c r="E129" i="18"/>
  <c r="E188" i="18"/>
  <c r="E51" i="18"/>
  <c r="E167" i="18"/>
  <c r="E162" i="18"/>
  <c r="E149" i="18"/>
  <c r="E52" i="18"/>
  <c r="E109" i="18"/>
  <c r="E104" i="18"/>
  <c r="E72" i="18"/>
  <c r="E95" i="18"/>
  <c r="E127" i="18"/>
  <c r="E46" i="18"/>
  <c r="E152" i="18"/>
  <c r="E156" i="18"/>
  <c r="E208" i="18"/>
  <c r="E174" i="18"/>
  <c r="E132" i="18"/>
  <c r="E165" i="18"/>
  <c r="E134" i="18"/>
  <c r="E112" i="18"/>
  <c r="E171" i="18"/>
  <c r="E87" i="18"/>
  <c r="E136" i="18"/>
  <c r="E185" i="18"/>
  <c r="E131" i="18"/>
  <c r="E97" i="18"/>
  <c r="E30" i="18"/>
  <c r="E102" i="18"/>
  <c r="E133" i="18"/>
  <c r="E103" i="18"/>
  <c r="E90" i="18"/>
  <c r="E182" i="18"/>
  <c r="E155" i="18"/>
  <c r="E193" i="18"/>
  <c r="E186" i="18"/>
  <c r="E170" i="18"/>
  <c r="E105" i="18"/>
  <c r="E187" i="18"/>
  <c r="E158" i="18"/>
  <c r="E201" i="18"/>
  <c r="E147" i="18"/>
  <c r="E135" i="18"/>
  <c r="E45" i="18"/>
  <c r="E59" i="18"/>
  <c r="E16" i="18"/>
  <c r="E160" i="18"/>
  <c r="E191" i="18"/>
  <c r="E141" i="18"/>
  <c r="E107" i="18"/>
  <c r="E89" i="18"/>
  <c r="E138" i="18"/>
  <c r="E175" i="18"/>
  <c r="E159" i="18"/>
  <c r="E94" i="18"/>
  <c r="E200" i="18"/>
  <c r="E128" i="18"/>
  <c r="E181" i="18"/>
  <c r="E60" i="18"/>
  <c r="E176" i="18"/>
  <c r="E145" i="18"/>
  <c r="E177" i="18"/>
  <c r="E65" i="18"/>
  <c r="E194" i="18"/>
  <c r="E18" i="18"/>
  <c r="E91" i="18"/>
  <c r="E163" i="18"/>
  <c r="E168" i="18"/>
  <c r="E82" i="18"/>
  <c r="E198" i="18"/>
  <c r="E123" i="18"/>
  <c r="E192" i="18"/>
  <c r="E92" i="18"/>
  <c r="E121" i="18"/>
  <c r="E142" i="18"/>
  <c r="E157" i="18"/>
  <c r="E169" i="18"/>
  <c r="E164" i="18"/>
  <c r="E190" i="18"/>
  <c r="E206" i="18"/>
  <c r="E202" i="18"/>
  <c r="E126" i="18"/>
  <c r="E140" i="18"/>
  <c r="E209" i="18"/>
  <c r="E203" i="18"/>
  <c r="E130" i="18"/>
  <c r="D6" i="18"/>
  <c r="D2" i="18"/>
  <c r="D4" i="18"/>
  <c r="D5" i="18"/>
  <c r="D9" i="18"/>
  <c r="D11" i="18"/>
  <c r="D37" i="18"/>
  <c r="D13" i="18"/>
  <c r="D14" i="18"/>
  <c r="D53" i="18"/>
  <c r="D10" i="18"/>
  <c r="D3" i="18"/>
  <c r="D36" i="18"/>
  <c r="D8" i="18"/>
  <c r="D27" i="18"/>
  <c r="D15" i="18"/>
  <c r="D17" i="18"/>
  <c r="D115" i="18"/>
  <c r="D7" i="18"/>
  <c r="D32" i="18"/>
  <c r="D38" i="18"/>
  <c r="D50" i="18"/>
  <c r="D88" i="18"/>
  <c r="D61" i="18"/>
  <c r="D47" i="18"/>
  <c r="D29" i="18"/>
  <c r="D40" i="18"/>
  <c r="D62" i="18"/>
  <c r="D125" i="18"/>
  <c r="D20" i="18"/>
  <c r="D34" i="18"/>
  <c r="D54" i="18"/>
  <c r="D143" i="18"/>
  <c r="D85" i="18"/>
  <c r="D106" i="18"/>
  <c r="D21" i="18"/>
  <c r="D28" i="18"/>
  <c r="D74" i="18"/>
  <c r="D25" i="18"/>
  <c r="D58" i="18"/>
  <c r="D49" i="18"/>
  <c r="D166" i="18"/>
  <c r="D68" i="18"/>
  <c r="D64" i="18"/>
  <c r="D114" i="18"/>
  <c r="D35" i="18"/>
  <c r="D69" i="18"/>
  <c r="D31" i="18"/>
  <c r="D67" i="18"/>
  <c r="D42" i="18"/>
  <c r="D41" i="18"/>
  <c r="D146" i="18"/>
  <c r="D75" i="18"/>
  <c r="D144" i="18"/>
  <c r="D23" i="18"/>
  <c r="D161" i="18"/>
  <c r="D33" i="18"/>
  <c r="D189" i="18"/>
  <c r="D71" i="18"/>
  <c r="D78" i="18"/>
  <c r="D150" i="18"/>
  <c r="D205" i="18"/>
  <c r="D96" i="18"/>
  <c r="D113" i="18"/>
  <c r="D70" i="18"/>
  <c r="D116" i="18"/>
  <c r="D99" i="18"/>
  <c r="D154" i="18"/>
  <c r="D22" i="18"/>
  <c r="D81" i="18"/>
  <c r="D117" i="18"/>
  <c r="D196" i="18"/>
  <c r="D84" i="18"/>
  <c r="D56" i="18"/>
  <c r="D83" i="18"/>
  <c r="D199" i="18"/>
  <c r="D110" i="18"/>
  <c r="D120" i="18"/>
  <c r="D101" i="18"/>
  <c r="D100" i="18"/>
  <c r="D66" i="18"/>
  <c r="D183" i="18"/>
  <c r="D26" i="18"/>
  <c r="D179" i="18"/>
  <c r="D119" i="18"/>
  <c r="D77" i="18"/>
  <c r="D80" i="18"/>
  <c r="D57" i="18"/>
  <c r="D93" i="18"/>
  <c r="D86" i="18"/>
  <c r="D79" i="18"/>
  <c r="D43" i="18"/>
  <c r="D148" i="18"/>
  <c r="D137" i="18"/>
  <c r="D178" i="18"/>
  <c r="D197" i="18"/>
  <c r="D124" i="18"/>
  <c r="D118" i="18"/>
  <c r="D172" i="18"/>
  <c r="D63" i="18"/>
  <c r="D44" i="18"/>
  <c r="D129" i="18"/>
  <c r="D188" i="18"/>
  <c r="D51" i="18"/>
  <c r="D167" i="18"/>
  <c r="D162" i="18"/>
  <c r="D149" i="18"/>
  <c r="D52" i="18"/>
  <c r="D109" i="18"/>
  <c r="D104" i="18"/>
  <c r="D72" i="18"/>
  <c r="D95" i="18"/>
  <c r="D127" i="18"/>
  <c r="D46" i="18"/>
  <c r="D152" i="18"/>
  <c r="D156" i="18"/>
  <c r="D208" i="18"/>
  <c r="D174" i="18"/>
  <c r="D132" i="18"/>
  <c r="D165" i="18"/>
  <c r="D134" i="18"/>
  <c r="D112" i="18"/>
  <c r="D171" i="18"/>
  <c r="D87" i="18"/>
  <c r="D136" i="18"/>
  <c r="D185" i="18"/>
  <c r="D131" i="18"/>
  <c r="D97" i="18"/>
  <c r="D30" i="18"/>
  <c r="D102" i="18"/>
  <c r="D133" i="18"/>
  <c r="D103" i="18"/>
  <c r="D90" i="18"/>
  <c r="D182" i="18"/>
  <c r="D155" i="18"/>
  <c r="D193" i="18"/>
  <c r="D186" i="18"/>
  <c r="D170" i="18"/>
  <c r="D105" i="18"/>
  <c r="D187" i="18"/>
  <c r="D158" i="18"/>
  <c r="D201" i="18"/>
  <c r="D147" i="18"/>
  <c r="D135" i="18"/>
  <c r="D45" i="18"/>
  <c r="D59" i="18"/>
  <c r="D16" i="18"/>
  <c r="D160" i="18"/>
  <c r="D191" i="18"/>
  <c r="D141" i="18"/>
  <c r="D107" i="18"/>
  <c r="D89" i="18"/>
  <c r="D138" i="18"/>
  <c r="D175" i="18"/>
  <c r="D159" i="18"/>
  <c r="D94" i="18"/>
  <c r="D200" i="18"/>
  <c r="D128" i="18"/>
  <c r="D181" i="18"/>
  <c r="D60" i="18"/>
  <c r="D176" i="18"/>
  <c r="D145" i="18"/>
  <c r="D177" i="18"/>
  <c r="D65" i="18"/>
  <c r="D194" i="18"/>
  <c r="D18" i="18"/>
  <c r="D91" i="18"/>
  <c r="D163" i="18"/>
  <c r="D168" i="18"/>
  <c r="D82" i="18"/>
  <c r="D198" i="18"/>
  <c r="D123" i="18"/>
  <c r="D192" i="18"/>
  <c r="D92" i="18"/>
  <c r="D121" i="18"/>
  <c r="D142" i="18"/>
  <c r="D157" i="18"/>
  <c r="D169" i="18"/>
  <c r="D164" i="18"/>
  <c r="D190" i="18"/>
  <c r="D206" i="18"/>
  <c r="D202" i="18"/>
  <c r="D126" i="18"/>
  <c r="D140" i="18"/>
  <c r="D209" i="18"/>
  <c r="D203" i="18"/>
  <c r="D130" i="18"/>
  <c r="C6" i="18"/>
  <c r="C2" i="18"/>
  <c r="C4" i="18"/>
  <c r="C5" i="18"/>
  <c r="C9" i="18"/>
  <c r="C11" i="18"/>
  <c r="C37" i="18"/>
  <c r="C13" i="18"/>
  <c r="C14" i="18"/>
  <c r="C53" i="18"/>
  <c r="C10" i="18"/>
  <c r="C3" i="18"/>
  <c r="C36" i="18"/>
  <c r="C8" i="18"/>
  <c r="C27" i="18"/>
  <c r="C15" i="18"/>
  <c r="C17" i="18"/>
  <c r="C115" i="18"/>
  <c r="C7" i="18"/>
  <c r="C32" i="18"/>
  <c r="C38" i="18"/>
  <c r="C50" i="18"/>
  <c r="C88" i="18"/>
  <c r="C61" i="18"/>
  <c r="C47" i="18"/>
  <c r="C29" i="18"/>
  <c r="C40" i="18"/>
  <c r="C62" i="18"/>
  <c r="C125" i="18"/>
  <c r="C20" i="18"/>
  <c r="C34" i="18"/>
  <c r="C54" i="18"/>
  <c r="C143" i="18"/>
  <c r="C85" i="18"/>
  <c r="C106" i="18"/>
  <c r="C21" i="18"/>
  <c r="C28" i="18"/>
  <c r="C74" i="18"/>
  <c r="C25" i="18"/>
  <c r="C58" i="18"/>
  <c r="C49" i="18"/>
  <c r="C166" i="18"/>
  <c r="C68" i="18"/>
  <c r="C64" i="18"/>
  <c r="C114" i="18"/>
  <c r="C35" i="18"/>
  <c r="C69" i="18"/>
  <c r="C31" i="18"/>
  <c r="C67" i="18"/>
  <c r="C42" i="18"/>
  <c r="C41" i="18"/>
  <c r="C146" i="18"/>
  <c r="C75" i="18"/>
  <c r="C144" i="18"/>
  <c r="C23" i="18"/>
  <c r="C161" i="18"/>
  <c r="C33" i="18"/>
  <c r="C189" i="18"/>
  <c r="C71" i="18"/>
  <c r="C78" i="18"/>
  <c r="C150" i="18"/>
  <c r="C205" i="18"/>
  <c r="C96" i="18"/>
  <c r="C113" i="18"/>
  <c r="C70" i="18"/>
  <c r="C116" i="18"/>
  <c r="C99" i="18"/>
  <c r="C154" i="18"/>
  <c r="C22" i="18"/>
  <c r="C81" i="18"/>
  <c r="C117" i="18"/>
  <c r="C196" i="18"/>
  <c r="C84" i="18"/>
  <c r="C56" i="18"/>
  <c r="C83" i="18"/>
  <c r="C199" i="18"/>
  <c r="C110" i="18"/>
  <c r="C120" i="18"/>
  <c r="C101" i="18"/>
  <c r="C100" i="18"/>
  <c r="C66" i="18"/>
  <c r="C183" i="18"/>
  <c r="C26" i="18"/>
  <c r="C179" i="18"/>
  <c r="C119" i="18"/>
  <c r="C77" i="18"/>
  <c r="C80" i="18"/>
  <c r="C57" i="18"/>
  <c r="C93" i="18"/>
  <c r="C86" i="18"/>
  <c r="C79" i="18"/>
  <c r="C43" i="18"/>
  <c r="C148" i="18"/>
  <c r="C137" i="18"/>
  <c r="C178" i="18"/>
  <c r="C197" i="18"/>
  <c r="C124" i="18"/>
  <c r="C118" i="18"/>
  <c r="C172" i="18"/>
  <c r="C63" i="18"/>
  <c r="C44" i="18"/>
  <c r="C129" i="18"/>
  <c r="C188" i="18"/>
  <c r="C51" i="18"/>
  <c r="C167" i="18"/>
  <c r="C162" i="18"/>
  <c r="C149" i="18"/>
  <c r="C52" i="18"/>
  <c r="C109" i="18"/>
  <c r="C104" i="18"/>
  <c r="C72" i="18"/>
  <c r="C95" i="18"/>
  <c r="C127" i="18"/>
  <c r="C46" i="18"/>
  <c r="C152" i="18"/>
  <c r="C156" i="18"/>
  <c r="C208" i="18"/>
  <c r="C174" i="18"/>
  <c r="C132" i="18"/>
  <c r="C165" i="18"/>
  <c r="C134" i="18"/>
  <c r="C112" i="18"/>
  <c r="C171" i="18"/>
  <c r="C87" i="18"/>
  <c r="C136" i="18"/>
  <c r="C185" i="18"/>
  <c r="C131" i="18"/>
  <c r="C97" i="18"/>
  <c r="C30" i="18"/>
  <c r="C102" i="18"/>
  <c r="C133" i="18"/>
  <c r="C103" i="18"/>
  <c r="C90" i="18"/>
  <c r="C182" i="18"/>
  <c r="C155" i="18"/>
  <c r="C193" i="18"/>
  <c r="C186" i="18"/>
  <c r="C170" i="18"/>
  <c r="C105" i="18"/>
  <c r="C187" i="18"/>
  <c r="C158" i="18"/>
  <c r="C201" i="18"/>
  <c r="C147" i="18"/>
  <c r="C135" i="18"/>
  <c r="C45" i="18"/>
  <c r="C59" i="18"/>
  <c r="C16" i="18"/>
  <c r="C160" i="18"/>
  <c r="C191" i="18"/>
  <c r="C141" i="18"/>
  <c r="C107" i="18"/>
  <c r="C89" i="18"/>
  <c r="C138" i="18"/>
  <c r="C175" i="18"/>
  <c r="C159" i="18"/>
  <c r="C94" i="18"/>
  <c r="C200" i="18"/>
  <c r="C128" i="18"/>
  <c r="C181" i="18"/>
  <c r="C60" i="18"/>
  <c r="C176" i="18"/>
  <c r="C145" i="18"/>
  <c r="C177" i="18"/>
  <c r="C65" i="18"/>
  <c r="C194" i="18"/>
  <c r="C18" i="18"/>
  <c r="C91" i="18"/>
  <c r="C163" i="18"/>
  <c r="C168" i="18"/>
  <c r="C82" i="18"/>
  <c r="C198" i="18"/>
  <c r="C123" i="18"/>
  <c r="C192" i="18"/>
  <c r="C92" i="18"/>
  <c r="C121" i="18"/>
  <c r="C142" i="18"/>
  <c r="C157" i="18"/>
  <c r="C169" i="18"/>
  <c r="C164" i="18"/>
  <c r="C190" i="18"/>
  <c r="C206" i="18"/>
  <c r="C202" i="18"/>
  <c r="C126" i="18"/>
  <c r="C140" i="18"/>
  <c r="C209" i="18"/>
  <c r="C203" i="18"/>
  <c r="C130" i="18"/>
  <c r="B6" i="18"/>
  <c r="B2" i="18"/>
  <c r="B4" i="18"/>
  <c r="B5" i="18"/>
  <c r="B9" i="18"/>
  <c r="B11" i="18"/>
  <c r="B37" i="18"/>
  <c r="B13" i="18"/>
  <c r="B14" i="18"/>
  <c r="B53" i="18"/>
  <c r="B10" i="18"/>
  <c r="B3" i="18"/>
  <c r="B36" i="18"/>
  <c r="B8" i="18"/>
  <c r="B27" i="18"/>
  <c r="B15" i="18"/>
  <c r="B17" i="18"/>
  <c r="B115" i="18"/>
  <c r="B7" i="18"/>
  <c r="B32" i="18"/>
  <c r="B38" i="18"/>
  <c r="B50" i="18"/>
  <c r="B88" i="18"/>
  <c r="B61" i="18"/>
  <c r="B47" i="18"/>
  <c r="B29" i="18"/>
  <c r="B40" i="18"/>
  <c r="B62" i="18"/>
  <c r="B125" i="18"/>
  <c r="B20" i="18"/>
  <c r="B34" i="18"/>
  <c r="B54" i="18"/>
  <c r="B143" i="18"/>
  <c r="B85" i="18"/>
  <c r="B106" i="18"/>
  <c r="B21" i="18"/>
  <c r="B28" i="18"/>
  <c r="B74" i="18"/>
  <c r="B25" i="18"/>
  <c r="B58" i="18"/>
  <c r="B49" i="18"/>
  <c r="B166" i="18"/>
  <c r="B68" i="18"/>
  <c r="B64" i="18"/>
  <c r="B114" i="18"/>
  <c r="B35" i="18"/>
  <c r="B69" i="18"/>
  <c r="B31" i="18"/>
  <c r="B67" i="18"/>
  <c r="B42" i="18"/>
  <c r="B41" i="18"/>
  <c r="B146" i="18"/>
  <c r="B75" i="18"/>
  <c r="B144" i="18"/>
  <c r="B23" i="18"/>
  <c r="B161" i="18"/>
  <c r="B33" i="18"/>
  <c r="B189" i="18"/>
  <c r="B71" i="18"/>
  <c r="B78" i="18"/>
  <c r="B150" i="18"/>
  <c r="B205" i="18"/>
  <c r="B96" i="18"/>
  <c r="B113" i="18"/>
  <c r="B70" i="18"/>
  <c r="B116" i="18"/>
  <c r="B99" i="18"/>
  <c r="B154" i="18"/>
  <c r="B22" i="18"/>
  <c r="B81" i="18"/>
  <c r="B117" i="18"/>
  <c r="B196" i="18"/>
  <c r="B84" i="18"/>
  <c r="B56" i="18"/>
  <c r="B83" i="18"/>
  <c r="B199" i="18"/>
  <c r="B110" i="18"/>
  <c r="B120" i="18"/>
  <c r="B101" i="18"/>
  <c r="B100" i="18"/>
  <c r="B66" i="18"/>
  <c r="B183" i="18"/>
  <c r="B26" i="18"/>
  <c r="B179" i="18"/>
  <c r="B119" i="18"/>
  <c r="B77" i="18"/>
  <c r="B80" i="18"/>
  <c r="B57" i="18"/>
  <c r="B93" i="18"/>
  <c r="B86" i="18"/>
  <c r="B79" i="18"/>
  <c r="B43" i="18"/>
  <c r="B148" i="18"/>
  <c r="B137" i="18"/>
  <c r="B178" i="18"/>
  <c r="B197" i="18"/>
  <c r="B124" i="18"/>
  <c r="B118" i="18"/>
  <c r="B172" i="18"/>
  <c r="B63" i="18"/>
  <c r="B44" i="18"/>
  <c r="B129" i="18"/>
  <c r="B188" i="18"/>
  <c r="B51" i="18"/>
  <c r="B167" i="18"/>
  <c r="B162" i="18"/>
  <c r="B149" i="18"/>
  <c r="B52" i="18"/>
  <c r="B109" i="18"/>
  <c r="B104" i="18"/>
  <c r="B72" i="18"/>
  <c r="B95" i="18"/>
  <c r="B127" i="18"/>
  <c r="B46" i="18"/>
  <c r="B152" i="18"/>
  <c r="B156" i="18"/>
  <c r="B208" i="18"/>
  <c r="B174" i="18"/>
  <c r="B132" i="18"/>
  <c r="B165" i="18"/>
  <c r="B134" i="18"/>
  <c r="B112" i="18"/>
  <c r="B171" i="18"/>
  <c r="B87" i="18"/>
  <c r="B136" i="18"/>
  <c r="B185" i="18"/>
  <c r="B131" i="18"/>
  <c r="B97" i="18"/>
  <c r="B30" i="18"/>
  <c r="B102" i="18"/>
  <c r="B133" i="18"/>
  <c r="B103" i="18"/>
  <c r="B90" i="18"/>
  <c r="B182" i="18"/>
  <c r="B155" i="18"/>
  <c r="B193" i="18"/>
  <c r="B186" i="18"/>
  <c r="B170" i="18"/>
  <c r="B105" i="18"/>
  <c r="B187" i="18"/>
  <c r="B158" i="18"/>
  <c r="B201" i="18"/>
  <c r="B147" i="18"/>
  <c r="B135" i="18"/>
  <c r="B45" i="18"/>
  <c r="B59" i="18"/>
  <c r="B16" i="18"/>
  <c r="B160" i="18"/>
  <c r="B191" i="18"/>
  <c r="B141" i="18"/>
  <c r="B107" i="18"/>
  <c r="B89" i="18"/>
  <c r="B138" i="18"/>
  <c r="B175" i="18"/>
  <c r="B159" i="18"/>
  <c r="B94" i="18"/>
  <c r="B200" i="18"/>
  <c r="B128" i="18"/>
  <c r="B181" i="18"/>
  <c r="B60" i="18"/>
  <c r="B176" i="18"/>
  <c r="B145" i="18"/>
  <c r="B177" i="18"/>
  <c r="B65" i="18"/>
  <c r="B194" i="18"/>
  <c r="B18" i="18"/>
  <c r="B91" i="18"/>
  <c r="B163" i="18"/>
  <c r="B168" i="18"/>
  <c r="B82" i="18"/>
  <c r="B198" i="18"/>
  <c r="B123" i="18"/>
  <c r="B192" i="18"/>
  <c r="B92" i="18"/>
  <c r="B121" i="18"/>
  <c r="B142" i="18"/>
  <c r="B157" i="18"/>
  <c r="B169" i="18"/>
  <c r="B164" i="18"/>
  <c r="B190" i="18"/>
  <c r="B206" i="18"/>
  <c r="B202" i="18"/>
  <c r="B126" i="18"/>
  <c r="B140" i="18"/>
  <c r="B209" i="18"/>
  <c r="B203" i="18"/>
  <c r="B130" i="18"/>
  <c r="E2" i="16"/>
  <c r="E3" i="16"/>
  <c r="E10" i="16"/>
  <c r="E81" i="16"/>
  <c r="E54" i="16"/>
  <c r="E32" i="16"/>
  <c r="E4" i="16"/>
  <c r="E47" i="16"/>
  <c r="E14" i="16"/>
  <c r="E7" i="16"/>
  <c r="E8" i="16"/>
  <c r="E6" i="16"/>
  <c r="E112" i="16"/>
  <c r="E38" i="16"/>
  <c r="E13" i="16"/>
  <c r="E35" i="16"/>
  <c r="E118" i="16"/>
  <c r="E18" i="16"/>
  <c r="E82" i="16"/>
  <c r="E71" i="16"/>
  <c r="E86" i="16"/>
  <c r="E11" i="16"/>
  <c r="E16" i="16"/>
  <c r="E9" i="16"/>
  <c r="E45" i="16"/>
  <c r="E34" i="16"/>
  <c r="E5" i="16"/>
  <c r="E24" i="16"/>
  <c r="E98" i="16"/>
  <c r="E27" i="16"/>
  <c r="E63" i="16"/>
  <c r="E66" i="16"/>
  <c r="E21" i="16"/>
  <c r="E106" i="16"/>
  <c r="E194" i="16"/>
  <c r="E100" i="16"/>
  <c r="E29" i="16"/>
  <c r="E22" i="16"/>
  <c r="E39" i="16"/>
  <c r="E80" i="16"/>
  <c r="E23" i="16"/>
  <c r="E240" i="16"/>
  <c r="E67" i="16"/>
  <c r="E140" i="16"/>
  <c r="E176" i="16"/>
  <c r="E64" i="16"/>
  <c r="E53" i="16"/>
  <c r="E17" i="16"/>
  <c r="E40" i="16"/>
  <c r="E116" i="16"/>
  <c r="E166" i="16"/>
  <c r="E55" i="16"/>
  <c r="E91" i="16"/>
  <c r="E77" i="16"/>
  <c r="E60" i="16"/>
  <c r="E75" i="16"/>
  <c r="E49" i="16"/>
  <c r="E90" i="16"/>
  <c r="E28" i="16"/>
  <c r="E189" i="16"/>
  <c r="E74" i="16"/>
  <c r="E69" i="16"/>
  <c r="E68" i="16"/>
  <c r="E44" i="16"/>
  <c r="E73" i="16"/>
  <c r="E88" i="16"/>
  <c r="E165" i="16"/>
  <c r="E30" i="16"/>
  <c r="E58" i="16"/>
  <c r="E52" i="16"/>
  <c r="E107" i="16"/>
  <c r="E51" i="16"/>
  <c r="E246" i="16"/>
  <c r="E83" i="16"/>
  <c r="E96" i="16"/>
  <c r="E20" i="16"/>
  <c r="E136" i="16"/>
  <c r="E127" i="16"/>
  <c r="E157" i="16"/>
  <c r="E99" i="16"/>
  <c r="E41" i="16"/>
  <c r="E148" i="16"/>
  <c r="E57" i="16"/>
  <c r="E72" i="16"/>
  <c r="E110" i="16"/>
  <c r="E25" i="16"/>
  <c r="E150" i="16"/>
  <c r="E183" i="16"/>
  <c r="E111" i="16"/>
  <c r="E172" i="16"/>
  <c r="E79" i="16"/>
  <c r="E48" i="16"/>
  <c r="E78" i="16"/>
  <c r="E37" i="16"/>
  <c r="E103" i="16"/>
  <c r="E19" i="16"/>
  <c r="E216" i="16"/>
  <c r="E135" i="16"/>
  <c r="E33" i="16"/>
  <c r="E198" i="16"/>
  <c r="E102" i="16"/>
  <c r="E229" i="16"/>
  <c r="E43" i="16"/>
  <c r="E230" i="16"/>
  <c r="E132" i="16"/>
  <c r="E170" i="16"/>
  <c r="E139" i="16"/>
  <c r="E163" i="16"/>
  <c r="E56" i="16"/>
  <c r="E133" i="16"/>
  <c r="E15" i="16"/>
  <c r="E105" i="16"/>
  <c r="E218" i="16"/>
  <c r="E137" i="16"/>
  <c r="E129" i="16"/>
  <c r="E50" i="16"/>
  <c r="E61" i="16"/>
  <c r="E126" i="16"/>
  <c r="E94" i="16"/>
  <c r="E104" i="16"/>
  <c r="E138" i="16"/>
  <c r="E109" i="16"/>
  <c r="E117" i="16"/>
  <c r="E162" i="16"/>
  <c r="E84" i="16"/>
  <c r="E141" i="16"/>
  <c r="E120" i="16"/>
  <c r="E213" i="16"/>
  <c r="E36" i="16"/>
  <c r="E181" i="16"/>
  <c r="E276" i="16"/>
  <c r="E101" i="16"/>
  <c r="E87" i="16"/>
  <c r="E95" i="16"/>
  <c r="E215" i="16"/>
  <c r="E119" i="16"/>
  <c r="E12" i="16"/>
  <c r="E143" i="16"/>
  <c r="E130" i="16"/>
  <c r="E115" i="16"/>
  <c r="E208" i="16"/>
  <c r="E212" i="16"/>
  <c r="E192" i="16"/>
  <c r="E239" i="16"/>
  <c r="E151" i="16"/>
  <c r="E178" i="16"/>
  <c r="E186" i="16"/>
  <c r="E46" i="16"/>
  <c r="E232" i="16"/>
  <c r="E142" i="16"/>
  <c r="E268" i="16"/>
  <c r="E185" i="16"/>
  <c r="E26" i="16"/>
  <c r="E245" i="16"/>
  <c r="E146" i="16"/>
  <c r="E267" i="16"/>
  <c r="E180" i="16"/>
  <c r="E241" i="16"/>
  <c r="E174" i="16"/>
  <c r="E259" i="16"/>
  <c r="E62" i="16"/>
  <c r="E169" i="16"/>
  <c r="E204" i="16"/>
  <c r="E92" i="16"/>
  <c r="E125" i="16"/>
  <c r="E210" i="16"/>
  <c r="E224" i="16"/>
  <c r="E145" i="16"/>
  <c r="E190" i="16"/>
  <c r="E184" i="16"/>
  <c r="E108" i="16"/>
  <c r="E252" i="16"/>
  <c r="E70" i="16"/>
  <c r="E155" i="16"/>
  <c r="E193" i="16"/>
  <c r="E262" i="16"/>
  <c r="E272" i="16"/>
  <c r="E149" i="16"/>
  <c r="E59" i="16"/>
  <c r="E147" i="16"/>
  <c r="E200" i="16"/>
  <c r="E265" i="16"/>
  <c r="E248" i="16"/>
  <c r="E242" i="16"/>
  <c r="E175" i="16"/>
  <c r="E182" i="16"/>
  <c r="E236" i="16"/>
  <c r="E134" i="16"/>
  <c r="E97" i="16"/>
  <c r="E85" i="16"/>
  <c r="E227" i="16"/>
  <c r="E188" i="16"/>
  <c r="E264" i="16"/>
  <c r="E238" i="16"/>
  <c r="E199" i="16"/>
  <c r="E114" i="16"/>
  <c r="E250" i="16"/>
  <c r="E284" i="16"/>
  <c r="E205" i="16"/>
  <c r="E275" i="16"/>
  <c r="E128" i="16"/>
  <c r="E171" i="16"/>
  <c r="E249" i="16"/>
  <c r="E255" i="16"/>
  <c r="E222" i="16"/>
  <c r="E161" i="16"/>
  <c r="E235" i="16"/>
  <c r="E231" i="16"/>
  <c r="E187" i="16"/>
  <c r="E247" i="16"/>
  <c r="E221" i="16"/>
  <c r="E237" i="16"/>
  <c r="E89" i="16"/>
  <c r="E123" i="16"/>
  <c r="E195" i="16"/>
  <c r="E131" i="16"/>
  <c r="E223" i="16"/>
  <c r="E257" i="16"/>
  <c r="E261" i="16"/>
  <c r="E281" i="16"/>
  <c r="E244" i="16"/>
  <c r="E159" i="16"/>
  <c r="E269" i="16"/>
  <c r="E203" i="16"/>
  <c r="E258" i="16"/>
  <c r="E93" i="16"/>
  <c r="E263" i="16"/>
  <c r="E260" i="16"/>
  <c r="E270" i="16"/>
  <c r="E271" i="16"/>
  <c r="E206" i="16"/>
  <c r="E173" i="16"/>
  <c r="E191" i="16"/>
  <c r="E226" i="16"/>
  <c r="E122" i="16"/>
  <c r="E164" i="16"/>
  <c r="E243" i="16"/>
  <c r="E219" i="16"/>
  <c r="E209" i="16"/>
  <c r="E156" i="16"/>
  <c r="E234" i="16"/>
  <c r="E202" i="16"/>
  <c r="E285" i="16"/>
  <c r="E256" i="16"/>
  <c r="E280" i="16"/>
  <c r="E201" i="16"/>
  <c r="E274" i="16"/>
  <c r="E154" i="16"/>
  <c r="E282" i="16"/>
  <c r="E233" i="16"/>
  <c r="E214" i="16"/>
  <c r="E217" i="16"/>
  <c r="E158" i="16"/>
  <c r="E124" i="16"/>
  <c r="E179" i="16"/>
  <c r="E251" i="16"/>
  <c r="E225" i="16"/>
  <c r="E254" i="16"/>
  <c r="E167" i="16"/>
  <c r="E266" i="16"/>
  <c r="E279" i="16"/>
  <c r="E228" i="16"/>
  <c r="E277" i="16"/>
  <c r="E211" i="16"/>
  <c r="D2" i="16"/>
  <c r="D3" i="16"/>
  <c r="D10" i="16"/>
  <c r="D54" i="16"/>
  <c r="D32" i="16"/>
  <c r="D4" i="16"/>
  <c r="D47" i="16"/>
  <c r="D14" i="16"/>
  <c r="D7" i="16"/>
  <c r="D8" i="16"/>
  <c r="D6" i="16"/>
  <c r="D112" i="16"/>
  <c r="D38" i="16"/>
  <c r="D13" i="16"/>
  <c r="D35" i="16"/>
  <c r="D18" i="16"/>
  <c r="D82" i="16"/>
  <c r="D71" i="16"/>
  <c r="D11" i="16"/>
  <c r="D16" i="16"/>
  <c r="D9" i="16"/>
  <c r="D45" i="16"/>
  <c r="D34" i="16"/>
  <c r="D5" i="16"/>
  <c r="D24" i="16"/>
  <c r="D98" i="16"/>
  <c r="D27" i="16"/>
  <c r="D63" i="16"/>
  <c r="D21" i="16"/>
  <c r="D106" i="16"/>
  <c r="D194" i="16"/>
  <c r="D100" i="16"/>
  <c r="D29" i="16"/>
  <c r="D22" i="16"/>
  <c r="D39" i="16"/>
  <c r="D80" i="16"/>
  <c r="D23" i="16"/>
  <c r="D240" i="16"/>
  <c r="D67" i="16"/>
  <c r="D140" i="16"/>
  <c r="D64" i="16"/>
  <c r="D53" i="16"/>
  <c r="D17" i="16"/>
  <c r="D40" i="16"/>
  <c r="D116" i="16"/>
  <c r="D166" i="16"/>
  <c r="D55" i="16"/>
  <c r="D91" i="16"/>
  <c r="D77" i="16"/>
  <c r="D75" i="16"/>
  <c r="D49" i="16"/>
  <c r="D90" i="16"/>
  <c r="D28" i="16"/>
  <c r="D189" i="16"/>
  <c r="D74" i="16"/>
  <c r="D69" i="16"/>
  <c r="D68" i="16"/>
  <c r="D44" i="16"/>
  <c r="D73" i="16"/>
  <c r="D88" i="16"/>
  <c r="D165" i="16"/>
  <c r="D30" i="16"/>
  <c r="D58" i="16"/>
  <c r="D52" i="16"/>
  <c r="D107" i="16"/>
  <c r="D51" i="16"/>
  <c r="D246" i="16"/>
  <c r="D83" i="16"/>
  <c r="D96" i="16"/>
  <c r="D20" i="16"/>
  <c r="D136" i="16"/>
  <c r="D127" i="16"/>
  <c r="D157" i="16"/>
  <c r="D41" i="16"/>
  <c r="D148" i="16"/>
  <c r="D57" i="16"/>
  <c r="D72" i="16"/>
  <c r="D110" i="16"/>
  <c r="D25" i="16"/>
  <c r="D150" i="16"/>
  <c r="D111" i="16"/>
  <c r="D172" i="16"/>
  <c r="D79" i="16"/>
  <c r="D78" i="16"/>
  <c r="D37" i="16"/>
  <c r="D103" i="16"/>
  <c r="D19" i="16"/>
  <c r="D135" i="16"/>
  <c r="D33" i="16"/>
  <c r="D198" i="16"/>
  <c r="D102" i="16"/>
  <c r="D229" i="16"/>
  <c r="D43" i="16"/>
  <c r="D230" i="16"/>
  <c r="D132" i="16"/>
  <c r="D170" i="16"/>
  <c r="D139" i="16"/>
  <c r="D163" i="16"/>
  <c r="D56" i="16"/>
  <c r="D133" i="16"/>
  <c r="D15" i="16"/>
  <c r="D105" i="16"/>
  <c r="D218" i="16"/>
  <c r="D137" i="16"/>
  <c r="D129" i="16"/>
  <c r="D50" i="16"/>
  <c r="D61" i="16"/>
  <c r="D126" i="16"/>
  <c r="D94" i="16"/>
  <c r="D104" i="16"/>
  <c r="D109" i="16"/>
  <c r="D117" i="16"/>
  <c r="D162" i="16"/>
  <c r="D84" i="16"/>
  <c r="D141" i="16"/>
  <c r="D120" i="16"/>
  <c r="D213" i="16"/>
  <c r="D36" i="16"/>
  <c r="D276" i="16"/>
  <c r="D101" i="16"/>
  <c r="D87" i="16"/>
  <c r="D95" i="16"/>
  <c r="D215" i="16"/>
  <c r="D119" i="16"/>
  <c r="D12" i="16"/>
  <c r="D130" i="16"/>
  <c r="D115" i="16"/>
  <c r="D208" i="16"/>
  <c r="D212" i="16"/>
  <c r="D239" i="16"/>
  <c r="D178" i="16"/>
  <c r="D186" i="16"/>
  <c r="D46" i="16"/>
  <c r="D232" i="16"/>
  <c r="D268" i="16"/>
  <c r="D185" i="16"/>
  <c r="D26" i="16"/>
  <c r="D267" i="16"/>
  <c r="D180" i="16"/>
  <c r="D241" i="16"/>
  <c r="D174" i="16"/>
  <c r="D259" i="16"/>
  <c r="D62" i="16"/>
  <c r="D204" i="16"/>
  <c r="D210" i="16"/>
  <c r="D224" i="16"/>
  <c r="D145" i="16"/>
  <c r="D190" i="16"/>
  <c r="D184" i="16"/>
  <c r="D108" i="16"/>
  <c r="D252" i="16"/>
  <c r="D70" i="16"/>
  <c r="D193" i="16"/>
  <c r="D272" i="16"/>
  <c r="D149" i="16"/>
  <c r="D59" i="16"/>
  <c r="D147" i="16"/>
  <c r="D200" i="16"/>
  <c r="D265" i="16"/>
  <c r="D248" i="16"/>
  <c r="D242" i="16"/>
  <c r="D175" i="16"/>
  <c r="D182" i="16"/>
  <c r="D236" i="16"/>
  <c r="D134" i="16"/>
  <c r="D227" i="16"/>
  <c r="D264" i="16"/>
  <c r="D238" i="16"/>
  <c r="D199" i="16"/>
  <c r="D114" i="16"/>
  <c r="D284" i="16"/>
  <c r="D205" i="16"/>
  <c r="D275" i="16"/>
  <c r="D128" i="16"/>
  <c r="D249" i="16"/>
  <c r="D255" i="16"/>
  <c r="D222" i="16"/>
  <c r="D161" i="16"/>
  <c r="D235" i="16"/>
  <c r="D231" i="16"/>
  <c r="D247" i="16"/>
  <c r="D221" i="16"/>
  <c r="D237" i="16"/>
  <c r="D123" i="16"/>
  <c r="D131" i="16"/>
  <c r="D223" i="16"/>
  <c r="D257" i="16"/>
  <c r="D261" i="16"/>
  <c r="D281" i="16"/>
  <c r="D244" i="16"/>
  <c r="D159" i="16"/>
  <c r="D269" i="16"/>
  <c r="D258" i="16"/>
  <c r="D93" i="16"/>
  <c r="D263" i="16"/>
  <c r="D260" i="16"/>
  <c r="D270" i="16"/>
  <c r="D271" i="16"/>
  <c r="D173" i="16"/>
  <c r="D191" i="16"/>
  <c r="D226" i="16"/>
  <c r="D122" i="16"/>
  <c r="D243" i="16"/>
  <c r="D219" i="16"/>
  <c r="D209" i="16"/>
  <c r="D156" i="16"/>
  <c r="D234" i="16"/>
  <c r="D202" i="16"/>
  <c r="D285" i="16"/>
  <c r="D280" i="16"/>
  <c r="D201" i="16"/>
  <c r="D154" i="16"/>
  <c r="D282" i="16"/>
  <c r="D233" i="16"/>
  <c r="D214" i="16"/>
  <c r="D217" i="16"/>
  <c r="D124" i="16"/>
  <c r="D179" i="16"/>
  <c r="D251" i="16"/>
  <c r="D225" i="16"/>
  <c r="D254" i="16"/>
  <c r="D167" i="16"/>
  <c r="D266" i="16"/>
  <c r="D228" i="16"/>
  <c r="D277" i="16"/>
  <c r="D211" i="16"/>
  <c r="B2" i="16"/>
  <c r="B3" i="16"/>
  <c r="B10" i="16"/>
  <c r="B54" i="16"/>
  <c r="B4" i="16"/>
  <c r="B47" i="16"/>
  <c r="B7" i="16"/>
  <c r="B8" i="16"/>
  <c r="B6" i="16"/>
  <c r="B112" i="16"/>
  <c r="B13" i="16"/>
  <c r="B16" i="16"/>
  <c r="B9" i="16"/>
  <c r="B45" i="16"/>
  <c r="B34" i="16"/>
  <c r="B5" i="16"/>
  <c r="B24" i="16"/>
  <c r="B98" i="16"/>
  <c r="B63" i="16"/>
  <c r="B106" i="16"/>
  <c r="B194" i="16"/>
  <c r="B29" i="16"/>
  <c r="B22" i="16"/>
  <c r="B39" i="16"/>
  <c r="B80" i="16"/>
  <c r="B23" i="16"/>
  <c r="B240" i="16"/>
  <c r="B67" i="16"/>
  <c r="B140" i="16"/>
  <c r="B64" i="16"/>
  <c r="B53" i="16"/>
  <c r="B17" i="16"/>
  <c r="B40" i="16"/>
  <c r="B166" i="16"/>
  <c r="B55" i="16"/>
  <c r="B91" i="16"/>
  <c r="B77" i="16"/>
  <c r="B75" i="16"/>
  <c r="B49" i="16"/>
  <c r="B90" i="16"/>
  <c r="B28" i="16"/>
  <c r="B189" i="16"/>
  <c r="B74" i="16"/>
  <c r="B69" i="16"/>
  <c r="B68" i="16"/>
  <c r="B44" i="16"/>
  <c r="B73" i="16"/>
  <c r="B88" i="16"/>
  <c r="B165" i="16"/>
  <c r="B30" i="16"/>
  <c r="B58" i="16"/>
  <c r="B52" i="16"/>
  <c r="B107" i="16"/>
  <c r="B246" i="16"/>
  <c r="B83" i="16"/>
  <c r="B20" i="16"/>
  <c r="B127" i="16"/>
  <c r="B157" i="16"/>
  <c r="B148" i="16"/>
  <c r="B57" i="16"/>
  <c r="B72" i="16"/>
  <c r="B25" i="16"/>
  <c r="B150" i="16"/>
  <c r="B111" i="16"/>
  <c r="B78" i="16"/>
  <c r="B103" i="16"/>
  <c r="B19" i="16"/>
  <c r="B198" i="16"/>
  <c r="B102" i="16"/>
  <c r="B229" i="16"/>
  <c r="B230" i="16"/>
  <c r="B132" i="16"/>
  <c r="B170" i="16"/>
  <c r="B139" i="16"/>
  <c r="B163" i="16"/>
  <c r="B133" i="16"/>
  <c r="B218" i="16"/>
  <c r="B137" i="16"/>
  <c r="B129" i="16"/>
  <c r="B50" i="16"/>
  <c r="B126" i="16"/>
  <c r="B94" i="16"/>
  <c r="B104" i="16"/>
  <c r="B117" i="16"/>
  <c r="B162" i="16"/>
  <c r="B141" i="16"/>
  <c r="B120" i="16"/>
  <c r="B213" i="16"/>
  <c r="B36" i="16"/>
  <c r="B276" i="16"/>
  <c r="B101" i="16"/>
  <c r="B95" i="16"/>
  <c r="B215" i="16"/>
  <c r="B119" i="16"/>
  <c r="B12" i="16"/>
  <c r="B130" i="16"/>
  <c r="B208" i="16"/>
  <c r="B212" i="16"/>
  <c r="B239" i="16"/>
  <c r="B178" i="16"/>
  <c r="B186" i="16"/>
  <c r="B46" i="16"/>
  <c r="B232" i="16"/>
  <c r="B268" i="16"/>
  <c r="B26" i="16"/>
  <c r="B267" i="16"/>
  <c r="B180" i="16"/>
  <c r="B241" i="16"/>
  <c r="B62" i="16"/>
  <c r="B210" i="16"/>
  <c r="B224" i="16"/>
  <c r="B145" i="16"/>
  <c r="B190" i="16"/>
  <c r="B108" i="16"/>
  <c r="B252" i="16"/>
  <c r="B70" i="16"/>
  <c r="B193" i="16"/>
  <c r="B149" i="16"/>
  <c r="B59" i="16"/>
  <c r="B265" i="16"/>
  <c r="B248" i="16"/>
  <c r="B242" i="16"/>
  <c r="B175" i="16"/>
  <c r="B182" i="16"/>
  <c r="B236" i="16"/>
  <c r="B227" i="16"/>
  <c r="B199" i="16"/>
  <c r="B114" i="16"/>
  <c r="B284" i="16"/>
  <c r="B205" i="16"/>
  <c r="B275" i="16"/>
  <c r="B249" i="16"/>
  <c r="B255" i="16"/>
  <c r="B222" i="16"/>
  <c r="B161" i="16"/>
  <c r="B231" i="16"/>
  <c r="B123" i="16"/>
  <c r="B131" i="16"/>
  <c r="B244" i="16"/>
  <c r="B159" i="16"/>
  <c r="B93" i="16"/>
  <c r="B263" i="16"/>
  <c r="B260" i="16"/>
  <c r="B271" i="16"/>
  <c r="B173" i="16"/>
  <c r="B191" i="16"/>
  <c r="B226" i="16"/>
  <c r="B122" i="16"/>
  <c r="B243" i="16"/>
  <c r="B156" i="16"/>
  <c r="B234" i="16"/>
  <c r="B285" i="16"/>
  <c r="B201" i="16"/>
  <c r="B154" i="16"/>
  <c r="B233" i="16"/>
  <c r="B214" i="16"/>
  <c r="B124" i="16"/>
  <c r="B179" i="16"/>
  <c r="B225" i="16"/>
  <c r="B254" i="16"/>
  <c r="B167" i="16"/>
  <c r="B266" i="16"/>
  <c r="B228" i="16"/>
  <c r="B277" i="16"/>
  <c r="B211" i="16"/>
  <c r="C2" i="16"/>
  <c r="C3" i="16"/>
  <c r="C10" i="16"/>
  <c r="C81" i="16"/>
  <c r="C54" i="16"/>
  <c r="C32" i="16"/>
  <c r="C4" i="16"/>
  <c r="C47" i="16"/>
  <c r="C14" i="16"/>
  <c r="C7" i="16"/>
  <c r="C8" i="16"/>
  <c r="C6" i="16"/>
  <c r="C112" i="16"/>
  <c r="C38" i="16"/>
  <c r="C13" i="16"/>
  <c r="C35" i="16"/>
  <c r="C118" i="16"/>
  <c r="C18" i="16"/>
  <c r="C82" i="16"/>
  <c r="C71" i="16"/>
  <c r="C86" i="16"/>
  <c r="C11" i="16"/>
  <c r="C16" i="16"/>
  <c r="C9" i="16"/>
  <c r="C45" i="16"/>
  <c r="C34" i="16"/>
  <c r="C5" i="16"/>
  <c r="C24" i="16"/>
  <c r="C98" i="16"/>
  <c r="C27" i="16"/>
  <c r="C63" i="16"/>
  <c r="C66" i="16"/>
  <c r="C21" i="16"/>
  <c r="C106" i="16"/>
  <c r="C194" i="16"/>
  <c r="C100" i="16"/>
  <c r="C29" i="16"/>
  <c r="C22" i="16"/>
  <c r="C39" i="16"/>
  <c r="C80" i="16"/>
  <c r="C23" i="16"/>
  <c r="C240" i="16"/>
  <c r="C67" i="16"/>
  <c r="C140" i="16"/>
  <c r="C176" i="16"/>
  <c r="C64" i="16"/>
  <c r="C53" i="16"/>
  <c r="C17" i="16"/>
  <c r="C40" i="16"/>
  <c r="C116" i="16"/>
  <c r="C166" i="16"/>
  <c r="C55" i="16"/>
  <c r="C91" i="16"/>
  <c r="C77" i="16"/>
  <c r="C60" i="16"/>
  <c r="C75" i="16"/>
  <c r="C49" i="16"/>
  <c r="C90" i="16"/>
  <c r="C28" i="16"/>
  <c r="C189" i="16"/>
  <c r="C74" i="16"/>
  <c r="C69" i="16"/>
  <c r="C68" i="16"/>
  <c r="C44" i="16"/>
  <c r="C73" i="16"/>
  <c r="C88" i="16"/>
  <c r="C165" i="16"/>
  <c r="C30" i="16"/>
  <c r="C58" i="16"/>
  <c r="C52" i="16"/>
  <c r="C107" i="16"/>
  <c r="C51" i="16"/>
  <c r="C246" i="16"/>
  <c r="C83" i="16"/>
  <c r="C96" i="16"/>
  <c r="C20" i="16"/>
  <c r="C136" i="16"/>
  <c r="C127" i="16"/>
  <c r="C157" i="16"/>
  <c r="C99" i="16"/>
  <c r="C41" i="16"/>
  <c r="C148" i="16"/>
  <c r="C57" i="16"/>
  <c r="C72" i="16"/>
  <c r="C110" i="16"/>
  <c r="C25" i="16"/>
  <c r="C150" i="16"/>
  <c r="C183" i="16"/>
  <c r="C111" i="16"/>
  <c r="C172" i="16"/>
  <c r="C79" i="16"/>
  <c r="C48" i="16"/>
  <c r="C78" i="16"/>
  <c r="C37" i="16"/>
  <c r="C103" i="16"/>
  <c r="C19" i="16"/>
  <c r="C216" i="16"/>
  <c r="C135" i="16"/>
  <c r="C33" i="16"/>
  <c r="C198" i="16"/>
  <c r="C102" i="16"/>
  <c r="C229" i="16"/>
  <c r="C43" i="16"/>
  <c r="C230" i="16"/>
  <c r="C132" i="16"/>
  <c r="C170" i="16"/>
  <c r="C139" i="16"/>
  <c r="C163" i="16"/>
  <c r="C56" i="16"/>
  <c r="C133" i="16"/>
  <c r="C15" i="16"/>
  <c r="C105" i="16"/>
  <c r="C218" i="16"/>
  <c r="C137" i="16"/>
  <c r="C129" i="16"/>
  <c r="C50" i="16"/>
  <c r="C61" i="16"/>
  <c r="C126" i="16"/>
  <c r="C94" i="16"/>
  <c r="C104" i="16"/>
  <c r="C138" i="16"/>
  <c r="C109" i="16"/>
  <c r="C117" i="16"/>
  <c r="C162" i="16"/>
  <c r="C84" i="16"/>
  <c r="C141" i="16"/>
  <c r="C120" i="16"/>
  <c r="C213" i="16"/>
  <c r="C36" i="16"/>
  <c r="C181" i="16"/>
  <c r="C276" i="16"/>
  <c r="C101" i="16"/>
  <c r="C87" i="16"/>
  <c r="C95" i="16"/>
  <c r="C215" i="16"/>
  <c r="C119" i="16"/>
  <c r="C12" i="16"/>
  <c r="C143" i="16"/>
  <c r="C130" i="16"/>
  <c r="C115" i="16"/>
  <c r="C208" i="16"/>
  <c r="C212" i="16"/>
  <c r="C192" i="16"/>
  <c r="C239" i="16"/>
  <c r="C151" i="16"/>
  <c r="C178" i="16"/>
  <c r="C186" i="16"/>
  <c r="C46" i="16"/>
  <c r="C232" i="16"/>
  <c r="C142" i="16"/>
  <c r="C268" i="16"/>
  <c r="C185" i="16"/>
  <c r="C26" i="16"/>
  <c r="C245" i="16"/>
  <c r="C146" i="16"/>
  <c r="C267" i="16"/>
  <c r="C180" i="16"/>
  <c r="C241" i="16"/>
  <c r="C174" i="16"/>
  <c r="C259" i="16"/>
  <c r="C62" i="16"/>
  <c r="C169" i="16"/>
  <c r="C204" i="16"/>
  <c r="C92" i="16"/>
  <c r="C125" i="16"/>
  <c r="C210" i="16"/>
  <c r="C224" i="16"/>
  <c r="C145" i="16"/>
  <c r="C190" i="16"/>
  <c r="C184" i="16"/>
  <c r="C108" i="16"/>
  <c r="C252" i="16"/>
  <c r="C70" i="16"/>
  <c r="C155" i="16"/>
  <c r="C193" i="16"/>
  <c r="C262" i="16"/>
  <c r="C272" i="16"/>
  <c r="C149" i="16"/>
  <c r="C59" i="16"/>
  <c r="C147" i="16"/>
  <c r="C200" i="16"/>
  <c r="C265" i="16"/>
  <c r="C248" i="16"/>
  <c r="C242" i="16"/>
  <c r="C175" i="16"/>
  <c r="C182" i="16"/>
  <c r="C236" i="16"/>
  <c r="C134" i="16"/>
  <c r="C97" i="16"/>
  <c r="C85" i="16"/>
  <c r="C227" i="16"/>
  <c r="C188" i="16"/>
  <c r="C264" i="16"/>
  <c r="C238" i="16"/>
  <c r="C199" i="16"/>
  <c r="C114" i="16"/>
  <c r="C250" i="16"/>
  <c r="C284" i="16"/>
  <c r="C205" i="16"/>
  <c r="C275" i="16"/>
  <c r="C128" i="16"/>
  <c r="C171" i="16"/>
  <c r="C249" i="16"/>
  <c r="C255" i="16"/>
  <c r="C222" i="16"/>
  <c r="C161" i="16"/>
  <c r="C235" i="16"/>
  <c r="C231" i="16"/>
  <c r="C187" i="16"/>
  <c r="C247" i="16"/>
  <c r="C221" i="16"/>
  <c r="C237" i="16"/>
  <c r="C89" i="16"/>
  <c r="C123" i="16"/>
  <c r="C195" i="16"/>
  <c r="C131" i="16"/>
  <c r="C223" i="16"/>
  <c r="C257" i="16"/>
  <c r="C261" i="16"/>
  <c r="C281" i="16"/>
  <c r="C244" i="16"/>
  <c r="C159" i="16"/>
  <c r="C269" i="16"/>
  <c r="C203" i="16"/>
  <c r="C258" i="16"/>
  <c r="C93" i="16"/>
  <c r="C263" i="16"/>
  <c r="C260" i="16"/>
  <c r="C270" i="16"/>
  <c r="C271" i="16"/>
  <c r="C206" i="16"/>
  <c r="C173" i="16"/>
  <c r="C191" i="16"/>
  <c r="C226" i="16"/>
  <c r="C122" i="16"/>
  <c r="C164" i="16"/>
  <c r="C243" i="16"/>
  <c r="C219" i="16"/>
  <c r="C209" i="16"/>
  <c r="C156" i="16"/>
  <c r="C234" i="16"/>
  <c r="C202" i="16"/>
  <c r="C285" i="16"/>
  <c r="C256" i="16"/>
  <c r="C280" i="16"/>
  <c r="C201" i="16"/>
  <c r="C274" i="16"/>
  <c r="C154" i="16"/>
  <c r="C282" i="16"/>
  <c r="C233" i="16"/>
  <c r="C214" i="16"/>
  <c r="C217" i="16"/>
  <c r="C158" i="16"/>
  <c r="C124" i="16"/>
  <c r="C179" i="16"/>
  <c r="C251" i="16"/>
  <c r="C225" i="16"/>
  <c r="C254" i="16"/>
  <c r="C167" i="16"/>
  <c r="C266" i="16"/>
  <c r="C279" i="16"/>
  <c r="C228" i="16"/>
  <c r="C277" i="16"/>
  <c r="C211" i="16"/>
  <c r="A342" i="10"/>
  <c r="B342" i="10" s="1"/>
  <c r="A306" i="10"/>
  <c r="B306" i="10" s="1"/>
  <c r="A201" i="10"/>
  <c r="B201" i="10" s="1"/>
  <c r="A432" i="10"/>
  <c r="B432" i="10" s="1"/>
  <c r="A431" i="10"/>
  <c r="B431" i="10" s="1"/>
  <c r="A430" i="10"/>
  <c r="B430" i="10" s="1"/>
  <c r="A429" i="10"/>
  <c r="B429" i="10" s="1"/>
  <c r="A428" i="10"/>
  <c r="B428" i="10" s="1"/>
  <c r="A414" i="10"/>
  <c r="B414" i="10" s="1"/>
  <c r="A444" i="10"/>
  <c r="B444" i="10" s="1"/>
  <c r="A123" i="10"/>
  <c r="B123" i="10" s="1"/>
  <c r="A404" i="10"/>
  <c r="B404" i="10" s="1"/>
  <c r="A403" i="10"/>
  <c r="B403" i="10" s="1"/>
  <c r="A185" i="10"/>
  <c r="B185" i="10" s="1"/>
  <c r="A172" i="10"/>
  <c r="B172" i="10" s="1"/>
  <c r="A400" i="10"/>
  <c r="B400" i="10" s="1"/>
  <c r="A399" i="10"/>
  <c r="B399" i="10" s="1"/>
  <c r="A398" i="10"/>
  <c r="B398" i="10" s="1"/>
  <c r="A397" i="10"/>
  <c r="B397" i="10" s="1"/>
  <c r="A396" i="10"/>
  <c r="B396" i="10" s="1"/>
  <c r="A395" i="10"/>
  <c r="B395" i="10" s="1"/>
  <c r="A394" i="10"/>
  <c r="B394" i="10" s="1"/>
  <c r="A384" i="10"/>
  <c r="B384" i="10" s="1"/>
  <c r="A383" i="10"/>
  <c r="B383" i="10" s="1"/>
  <c r="A140" i="10"/>
  <c r="B140" i="10" s="1"/>
  <c r="A382" i="10"/>
  <c r="B382" i="10" s="1"/>
  <c r="A114" i="10"/>
  <c r="B114" i="10" s="1"/>
  <c r="A376" i="10"/>
  <c r="B376" i="10" s="1"/>
  <c r="A371" i="10"/>
  <c r="B371" i="10" s="1"/>
  <c r="A370" i="10"/>
  <c r="B370" i="10" s="1"/>
  <c r="A369" i="10"/>
  <c r="B369" i="10" s="1"/>
  <c r="A368" i="10"/>
  <c r="B368" i="10" s="1"/>
  <c r="A367" i="10"/>
  <c r="B367" i="10" s="1"/>
  <c r="A366" i="10"/>
  <c r="B366" i="10" s="1"/>
  <c r="A360" i="10"/>
  <c r="B360" i="10" s="1"/>
  <c r="A359" i="10"/>
  <c r="B359" i="10" s="1"/>
  <c r="A358" i="10"/>
  <c r="B358" i="10" s="1"/>
  <c r="A354" i="10"/>
  <c r="B354" i="10" s="1"/>
  <c r="A353" i="10"/>
  <c r="B353" i="10" s="1"/>
  <c r="A349" i="10"/>
  <c r="B349" i="10" s="1"/>
  <c r="A347" i="10"/>
  <c r="B347" i="10" s="1"/>
  <c r="A346" i="10"/>
  <c r="B346" i="10" s="1"/>
  <c r="A181" i="10"/>
  <c r="B181" i="10" s="1"/>
  <c r="A157" i="10"/>
  <c r="B157" i="10" s="1"/>
  <c r="A195" i="10"/>
  <c r="B195" i="10" s="1"/>
  <c r="A345" i="10"/>
  <c r="B345" i="10" s="1"/>
  <c r="A344" i="10"/>
  <c r="B344" i="10" s="1"/>
  <c r="A343" i="10"/>
  <c r="B343" i="10" s="1"/>
  <c r="A139" i="10"/>
  <c r="B139" i="10" s="1"/>
  <c r="A339" i="10"/>
  <c r="B339" i="10" s="1"/>
  <c r="A338" i="10"/>
  <c r="B338" i="10" s="1"/>
  <c r="A337" i="10"/>
  <c r="B337" i="10" s="1"/>
  <c r="A336" i="10"/>
  <c r="B336" i="10" s="1"/>
  <c r="A335" i="10"/>
  <c r="B335" i="10" s="1"/>
  <c r="A334" i="10"/>
  <c r="B334" i="10" s="1"/>
  <c r="A333" i="10"/>
  <c r="B333" i="10" s="1"/>
  <c r="A202" i="10"/>
  <c r="B202" i="10" s="1"/>
  <c r="A331" i="10"/>
  <c r="B331" i="10" s="1"/>
  <c r="A187" i="10"/>
  <c r="B187" i="10" s="1"/>
  <c r="A170" i="10"/>
  <c r="B170" i="10" s="1"/>
  <c r="A329" i="10"/>
  <c r="B329" i="10" s="1"/>
  <c r="A328" i="10"/>
  <c r="B328" i="10" s="1"/>
  <c r="A137" i="10"/>
  <c r="B137" i="10" s="1"/>
  <c r="A327" i="10"/>
  <c r="B327" i="10" s="1"/>
  <c r="A326" i="10"/>
  <c r="B326" i="10" s="1"/>
  <c r="A325" i="10"/>
  <c r="B325" i="10" s="1"/>
  <c r="A324" i="10"/>
  <c r="B324" i="10" s="1"/>
  <c r="A322" i="10"/>
  <c r="B322" i="10" s="1"/>
  <c r="A321" i="10"/>
  <c r="B321" i="10" s="1"/>
  <c r="A320" i="10"/>
  <c r="B320" i="10" s="1"/>
  <c r="A319" i="10"/>
  <c r="B319" i="10" s="1"/>
  <c r="A318" i="10"/>
  <c r="B318" i="10" s="1"/>
  <c r="A317" i="10"/>
  <c r="B317" i="10" s="1"/>
  <c r="A316" i="10"/>
  <c r="B316" i="10" s="1"/>
  <c r="A315" i="10"/>
  <c r="B315" i="10" s="1"/>
  <c r="A198" i="10"/>
  <c r="B198" i="10" s="1"/>
  <c r="A314" i="10"/>
  <c r="B314" i="10" s="1"/>
  <c r="A313" i="10"/>
  <c r="B313" i="10" s="1"/>
  <c r="A47" i="10"/>
  <c r="B47" i="10" s="1"/>
  <c r="A142" i="10"/>
  <c r="B142" i="10" s="1"/>
  <c r="A312" i="10"/>
  <c r="B312" i="10" s="1"/>
  <c r="A131" i="10"/>
  <c r="B131" i="10" s="1"/>
  <c r="A308" i="10"/>
  <c r="B308" i="10" s="1"/>
  <c r="A307" i="10"/>
  <c r="B307" i="10" s="1"/>
  <c r="A305" i="10"/>
  <c r="B305" i="10" s="1"/>
  <c r="A304" i="10"/>
  <c r="B304" i="10" s="1"/>
  <c r="A303" i="10"/>
  <c r="B303" i="10" s="1"/>
  <c r="A301" i="10"/>
  <c r="B301" i="10" s="1"/>
  <c r="A300" i="10"/>
  <c r="B300" i="10" s="1"/>
  <c r="A126" i="10"/>
  <c r="B126" i="10" s="1"/>
  <c r="A298" i="10"/>
  <c r="B298" i="10" s="1"/>
  <c r="A297" i="10"/>
  <c r="B297" i="10" s="1"/>
  <c r="A296" i="10"/>
  <c r="B296" i="10" s="1"/>
  <c r="A294" i="10"/>
  <c r="B294" i="10" s="1"/>
  <c r="A293" i="10"/>
  <c r="B293" i="10" s="1"/>
  <c r="A149" i="10"/>
  <c r="B149" i="10" s="1"/>
  <c r="A200" i="10"/>
  <c r="B200" i="10" s="1"/>
  <c r="A292" i="10"/>
  <c r="B292" i="10" s="1"/>
  <c r="A291" i="10"/>
  <c r="B291" i="10" s="1"/>
  <c r="A290" i="10"/>
  <c r="B290" i="10" s="1"/>
  <c r="A289" i="10"/>
  <c r="B289" i="10" s="1"/>
  <c r="A197" i="10"/>
  <c r="B197" i="10" s="1"/>
  <c r="A136" i="10"/>
  <c r="B136" i="10" s="1"/>
  <c r="A192" i="10"/>
  <c r="B192" i="10" s="1"/>
  <c r="A193" i="10"/>
  <c r="B193" i="10" s="1"/>
  <c r="A19" i="10"/>
  <c r="B19" i="10" s="1"/>
  <c r="A284" i="10"/>
  <c r="B284" i="10" s="1"/>
  <c r="A283" i="10"/>
  <c r="B283" i="10" s="1"/>
  <c r="A134" i="10"/>
  <c r="B134" i="10" s="1"/>
  <c r="A281" i="10"/>
  <c r="B281" i="10" s="1"/>
  <c r="A280" i="10"/>
  <c r="B280" i="10" s="1"/>
  <c r="A163" i="10"/>
  <c r="B163" i="10" s="1"/>
  <c r="A145" i="10"/>
  <c r="B145" i="10" s="1"/>
  <c r="A164" i="10"/>
  <c r="B164" i="10" s="1"/>
  <c r="A276" i="10"/>
  <c r="B276" i="10" s="1"/>
  <c r="A275" i="10"/>
  <c r="B275" i="10" s="1"/>
  <c r="A147" i="10"/>
  <c r="B147" i="10" s="1"/>
  <c r="A273" i="10"/>
  <c r="B273" i="10" s="1"/>
  <c r="A103" i="10"/>
  <c r="B103" i="10" s="1"/>
  <c r="A272" i="10"/>
  <c r="B272" i="10" s="1"/>
  <c r="A271" i="10"/>
  <c r="B271" i="10" s="1"/>
  <c r="A203" i="10"/>
  <c r="B203" i="10" s="1"/>
  <c r="A270" i="10"/>
  <c r="B270" i="10" s="1"/>
  <c r="A269" i="10"/>
  <c r="B269" i="10" s="1"/>
  <c r="A268" i="10"/>
  <c r="B268" i="10" s="1"/>
  <c r="A116" i="10"/>
  <c r="B116" i="10" s="1"/>
  <c r="A267" i="10"/>
  <c r="B267" i="10" s="1"/>
  <c r="A120" i="10"/>
  <c r="B120" i="10" s="1"/>
  <c r="A266" i="10"/>
  <c r="B266" i="10" s="1"/>
  <c r="A264" i="10"/>
  <c r="B264" i="10" s="1"/>
  <c r="A263" i="10"/>
  <c r="B263" i="10" s="1"/>
  <c r="A39" i="10"/>
  <c r="B39" i="10" s="1"/>
  <c r="A261" i="10"/>
  <c r="B261" i="10" s="1"/>
  <c r="A258" i="10"/>
  <c r="B258" i="10" s="1"/>
  <c r="A257" i="10"/>
  <c r="B257" i="10" s="1"/>
  <c r="A256" i="10"/>
  <c r="B256" i="10" s="1"/>
  <c r="A127" i="10"/>
  <c r="B127" i="10" s="1"/>
  <c r="A255" i="10"/>
  <c r="B255" i="10" s="1"/>
  <c r="A252" i="10"/>
  <c r="B252" i="10" s="1"/>
  <c r="A251" i="10"/>
  <c r="B251" i="10" s="1"/>
  <c r="A55" i="10"/>
  <c r="B55" i="10" s="1"/>
  <c r="A249" i="10"/>
  <c r="B249" i="10" s="1"/>
  <c r="A247" i="10"/>
  <c r="B247" i="10" s="1"/>
  <c r="A246" i="10"/>
  <c r="B246" i="10" s="1"/>
  <c r="A244" i="10"/>
  <c r="B244" i="10" s="1"/>
  <c r="A162" i="10"/>
  <c r="B162" i="10" s="1"/>
  <c r="A188" i="10"/>
  <c r="B188" i="10" s="1"/>
  <c r="A240" i="10"/>
  <c r="B240" i="10" s="1"/>
  <c r="A156" i="10"/>
  <c r="B156" i="10" s="1"/>
  <c r="A154" i="10"/>
  <c r="B154" i="10" s="1"/>
  <c r="A237" i="10"/>
  <c r="B237" i="10" s="1"/>
  <c r="A235" i="10"/>
  <c r="B235" i="10" s="1"/>
  <c r="A231" i="10"/>
  <c r="B231" i="10" s="1"/>
  <c r="A113" i="10"/>
  <c r="B113" i="10" s="1"/>
  <c r="A175" i="10"/>
  <c r="B175" i="10" s="1"/>
  <c r="A224" i="10"/>
  <c r="B224" i="10" s="1"/>
  <c r="A42" i="10"/>
  <c r="B42" i="10" s="1"/>
  <c r="A222" i="10"/>
  <c r="B222" i="10" s="1"/>
  <c r="A221" i="10"/>
  <c r="B221" i="10" s="1"/>
  <c r="A102" i="10"/>
  <c r="B102" i="10" s="1"/>
  <c r="A53" i="10"/>
  <c r="B53" i="10" s="1"/>
  <c r="A87" i="10"/>
  <c r="B87" i="10" s="1"/>
  <c r="A144" i="10"/>
  <c r="B144" i="10" s="1"/>
  <c r="A218" i="10"/>
  <c r="B218" i="10" s="1"/>
  <c r="A217" i="10"/>
  <c r="B217" i="10" s="1"/>
  <c r="A30" i="10"/>
  <c r="B30" i="10" s="1"/>
  <c r="A79" i="10"/>
  <c r="B79" i="10" s="1"/>
  <c r="A214" i="10"/>
  <c r="B214" i="10" s="1"/>
  <c r="A213" i="10"/>
  <c r="B213" i="10" s="1"/>
  <c r="A50" i="10"/>
  <c r="B50" i="10" s="1"/>
  <c r="A133" i="10"/>
  <c r="B133" i="10" s="1"/>
  <c r="A209" i="10"/>
  <c r="B209" i="10" s="1"/>
  <c r="A82" i="10"/>
  <c r="B82" i="10" s="1"/>
  <c r="A52" i="10"/>
  <c r="B52" i="10" s="1"/>
  <c r="A45" i="10"/>
  <c r="B45" i="10" s="1"/>
  <c r="A119" i="10"/>
  <c r="B119" i="10" s="1"/>
  <c r="A68" i="10"/>
  <c r="B68" i="10" s="1"/>
  <c r="A118" i="10"/>
  <c r="B118" i="10" s="1"/>
  <c r="A106" i="10"/>
  <c r="B106" i="10" s="1"/>
  <c r="A111" i="10"/>
  <c r="B111" i="10" s="1"/>
  <c r="A146" i="10"/>
  <c r="B146" i="10" s="1"/>
  <c r="A34" i="10"/>
  <c r="B34" i="10" s="1"/>
  <c r="A78" i="10"/>
  <c r="B78" i="10" s="1"/>
  <c r="A132" i="10"/>
  <c r="B132" i="10" s="1"/>
  <c r="A60" i="10"/>
  <c r="B60" i="10" s="1"/>
  <c r="A110" i="10"/>
  <c r="B110" i="10" s="1"/>
  <c r="A158" i="10"/>
  <c r="B158" i="10" s="1"/>
  <c r="A199" i="10"/>
  <c r="B199" i="10" s="1"/>
  <c r="A93" i="10"/>
  <c r="B93" i="10" s="1"/>
  <c r="A35" i="10"/>
  <c r="B35" i="10" s="1"/>
  <c r="A75" i="10"/>
  <c r="B75" i="10" s="1"/>
  <c r="A150" i="10"/>
  <c r="B150" i="10" s="1"/>
  <c r="A83" i="10"/>
  <c r="B83" i="10" s="1"/>
  <c r="A91" i="10"/>
  <c r="B91" i="10" s="1"/>
  <c r="A13" i="10"/>
  <c r="B13" i="10" s="1"/>
  <c r="A189" i="10"/>
  <c r="B189" i="10" s="1"/>
  <c r="A5" i="10"/>
  <c r="B5" i="10" s="1"/>
  <c r="A72" i="10"/>
  <c r="B72" i="10" s="1"/>
  <c r="A74" i="10"/>
  <c r="B74" i="10" s="1"/>
  <c r="A61" i="10"/>
  <c r="B61" i="10" s="1"/>
  <c r="A70" i="10"/>
  <c r="B70" i="10" s="1"/>
  <c r="A84" i="10"/>
  <c r="B84" i="10" s="1"/>
  <c r="A64" i="10"/>
  <c r="B64" i="10" s="1"/>
  <c r="A48" i="10"/>
  <c r="B48" i="10" s="1"/>
  <c r="A67" i="10"/>
  <c r="B67" i="10" s="1"/>
  <c r="A25" i="10"/>
  <c r="B25" i="10" s="1"/>
  <c r="A59" i="10"/>
  <c r="B59" i="10" s="1"/>
  <c r="A23" i="10"/>
  <c r="B23" i="10" s="1"/>
  <c r="A4" i="10"/>
  <c r="B4" i="10" s="1"/>
  <c r="A36" i="10"/>
  <c r="B36" i="10" s="1"/>
  <c r="A43" i="10"/>
  <c r="B43" i="10" s="1"/>
  <c r="A18" i="10"/>
  <c r="B18" i="10" s="1"/>
  <c r="A56" i="10"/>
  <c r="B56" i="10" s="1"/>
  <c r="A32" i="10"/>
  <c r="B32" i="10" s="1"/>
  <c r="A81" i="10"/>
  <c r="B81" i="10" s="1"/>
  <c r="A20" i="10"/>
  <c r="B20" i="10" s="1"/>
  <c r="A31" i="10"/>
  <c r="B31" i="10" s="1"/>
  <c r="A97" i="10"/>
  <c r="B97" i="10" s="1"/>
  <c r="A22" i="10"/>
  <c r="B22" i="10" s="1"/>
  <c r="A37" i="10"/>
  <c r="B37" i="10" s="1"/>
  <c r="A16" i="10"/>
  <c r="B16" i="10" s="1"/>
  <c r="A9" i="10"/>
  <c r="B9" i="10" s="1"/>
  <c r="A7" i="10"/>
  <c r="B7" i="10" s="1"/>
  <c r="A41" i="10"/>
  <c r="B41" i="10" s="1"/>
  <c r="A33" i="10"/>
  <c r="B33" i="10" s="1"/>
  <c r="A21" i="10"/>
  <c r="B21" i="10" s="1"/>
  <c r="A205" i="10"/>
  <c r="B205" i="10" s="1"/>
  <c r="A29" i="10"/>
  <c r="B29" i="10" s="1"/>
  <c r="A14" i="10"/>
  <c r="B14" i="10" s="1"/>
  <c r="A12" i="10"/>
  <c r="B12" i="10" s="1"/>
  <c r="A15" i="10"/>
  <c r="B15" i="10" s="1"/>
  <c r="A44" i="10"/>
  <c r="B44" i="10" s="1"/>
  <c r="A6" i="10"/>
  <c r="B6" i="10" s="1"/>
  <c r="A8" i="10"/>
  <c r="B8" i="10" s="1"/>
  <c r="A3" i="10"/>
  <c r="B3" i="10" s="1"/>
  <c r="A10" i="10"/>
  <c r="B10" i="10" s="1"/>
  <c r="A138" i="10"/>
  <c r="B138" i="10" s="1"/>
  <c r="A208" i="10"/>
  <c r="B208" i="10" s="1"/>
  <c r="A442" i="10"/>
  <c r="B442" i="10" s="1"/>
  <c r="A441" i="10"/>
  <c r="B441" i="10" s="1"/>
  <c r="A440" i="10"/>
  <c r="B440" i="10" s="1"/>
  <c r="A439" i="10"/>
  <c r="B439" i="10" s="1"/>
  <c r="A438" i="10"/>
  <c r="B438" i="10" s="1"/>
  <c r="A437" i="10"/>
  <c r="B437" i="10" s="1"/>
  <c r="A436" i="10"/>
  <c r="B436" i="10" s="1"/>
  <c r="A435" i="10"/>
  <c r="B435" i="10" s="1"/>
  <c r="A434" i="10"/>
  <c r="B434" i="10" s="1"/>
  <c r="A433" i="10"/>
  <c r="B433" i="10" s="1"/>
  <c r="A96" i="10"/>
  <c r="B96" i="10" s="1"/>
  <c r="A427" i="10"/>
  <c r="B427" i="10" s="1"/>
  <c r="A426" i="10"/>
  <c r="B426" i="10" s="1"/>
  <c r="A196" i="10"/>
  <c r="B196" i="10" s="1"/>
  <c r="A425" i="10"/>
  <c r="B425" i="10" s="1"/>
  <c r="A179" i="10"/>
  <c r="B179" i="10" s="1"/>
  <c r="A424" i="10"/>
  <c r="B424" i="10" s="1"/>
  <c r="A423" i="10"/>
  <c r="B423" i="10" s="1"/>
  <c r="A422" i="10"/>
  <c r="B422" i="10" s="1"/>
  <c r="A421" i="10"/>
  <c r="B421" i="10" s="1"/>
  <c r="A420" i="10"/>
  <c r="B420" i="10" s="1"/>
  <c r="A190" i="10"/>
  <c r="B190" i="10" s="1"/>
  <c r="A419" i="10"/>
  <c r="B419" i="10" s="1"/>
  <c r="A418" i="10"/>
  <c r="B418" i="10" s="1"/>
  <c r="A417" i="10"/>
  <c r="B417" i="10" s="1"/>
  <c r="A143" i="10"/>
  <c r="B143" i="10" s="1"/>
  <c r="A416" i="10"/>
  <c r="B416" i="10" s="1"/>
  <c r="A415" i="10"/>
  <c r="B415" i="10" s="1"/>
  <c r="A413" i="10"/>
  <c r="B413" i="10" s="1"/>
  <c r="A412" i="10"/>
  <c r="B412" i="10" s="1"/>
  <c r="A166" i="10"/>
  <c r="B166" i="10" s="1"/>
  <c r="A178" i="10"/>
  <c r="B178" i="10" s="1"/>
  <c r="A411" i="10"/>
  <c r="B411" i="10" s="1"/>
  <c r="A410" i="10"/>
  <c r="B410" i="10" s="1"/>
  <c r="A183" i="10"/>
  <c r="B183" i="10" s="1"/>
  <c r="A409" i="10"/>
  <c r="B409" i="10" s="1"/>
  <c r="A408" i="10"/>
  <c r="B408" i="10" s="1"/>
  <c r="A407" i="10"/>
  <c r="B407" i="10" s="1"/>
  <c r="A406" i="10"/>
  <c r="B406" i="10" s="1"/>
  <c r="A405" i="10"/>
  <c r="B405" i="10" s="1"/>
  <c r="A152" i="10"/>
  <c r="B152" i="10" s="1"/>
  <c r="A402" i="10"/>
  <c r="B402" i="10" s="1"/>
  <c r="A401" i="10"/>
  <c r="B401" i="10" s="1"/>
  <c r="A393" i="10"/>
  <c r="B393" i="10" s="1"/>
  <c r="A392" i="10"/>
  <c r="B392" i="10" s="1"/>
  <c r="A391" i="10"/>
  <c r="B391" i="10" s="1"/>
  <c r="A390" i="10"/>
  <c r="B390" i="10" s="1"/>
  <c r="A389" i="10"/>
  <c r="B389" i="10" s="1"/>
  <c r="A388" i="10"/>
  <c r="B388" i="10" s="1"/>
  <c r="A387" i="10"/>
  <c r="B387" i="10" s="1"/>
  <c r="A386" i="10"/>
  <c r="B386" i="10" s="1"/>
  <c r="A182" i="10"/>
  <c r="B182" i="10" s="1"/>
  <c r="A385" i="10"/>
  <c r="B385" i="10" s="1"/>
  <c r="A177" i="10"/>
  <c r="B177" i="10" s="1"/>
  <c r="A381" i="10"/>
  <c r="B381" i="10" s="1"/>
  <c r="A380" i="10"/>
  <c r="B380" i="10" s="1"/>
  <c r="A379" i="10"/>
  <c r="B379" i="10" s="1"/>
  <c r="A378" i="10"/>
  <c r="B378" i="10" s="1"/>
  <c r="A76" i="10"/>
  <c r="B76" i="10" s="1"/>
  <c r="A377" i="10"/>
  <c r="B377" i="10" s="1"/>
  <c r="A375" i="10"/>
  <c r="B375" i="10" s="1"/>
  <c r="A374" i="10"/>
  <c r="B374" i="10" s="1"/>
  <c r="A373" i="10"/>
  <c r="B373" i="10" s="1"/>
  <c r="A372" i="10"/>
  <c r="B372" i="10" s="1"/>
  <c r="A365" i="10"/>
  <c r="B365" i="10" s="1"/>
  <c r="A364" i="10"/>
  <c r="B364" i="10" s="1"/>
  <c r="A363" i="10"/>
  <c r="B363" i="10" s="1"/>
  <c r="A362" i="10"/>
  <c r="B362" i="10" s="1"/>
  <c r="A361" i="10"/>
  <c r="B361" i="10" s="1"/>
  <c r="A352" i="10"/>
  <c r="B352" i="10" s="1"/>
  <c r="A351" i="10"/>
  <c r="B351" i="10" s="1"/>
  <c r="A155" i="10"/>
  <c r="B155" i="10" s="1"/>
  <c r="A350" i="10"/>
  <c r="B350" i="10" s="1"/>
  <c r="A348" i="10"/>
  <c r="B348" i="10" s="1"/>
  <c r="A165" i="10"/>
  <c r="B165" i="10" s="1"/>
  <c r="A341" i="10"/>
  <c r="B341" i="10" s="1"/>
  <c r="A340" i="10"/>
  <c r="B340" i="10" s="1"/>
  <c r="A101" i="10"/>
  <c r="B101" i="10" s="1"/>
  <c r="A332" i="10"/>
  <c r="B332" i="10" s="1"/>
  <c r="A330" i="10"/>
  <c r="B330" i="10" s="1"/>
  <c r="A323" i="10"/>
  <c r="B323" i="10" s="1"/>
  <c r="A207" i="10"/>
  <c r="B207" i="10" s="1"/>
  <c r="A153" i="10"/>
  <c r="B153" i="10" s="1"/>
  <c r="A311" i="10"/>
  <c r="B311" i="10" s="1"/>
  <c r="A310" i="10"/>
  <c r="B310" i="10" s="1"/>
  <c r="A309" i="10"/>
  <c r="B309" i="10" s="1"/>
  <c r="A302" i="10"/>
  <c r="B302" i="10" s="1"/>
  <c r="A299" i="10"/>
  <c r="B299" i="10" s="1"/>
  <c r="A295" i="10"/>
  <c r="B295" i="10" s="1"/>
  <c r="A288" i="10"/>
  <c r="B288" i="10" s="1"/>
  <c r="A287" i="10"/>
  <c r="B287" i="10" s="1"/>
  <c r="A286" i="10"/>
  <c r="B286" i="10" s="1"/>
  <c r="A285" i="10"/>
  <c r="B285" i="10" s="1"/>
  <c r="A174" i="10"/>
  <c r="B174" i="10" s="1"/>
  <c r="A73" i="10"/>
  <c r="B73" i="10" s="1"/>
  <c r="A160" i="10"/>
  <c r="B160" i="10" s="1"/>
  <c r="A282" i="10"/>
  <c r="B282" i="10" s="1"/>
  <c r="A279" i="10"/>
  <c r="B279" i="10" s="1"/>
  <c r="A278" i="10"/>
  <c r="B278" i="10" s="1"/>
  <c r="A277" i="10"/>
  <c r="B277" i="10" s="1"/>
  <c r="A107" i="10"/>
  <c r="B107" i="10" s="1"/>
  <c r="A274" i="10"/>
  <c r="B274" i="10" s="1"/>
  <c r="A125" i="10"/>
  <c r="B125" i="10" s="1"/>
  <c r="A265" i="10"/>
  <c r="B265" i="10" s="1"/>
  <c r="A121" i="10"/>
  <c r="B121" i="10" s="1"/>
  <c r="A58" i="10"/>
  <c r="B58" i="10" s="1"/>
  <c r="A167" i="10"/>
  <c r="B167" i="10" s="1"/>
  <c r="A159" i="10"/>
  <c r="B159" i="10" s="1"/>
  <c r="A262" i="10"/>
  <c r="B262" i="10" s="1"/>
  <c r="A260" i="10"/>
  <c r="B260" i="10" s="1"/>
  <c r="A259" i="10"/>
  <c r="B259" i="10" s="1"/>
  <c r="A254" i="10"/>
  <c r="B254" i="10" s="1"/>
  <c r="A253" i="10"/>
  <c r="B253" i="10" s="1"/>
  <c r="A85" i="10"/>
  <c r="B85" i="10" s="1"/>
  <c r="A161" i="10"/>
  <c r="B161" i="10" s="1"/>
  <c r="A250" i="10"/>
  <c r="B250" i="10" s="1"/>
  <c r="A248" i="10"/>
  <c r="B248" i="10" s="1"/>
  <c r="A245" i="10"/>
  <c r="B245" i="10" s="1"/>
  <c r="A169" i="10"/>
  <c r="B169" i="10" s="1"/>
  <c r="A243" i="10"/>
  <c r="B243" i="10" s="1"/>
  <c r="A242" i="10"/>
  <c r="B242" i="10" s="1"/>
  <c r="A124" i="10"/>
  <c r="B124" i="10" s="1"/>
  <c r="A241" i="10"/>
  <c r="B241" i="10" s="1"/>
  <c r="A49" i="10"/>
  <c r="B49" i="10" s="1"/>
  <c r="A239" i="10"/>
  <c r="B239" i="10" s="1"/>
  <c r="A130" i="10"/>
  <c r="B130" i="10" s="1"/>
  <c r="A238" i="10"/>
  <c r="B238" i="10" s="1"/>
  <c r="A80" i="10"/>
  <c r="B80" i="10" s="1"/>
  <c r="A98" i="10"/>
  <c r="B98" i="10" s="1"/>
  <c r="A94" i="10"/>
  <c r="B94" i="10" s="1"/>
  <c r="A236" i="10"/>
  <c r="B236" i="10" s="1"/>
  <c r="A135" i="10"/>
  <c r="B135" i="10" s="1"/>
  <c r="A234" i="10"/>
  <c r="B234" i="10" s="1"/>
  <c r="A233" i="10"/>
  <c r="B233" i="10" s="1"/>
  <c r="A129" i="10"/>
  <c r="B129" i="10" s="1"/>
  <c r="A176" i="10"/>
  <c r="B176" i="10" s="1"/>
  <c r="A232" i="10"/>
  <c r="B232" i="10" s="1"/>
  <c r="A122" i="10"/>
  <c r="B122" i="10" s="1"/>
  <c r="A230" i="10"/>
  <c r="B230" i="10" s="1"/>
  <c r="A229" i="10"/>
  <c r="B229" i="10" s="1"/>
  <c r="A228" i="10"/>
  <c r="B228" i="10" s="1"/>
  <c r="A191" i="10"/>
  <c r="B191" i="10" s="1"/>
  <c r="A168" i="10"/>
  <c r="B168" i="10" s="1"/>
  <c r="A227" i="10"/>
  <c r="B227" i="10" s="1"/>
  <c r="A226" i="10"/>
  <c r="B226" i="10" s="1"/>
  <c r="A115" i="10"/>
  <c r="B115" i="10" s="1"/>
  <c r="A225" i="10"/>
  <c r="B225" i="10" s="1"/>
  <c r="A141" i="10"/>
  <c r="B141" i="10" s="1"/>
  <c r="A223" i="10"/>
  <c r="B223" i="10" s="1"/>
  <c r="A54" i="10"/>
  <c r="B54" i="10" s="1"/>
  <c r="A128" i="10"/>
  <c r="B128" i="10" s="1"/>
  <c r="A220" i="10"/>
  <c r="B220" i="10" s="1"/>
  <c r="A95" i="10"/>
  <c r="B95" i="10" s="1"/>
  <c r="A219" i="10"/>
  <c r="B219" i="10" s="1"/>
  <c r="A71" i="10"/>
  <c r="B71" i="10" s="1"/>
  <c r="A216" i="10"/>
  <c r="B216" i="10" s="1"/>
  <c r="A77" i="10"/>
  <c r="B77" i="10" s="1"/>
  <c r="A215" i="10"/>
  <c r="B215" i="10" s="1"/>
  <c r="A109" i="10"/>
  <c r="B109" i="10" s="1"/>
  <c r="A212" i="10"/>
  <c r="B212" i="10" s="1"/>
  <c r="A89" i="10"/>
  <c r="B89" i="10" s="1"/>
  <c r="A211" i="10"/>
  <c r="B211" i="10" s="1"/>
  <c r="A57" i="10"/>
  <c r="B57" i="10" s="1"/>
  <c r="A210" i="10"/>
  <c r="B210" i="10" s="1"/>
  <c r="A206" i="10"/>
  <c r="B206" i="10" s="1"/>
  <c r="A17" i="10"/>
  <c r="B17" i="10" s="1"/>
  <c r="A65" i="10"/>
  <c r="B65" i="10" s="1"/>
  <c r="A24" i="10"/>
  <c r="B24" i="10" s="1"/>
  <c r="A171" i="10"/>
  <c r="B171" i="10" s="1"/>
  <c r="A100" i="10"/>
  <c r="B100" i="10" s="1"/>
  <c r="A148" i="10"/>
  <c r="B148" i="10" s="1"/>
  <c r="A186" i="10"/>
  <c r="B186" i="10" s="1"/>
  <c r="A92" i="10"/>
  <c r="B92" i="10" s="1"/>
  <c r="A194" i="10"/>
  <c r="B194" i="10" s="1"/>
  <c r="A104" i="10"/>
  <c r="B104" i="10" s="1"/>
  <c r="A62" i="10"/>
  <c r="B62" i="10" s="1"/>
  <c r="A38" i="10"/>
  <c r="B38" i="10" s="1"/>
  <c r="A86" i="10"/>
  <c r="B86" i="10" s="1"/>
  <c r="A105" i="10"/>
  <c r="B105" i="10" s="1"/>
  <c r="A88" i="10"/>
  <c r="B88" i="10" s="1"/>
  <c r="A66" i="10"/>
  <c r="B66" i="10" s="1"/>
  <c r="A11" i="10"/>
  <c r="B11" i="10" s="1"/>
  <c r="A40" i="10"/>
  <c r="B40" i="10" s="1"/>
  <c r="A26" i="10"/>
  <c r="B26" i="10" s="1"/>
  <c r="A27" i="10"/>
  <c r="B27" i="10" s="1"/>
  <c r="A63" i="10"/>
  <c r="B63" i="10" s="1"/>
  <c r="A99" i="10"/>
  <c r="B99" i="10" s="1"/>
  <c r="A28" i="10"/>
  <c r="B28" i="10" s="1"/>
  <c r="A51" i="10"/>
  <c r="B51" i="10" s="1"/>
  <c r="G11" i="19"/>
  <c r="G2" i="19"/>
  <c r="G3" i="19"/>
  <c r="G4" i="19"/>
  <c r="G5" i="19"/>
  <c r="G6" i="19"/>
  <c r="G7" i="19"/>
  <c r="G8" i="19"/>
  <c r="G151" i="18" l="1"/>
  <c r="Q151" i="18" s="1"/>
  <c r="G139" i="18"/>
  <c r="Q139" i="18" s="1"/>
  <c r="M151" i="18"/>
  <c r="H151" i="18"/>
  <c r="L151" i="18"/>
  <c r="R151" i="18" s="1"/>
  <c r="L139" i="18"/>
  <c r="R139" i="18" s="1"/>
  <c r="H139" i="18"/>
  <c r="M139" i="18"/>
  <c r="G76" i="18"/>
  <c r="Q76" i="18" s="1"/>
  <c r="H76" i="18"/>
  <c r="L76" i="18"/>
  <c r="R76" i="18" s="1"/>
  <c r="M76" i="18"/>
  <c r="G180" i="18"/>
  <c r="Q180" i="18" s="1"/>
  <c r="H180" i="18"/>
  <c r="L180" i="18"/>
  <c r="R180" i="18" s="1"/>
  <c r="M180" i="18"/>
  <c r="G195" i="18"/>
  <c r="Q195" i="18" s="1"/>
  <c r="H195" i="18"/>
  <c r="L195" i="18"/>
  <c r="R195" i="18" s="1"/>
  <c r="M195" i="18"/>
  <c r="G184" i="18"/>
  <c r="Q184" i="18" s="1"/>
  <c r="G207" i="18"/>
  <c r="Q207" i="18" s="1"/>
  <c r="M184" i="18"/>
  <c r="H184" i="18"/>
  <c r="L184" i="18"/>
  <c r="R184" i="18" s="1"/>
  <c r="L207" i="18"/>
  <c r="R207" i="18" s="1"/>
  <c r="M207" i="18"/>
  <c r="H207" i="18"/>
  <c r="G153" i="18"/>
  <c r="Q153" i="18" s="1"/>
  <c r="M153" i="18"/>
  <c r="L153" i="18"/>
  <c r="R153" i="18" s="1"/>
  <c r="H153" i="18"/>
  <c r="G173" i="18"/>
  <c r="Q173" i="18" s="1"/>
  <c r="H173" i="18"/>
  <c r="L173" i="18"/>
  <c r="R173" i="18" s="1"/>
  <c r="M173" i="18"/>
  <c r="G204" i="18"/>
  <c r="Q204" i="18" s="1"/>
  <c r="L204" i="18"/>
  <c r="R204" i="18" s="1"/>
  <c r="H204" i="18"/>
  <c r="M204" i="18"/>
  <c r="G19" i="18"/>
  <c r="Q19" i="18" s="1"/>
  <c r="L19" i="18"/>
  <c r="R19" i="18" s="1"/>
  <c r="H19" i="18"/>
  <c r="L73" i="18"/>
  <c r="R73" i="18" s="1"/>
  <c r="M73" i="18"/>
  <c r="G73" i="18"/>
  <c r="Q73" i="18" s="1"/>
  <c r="H73" i="18"/>
  <c r="M19" i="18"/>
  <c r="G111" i="18"/>
  <c r="Q111" i="18" s="1"/>
  <c r="G39" i="18"/>
  <c r="Q39" i="18" s="1"/>
  <c r="G98" i="18"/>
  <c r="Q98" i="18" s="1"/>
  <c r="G55" i="18"/>
  <c r="Q55" i="18" s="1"/>
  <c r="G108" i="18"/>
  <c r="Q108" i="18" s="1"/>
  <c r="M12" i="18"/>
  <c r="H98" i="18"/>
  <c r="M39" i="18"/>
  <c r="L122" i="18"/>
  <c r="R122" i="18" s="1"/>
  <c r="L98" i="18"/>
  <c r="R98" i="18" s="1"/>
  <c r="G48" i="18"/>
  <c r="Q48" i="18" s="1"/>
  <c r="H48" i="18"/>
  <c r="M122" i="18"/>
  <c r="M48" i="18"/>
  <c r="L39" i="18"/>
  <c r="R39" i="18" s="1"/>
  <c r="L55" i="18"/>
  <c r="R55" i="18" s="1"/>
  <c r="M98" i="18"/>
  <c r="G24" i="18"/>
  <c r="Q24" i="18" s="1"/>
  <c r="M24" i="18"/>
  <c r="G12" i="18"/>
  <c r="Q12" i="18" s="1"/>
  <c r="M55" i="18"/>
  <c r="L24" i="18"/>
  <c r="R24" i="18" s="1"/>
  <c r="L111" i="18"/>
  <c r="R111" i="18" s="1"/>
  <c r="H39" i="18"/>
  <c r="G122" i="18"/>
  <c r="Q122" i="18" s="1"/>
  <c r="H111" i="18"/>
  <c r="L108" i="18"/>
  <c r="R108" i="18" s="1"/>
  <c r="H24" i="18"/>
  <c r="L12" i="18"/>
  <c r="R12" i="18" s="1"/>
  <c r="M108" i="18"/>
  <c r="H55" i="18"/>
  <c r="M111" i="18"/>
  <c r="H122" i="18"/>
  <c r="H108" i="18"/>
  <c r="L48" i="18"/>
  <c r="R48" i="18" s="1"/>
  <c r="H12" i="18"/>
  <c r="J76" i="16"/>
  <c r="P76" i="16" s="1"/>
  <c r="F31" i="16"/>
  <c r="M31" i="16"/>
  <c r="L253" i="16"/>
  <c r="L76" i="16"/>
  <c r="F76" i="16"/>
  <c r="M76" i="16"/>
  <c r="J31" i="16"/>
  <c r="P31" i="16" s="1"/>
  <c r="F177" i="16"/>
  <c r="N76" i="16"/>
  <c r="S76" i="16" s="1"/>
  <c r="L31" i="16"/>
  <c r="M177" i="16"/>
  <c r="N31" i="16"/>
  <c r="S31" i="16" s="1"/>
  <c r="K31" i="16"/>
  <c r="R31" i="16" s="1"/>
  <c r="J177" i="16"/>
  <c r="P177" i="16" s="1"/>
  <c r="N253" i="16"/>
  <c r="S253" i="16" s="1"/>
  <c r="K207" i="16"/>
  <c r="R207" i="16" s="1"/>
  <c r="K76" i="16"/>
  <c r="R76" i="16" s="1"/>
  <c r="L177" i="16"/>
  <c r="M253" i="16"/>
  <c r="J207" i="16"/>
  <c r="P207" i="16" s="1"/>
  <c r="F153" i="16"/>
  <c r="K253" i="16"/>
  <c r="R253" i="16" s="1"/>
  <c r="N177" i="16"/>
  <c r="S177" i="16" s="1"/>
  <c r="G253" i="16"/>
  <c r="L207" i="16"/>
  <c r="F168" i="16"/>
  <c r="F207" i="16"/>
  <c r="F160" i="16"/>
  <c r="K177" i="16"/>
  <c r="R177" i="16" s="1"/>
  <c r="F253" i="16"/>
  <c r="J253" i="16"/>
  <c r="P253" i="16" s="1"/>
  <c r="N207" i="16"/>
  <c r="S207" i="16" s="1"/>
  <c r="M207" i="16"/>
  <c r="F65" i="16"/>
  <c r="J168" i="16"/>
  <c r="P168" i="16" s="1"/>
  <c r="J121" i="16"/>
  <c r="P121" i="16" s="1"/>
  <c r="J220" i="16"/>
  <c r="P220" i="16" s="1"/>
  <c r="M220" i="16"/>
  <c r="K278" i="16"/>
  <c r="R278" i="16" s="1"/>
  <c r="G153" i="16"/>
  <c r="N153" i="16"/>
  <c r="S153" i="16" s="1"/>
  <c r="F273" i="16"/>
  <c r="M273" i="16"/>
  <c r="N273" i="16"/>
  <c r="S273" i="16" s="1"/>
  <c r="N168" i="16"/>
  <c r="S168" i="16" s="1"/>
  <c r="L160" i="16"/>
  <c r="J197" i="16"/>
  <c r="P197" i="16" s="1"/>
  <c r="L168" i="16"/>
  <c r="M197" i="16"/>
  <c r="F220" i="16"/>
  <c r="L65" i="16"/>
  <c r="K220" i="16"/>
  <c r="R220" i="16" s="1"/>
  <c r="K65" i="16"/>
  <c r="R65" i="16" s="1"/>
  <c r="K153" i="16"/>
  <c r="R153" i="16" s="1"/>
  <c r="L278" i="16"/>
  <c r="J160" i="16"/>
  <c r="P160" i="16" s="1"/>
  <c r="N65" i="16"/>
  <c r="S65" i="16" s="1"/>
  <c r="K197" i="16"/>
  <c r="R197" i="16" s="1"/>
  <c r="K273" i="16"/>
  <c r="R273" i="16" s="1"/>
  <c r="K121" i="16"/>
  <c r="R121" i="16" s="1"/>
  <c r="M168" i="16"/>
  <c r="J273" i="16"/>
  <c r="P273" i="16" s="1"/>
  <c r="L273" i="16"/>
  <c r="F197" i="16"/>
  <c r="J278" i="16"/>
  <c r="P278" i="16" s="1"/>
  <c r="M278" i="16"/>
  <c r="N160" i="16"/>
  <c r="S160" i="16" s="1"/>
  <c r="M160" i="16"/>
  <c r="N121" i="16"/>
  <c r="S121" i="16" s="1"/>
  <c r="M121" i="16"/>
  <c r="J65" i="16"/>
  <c r="P65" i="16" s="1"/>
  <c r="K160" i="16"/>
  <c r="R160" i="16" s="1"/>
  <c r="J153" i="16"/>
  <c r="P153" i="16" s="1"/>
  <c r="L153" i="16"/>
  <c r="F121" i="16"/>
  <c r="L197" i="16"/>
  <c r="L121" i="16"/>
  <c r="G160" i="16"/>
  <c r="L220" i="16"/>
  <c r="M65" i="16"/>
  <c r="K168" i="16"/>
  <c r="R168" i="16" s="1"/>
  <c r="F278" i="16"/>
  <c r="M153" i="16"/>
  <c r="G273" i="16"/>
  <c r="N278" i="16"/>
  <c r="S278" i="16" s="1"/>
  <c r="N197" i="16"/>
  <c r="S197" i="16" s="1"/>
  <c r="N220" i="16"/>
  <c r="S220" i="16" s="1"/>
  <c r="F152" i="16"/>
  <c r="N152" i="16"/>
  <c r="S152" i="16" s="1"/>
  <c r="K152" i="16"/>
  <c r="R152" i="16" s="1"/>
  <c r="J152" i="16"/>
  <c r="P152" i="16" s="1"/>
  <c r="M152" i="16"/>
  <c r="L152" i="16"/>
  <c r="F196" i="16"/>
  <c r="L196" i="16"/>
  <c r="F283" i="16"/>
  <c r="L283" i="16"/>
  <c r="J283" i="16"/>
  <c r="P283" i="16" s="1"/>
  <c r="N283" i="16"/>
  <c r="S283" i="16" s="1"/>
  <c r="M113" i="16"/>
  <c r="L113" i="16"/>
  <c r="N144" i="16"/>
  <c r="S144" i="16" s="1"/>
  <c r="L144" i="16"/>
  <c r="M283" i="16"/>
  <c r="K196" i="16"/>
  <c r="R196" i="16" s="1"/>
  <c r="N196" i="16"/>
  <c r="S196" i="16" s="1"/>
  <c r="F113" i="16"/>
  <c r="J144" i="16"/>
  <c r="P144" i="16" s="1"/>
  <c r="G283" i="16"/>
  <c r="K113" i="16"/>
  <c r="R113" i="16" s="1"/>
  <c r="N113" i="16"/>
  <c r="S113" i="16" s="1"/>
  <c r="J196" i="16"/>
  <c r="P196" i="16" s="1"/>
  <c r="M196" i="16"/>
  <c r="F144" i="16"/>
  <c r="K144" i="16"/>
  <c r="R144" i="16" s="1"/>
  <c r="K283" i="16"/>
  <c r="R283" i="16" s="1"/>
  <c r="J113" i="16"/>
  <c r="P113" i="16" s="1"/>
  <c r="M144" i="16"/>
  <c r="M126" i="18"/>
  <c r="G209" i="18"/>
  <c r="Q209" i="18" s="1"/>
  <c r="L130" i="18"/>
  <c r="R130" i="18" s="1"/>
  <c r="G140" i="18"/>
  <c r="Q140" i="18" s="1"/>
  <c r="H22" i="18"/>
  <c r="L33" i="18"/>
  <c r="R33" i="18" s="1"/>
  <c r="M67" i="18"/>
  <c r="G21" i="18"/>
  <c r="Q21" i="18" s="1"/>
  <c r="L8" i="18"/>
  <c r="R8" i="18" s="1"/>
  <c r="G2" i="18"/>
  <c r="Q2" i="18" s="1"/>
  <c r="G77" i="18"/>
  <c r="Q77" i="18" s="1"/>
  <c r="M35" i="18"/>
  <c r="M16" i="18"/>
  <c r="G36" i="18"/>
  <c r="Q36" i="18" s="1"/>
  <c r="L6" i="18"/>
  <c r="R6" i="18" s="1"/>
  <c r="H136" i="18"/>
  <c r="L43" i="18"/>
  <c r="R43" i="18" s="1"/>
  <c r="H9" i="18"/>
  <c r="M8" i="18"/>
  <c r="L21" i="18"/>
  <c r="R21" i="18" s="1"/>
  <c r="H67" i="18"/>
  <c r="H33" i="18"/>
  <c r="M22" i="18"/>
  <c r="H2" i="18"/>
  <c r="G159" i="18"/>
  <c r="Q159" i="18" s="1"/>
  <c r="L187" i="18"/>
  <c r="R187" i="18" s="1"/>
  <c r="L164" i="18"/>
  <c r="R164" i="18" s="1"/>
  <c r="H93" i="18"/>
  <c r="L150" i="18"/>
  <c r="R150" i="18" s="1"/>
  <c r="H152" i="18"/>
  <c r="H125" i="18"/>
  <c r="M17" i="18"/>
  <c r="M183" i="18"/>
  <c r="L201" i="18"/>
  <c r="R201" i="18" s="1"/>
  <c r="M135" i="18"/>
  <c r="M68" i="18"/>
  <c r="M131" i="18"/>
  <c r="H156" i="18"/>
  <c r="G188" i="18"/>
  <c r="Q188" i="18" s="1"/>
  <c r="G58" i="18"/>
  <c r="Q58" i="18" s="1"/>
  <c r="L175" i="18"/>
  <c r="R175" i="18" s="1"/>
  <c r="L197" i="18"/>
  <c r="R197" i="18" s="1"/>
  <c r="M152" i="18"/>
  <c r="H11" i="18"/>
  <c r="H135" i="18"/>
  <c r="L63" i="18"/>
  <c r="R63" i="18" s="1"/>
  <c r="L68" i="18"/>
  <c r="R68" i="18" s="1"/>
  <c r="L93" i="18"/>
  <c r="R93" i="18" s="1"/>
  <c r="M38" i="18"/>
  <c r="G100" i="18"/>
  <c r="Q100" i="18" s="1"/>
  <c r="G53" i="18"/>
  <c r="Q53" i="18" s="1"/>
  <c r="H117" i="18"/>
  <c r="M63" i="18"/>
  <c r="M11" i="18"/>
  <c r="M117" i="18"/>
  <c r="G131" i="18"/>
  <c r="Q131" i="18" s="1"/>
  <c r="L168" i="18"/>
  <c r="R168" i="18" s="1"/>
  <c r="L58" i="18"/>
  <c r="R58" i="18" s="1"/>
  <c r="G183" i="18"/>
  <c r="Q183" i="18" s="1"/>
  <c r="H202" i="18"/>
  <c r="H164" i="18"/>
  <c r="G92" i="18"/>
  <c r="Q92" i="18" s="1"/>
  <c r="M168" i="18"/>
  <c r="M91" i="18"/>
  <c r="L177" i="18"/>
  <c r="R177" i="18" s="1"/>
  <c r="M127" i="18"/>
  <c r="L200" i="18"/>
  <c r="R200" i="18" s="1"/>
  <c r="M175" i="18"/>
  <c r="G201" i="18"/>
  <c r="Q201" i="18" s="1"/>
  <c r="G155" i="18"/>
  <c r="Q155" i="18" s="1"/>
  <c r="M132" i="18"/>
  <c r="L156" i="18"/>
  <c r="R156" i="18" s="1"/>
  <c r="H127" i="18"/>
  <c r="M188" i="18"/>
  <c r="L148" i="18"/>
  <c r="R148" i="18" s="1"/>
  <c r="G93" i="18"/>
  <c r="Q93" i="18" s="1"/>
  <c r="H100" i="18"/>
  <c r="G117" i="18"/>
  <c r="Q117" i="18" s="1"/>
  <c r="M116" i="18"/>
  <c r="G150" i="18"/>
  <c r="Q150" i="18" s="1"/>
  <c r="M75" i="18"/>
  <c r="G35" i="18"/>
  <c r="Q35" i="18" s="1"/>
  <c r="G125" i="18"/>
  <c r="Q125" i="18" s="1"/>
  <c r="H38" i="18"/>
  <c r="G11" i="18"/>
  <c r="Q11" i="18" s="1"/>
  <c r="M159" i="18"/>
  <c r="G135" i="18"/>
  <c r="Q135" i="18" s="1"/>
  <c r="H187" i="18"/>
  <c r="L131" i="18"/>
  <c r="R131" i="18" s="1"/>
  <c r="M136" i="18"/>
  <c r="L152" i="18"/>
  <c r="R152" i="18" s="1"/>
  <c r="M162" i="18"/>
  <c r="G63" i="18"/>
  <c r="Q63" i="18" s="1"/>
  <c r="G197" i="18"/>
  <c r="Q197" i="18" s="1"/>
  <c r="H77" i="18"/>
  <c r="M58" i="18"/>
  <c r="G54" i="18"/>
  <c r="Q54" i="18" s="1"/>
  <c r="H47" i="18"/>
  <c r="H17" i="18"/>
  <c r="L53" i="18"/>
  <c r="R53" i="18" s="1"/>
  <c r="H60" i="18"/>
  <c r="M95" i="18"/>
  <c r="L178" i="18"/>
  <c r="R178" i="18" s="1"/>
  <c r="L56" i="18"/>
  <c r="R56" i="18" s="1"/>
  <c r="L154" i="18"/>
  <c r="R154" i="18" s="1"/>
  <c r="G78" i="18"/>
  <c r="Q78" i="18" s="1"/>
  <c r="G106" i="18"/>
  <c r="Q106" i="18" s="1"/>
  <c r="H34" i="18"/>
  <c r="L61" i="18"/>
  <c r="R61" i="18" s="1"/>
  <c r="M157" i="18"/>
  <c r="G190" i="18"/>
  <c r="Q190" i="18" s="1"/>
  <c r="M18" i="18"/>
  <c r="L176" i="18"/>
  <c r="R176" i="18" s="1"/>
  <c r="H181" i="18"/>
  <c r="H138" i="18"/>
  <c r="G141" i="18"/>
  <c r="Q141" i="18" s="1"/>
  <c r="G160" i="18"/>
  <c r="Q160" i="18" s="1"/>
  <c r="M59" i="18"/>
  <c r="L147" i="18"/>
  <c r="R147" i="18" s="1"/>
  <c r="M170" i="18"/>
  <c r="H193" i="18"/>
  <c r="L182" i="18"/>
  <c r="R182" i="18" s="1"/>
  <c r="M97" i="18"/>
  <c r="G165" i="18"/>
  <c r="Q165" i="18" s="1"/>
  <c r="H174" i="18"/>
  <c r="H46" i="18"/>
  <c r="L72" i="18"/>
  <c r="R72" i="18" s="1"/>
  <c r="H52" i="18"/>
  <c r="L167" i="18"/>
  <c r="R167" i="18" s="1"/>
  <c r="G44" i="18"/>
  <c r="Q44" i="18" s="1"/>
  <c r="G118" i="18"/>
  <c r="Q118" i="18" s="1"/>
  <c r="L137" i="18"/>
  <c r="R137" i="18" s="1"/>
  <c r="M79" i="18"/>
  <c r="M179" i="18"/>
  <c r="L101" i="18"/>
  <c r="R101" i="18" s="1"/>
  <c r="L199" i="18"/>
  <c r="R199" i="18" s="1"/>
  <c r="L84" i="18"/>
  <c r="R84" i="18" s="1"/>
  <c r="G99" i="18"/>
  <c r="Q99" i="18" s="1"/>
  <c r="G96" i="18"/>
  <c r="Q96" i="18" s="1"/>
  <c r="G71" i="18"/>
  <c r="Q71" i="18" s="1"/>
  <c r="L23" i="18"/>
  <c r="R23" i="18" s="1"/>
  <c r="G41" i="18"/>
  <c r="Q41" i="18" s="1"/>
  <c r="G31" i="18"/>
  <c r="Q31" i="18" s="1"/>
  <c r="H114" i="18"/>
  <c r="H166" i="18"/>
  <c r="H85" i="18"/>
  <c r="L40" i="18"/>
  <c r="R40" i="18" s="1"/>
  <c r="M88" i="18"/>
  <c r="H7" i="18"/>
  <c r="M15" i="18"/>
  <c r="G3" i="18"/>
  <c r="Q3" i="18" s="1"/>
  <c r="H13" i="18"/>
  <c r="L5" i="18"/>
  <c r="R5" i="18" s="1"/>
  <c r="G163" i="18"/>
  <c r="Q163" i="18" s="1"/>
  <c r="M194" i="18"/>
  <c r="M65" i="18"/>
  <c r="L94" i="18"/>
  <c r="R94" i="18" s="1"/>
  <c r="L191" i="18"/>
  <c r="R191" i="18" s="1"/>
  <c r="L45" i="18"/>
  <c r="R45" i="18" s="1"/>
  <c r="H158" i="18"/>
  <c r="G186" i="18"/>
  <c r="Q186" i="18" s="1"/>
  <c r="L103" i="18"/>
  <c r="R103" i="18" s="1"/>
  <c r="G87" i="18"/>
  <c r="Q87" i="18" s="1"/>
  <c r="H112" i="18"/>
  <c r="M51" i="18"/>
  <c r="M86" i="18"/>
  <c r="H80" i="18"/>
  <c r="L26" i="18"/>
  <c r="R26" i="18" s="1"/>
  <c r="G120" i="18"/>
  <c r="Q120" i="18" s="1"/>
  <c r="G81" i="18"/>
  <c r="Q81" i="18" s="1"/>
  <c r="G205" i="18"/>
  <c r="Q205" i="18" s="1"/>
  <c r="L189" i="18"/>
  <c r="R189" i="18" s="1"/>
  <c r="L42" i="18"/>
  <c r="R42" i="18" s="1"/>
  <c r="M28" i="18"/>
  <c r="M20" i="18"/>
  <c r="L50" i="18"/>
  <c r="R50" i="18" s="1"/>
  <c r="G115" i="18"/>
  <c r="Q115" i="18" s="1"/>
  <c r="H27" i="18"/>
  <c r="M37" i="18"/>
  <c r="G4" i="18"/>
  <c r="Q4" i="18" s="1"/>
  <c r="L54" i="18"/>
  <c r="R54" i="18" s="1"/>
  <c r="H63" i="18"/>
  <c r="M47" i="18"/>
  <c r="M93" i="18"/>
  <c r="H155" i="18"/>
  <c r="M200" i="18"/>
  <c r="L11" i="18"/>
  <c r="R11" i="18" s="1"/>
  <c r="M148" i="18"/>
  <c r="L107" i="18"/>
  <c r="R107" i="18" s="1"/>
  <c r="G175" i="18"/>
  <c r="Q175" i="18" s="1"/>
  <c r="L159" i="18"/>
  <c r="R159" i="18" s="1"/>
  <c r="M156" i="18"/>
  <c r="H175" i="18"/>
  <c r="M77" i="18"/>
  <c r="L155" i="18"/>
  <c r="R155" i="18" s="1"/>
  <c r="H91" i="18"/>
  <c r="H150" i="18"/>
  <c r="H132" i="18"/>
  <c r="G127" i="18"/>
  <c r="Q127" i="18" s="1"/>
  <c r="L35" i="18"/>
  <c r="R35" i="18" s="1"/>
  <c r="M201" i="18"/>
  <c r="L125" i="18"/>
  <c r="R125" i="18" s="1"/>
  <c r="H116" i="18"/>
  <c r="M197" i="18"/>
  <c r="H200" i="18"/>
  <c r="M125" i="18"/>
  <c r="H201" i="18"/>
  <c r="L38" i="18"/>
  <c r="R38" i="18" s="1"/>
  <c r="M155" i="18"/>
  <c r="H159" i="18"/>
  <c r="H168" i="18"/>
  <c r="H148" i="18"/>
  <c r="L135" i="18"/>
  <c r="R135" i="18" s="1"/>
  <c r="G152" i="18"/>
  <c r="Q152" i="18" s="1"/>
  <c r="G38" i="18"/>
  <c r="Q38" i="18" s="1"/>
  <c r="G168" i="18"/>
  <c r="Q168" i="18" s="1"/>
  <c r="G148" i="18"/>
  <c r="Q148" i="18" s="1"/>
  <c r="M92" i="18"/>
  <c r="M202" i="18"/>
  <c r="H92" i="18"/>
  <c r="J11" i="16"/>
  <c r="P11" i="16" s="1"/>
  <c r="N42" i="16"/>
  <c r="S42" i="16" s="1"/>
  <c r="M42" i="16"/>
  <c r="L42" i="16"/>
  <c r="J42" i="16"/>
  <c r="P42" i="16" s="1"/>
  <c r="F42" i="16"/>
  <c r="K42" i="16"/>
  <c r="R42" i="16" s="1"/>
  <c r="H8" i="18"/>
  <c r="H197" i="18"/>
  <c r="L127" i="18"/>
  <c r="R127" i="18" s="1"/>
  <c r="H131" i="18"/>
  <c r="L92" i="18"/>
  <c r="R92" i="18" s="1"/>
  <c r="H53" i="18"/>
  <c r="H58" i="18"/>
  <c r="M150" i="18"/>
  <c r="L100" i="18"/>
  <c r="R100" i="18" s="1"/>
  <c r="L117" i="18"/>
  <c r="R117" i="18" s="1"/>
  <c r="M53" i="18"/>
  <c r="H21" i="18"/>
  <c r="M100" i="18"/>
  <c r="M21" i="18"/>
  <c r="H35" i="18"/>
  <c r="L77" i="18"/>
  <c r="R77" i="18" s="1"/>
  <c r="G156" i="18"/>
  <c r="Q156" i="18" s="1"/>
  <c r="G200" i="18"/>
  <c r="Q200" i="18" s="1"/>
  <c r="G8" i="18"/>
  <c r="Q8" i="18" s="1"/>
  <c r="L44" i="18"/>
  <c r="R44" i="18" s="1"/>
  <c r="G176" i="18"/>
  <c r="Q176" i="18" s="1"/>
  <c r="L3" i="16"/>
  <c r="F9" i="16"/>
  <c r="H97" i="18"/>
  <c r="M72" i="18"/>
  <c r="G107" i="18"/>
  <c r="Q107" i="18" s="1"/>
  <c r="H107" i="18"/>
  <c r="M107" i="18"/>
  <c r="G187" i="18"/>
  <c r="Q187" i="18" s="1"/>
  <c r="M187" i="18"/>
  <c r="G136" i="18"/>
  <c r="Q136" i="18" s="1"/>
  <c r="L136" i="18"/>
  <c r="R136" i="18" s="1"/>
  <c r="G132" i="18"/>
  <c r="Q132" i="18" s="1"/>
  <c r="L132" i="18"/>
  <c r="R132" i="18" s="1"/>
  <c r="G162" i="18"/>
  <c r="Q162" i="18" s="1"/>
  <c r="L162" i="18"/>
  <c r="R162" i="18" s="1"/>
  <c r="H162" i="18"/>
  <c r="G22" i="18"/>
  <c r="Q22" i="18" s="1"/>
  <c r="L22" i="18"/>
  <c r="R22" i="18" s="1"/>
  <c r="G33" i="18"/>
  <c r="Q33" i="18" s="1"/>
  <c r="M33" i="18"/>
  <c r="G75" i="18"/>
  <c r="Q75" i="18" s="1"/>
  <c r="L75" i="18"/>
  <c r="R75" i="18" s="1"/>
  <c r="H75" i="18"/>
  <c r="L67" i="18"/>
  <c r="R67" i="18" s="1"/>
  <c r="G67" i="18"/>
  <c r="Q67" i="18" s="1"/>
  <c r="G68" i="18"/>
  <c r="Q68" i="18" s="1"/>
  <c r="H68" i="18"/>
  <c r="H54" i="18"/>
  <c r="M54" i="18"/>
  <c r="G47" i="18"/>
  <c r="Q47" i="18" s="1"/>
  <c r="L47" i="18"/>
  <c r="R47" i="18" s="1"/>
  <c r="L17" i="18"/>
  <c r="R17" i="18" s="1"/>
  <c r="G17" i="18"/>
  <c r="Q17" i="18" s="1"/>
  <c r="M20" i="16"/>
  <c r="L43" i="16"/>
  <c r="M118" i="18"/>
  <c r="G101" i="18"/>
  <c r="Q101" i="18" s="1"/>
  <c r="N43" i="16"/>
  <c r="S43" i="16" s="1"/>
  <c r="M85" i="18"/>
  <c r="L165" i="18"/>
  <c r="R165" i="18" s="1"/>
  <c r="G147" i="18"/>
  <c r="Q147" i="18" s="1"/>
  <c r="M181" i="18"/>
  <c r="L114" i="18"/>
  <c r="R114" i="18" s="1"/>
  <c r="G7" i="18"/>
  <c r="Q7" i="18" s="1"/>
  <c r="M23" i="18"/>
  <c r="G138" i="18"/>
  <c r="Q138" i="18" s="1"/>
  <c r="G137" i="18"/>
  <c r="Q137" i="18" s="1"/>
  <c r="L141" i="18"/>
  <c r="R141" i="18" s="1"/>
  <c r="H209" i="18"/>
  <c r="M190" i="18"/>
  <c r="J43" i="16"/>
  <c r="P43" i="16" s="1"/>
  <c r="H96" i="18"/>
  <c r="H31" i="18"/>
  <c r="G193" i="18"/>
  <c r="Q193" i="18" s="1"/>
  <c r="L88" i="18"/>
  <c r="R88" i="18" s="1"/>
  <c r="L79" i="18"/>
  <c r="R79" i="18" s="1"/>
  <c r="M3" i="16"/>
  <c r="N9" i="16"/>
  <c r="S9" i="16" s="1"/>
  <c r="M44" i="18"/>
  <c r="H72" i="18"/>
  <c r="G85" i="18"/>
  <c r="Q85" i="18" s="1"/>
  <c r="G181" i="18"/>
  <c r="Q181" i="18" s="1"/>
  <c r="L96" i="18"/>
  <c r="R96" i="18" s="1"/>
  <c r="H147" i="18"/>
  <c r="L41" i="18"/>
  <c r="R41" i="18" s="1"/>
  <c r="H179" i="18"/>
  <c r="H41" i="18"/>
  <c r="L13" i="18"/>
  <c r="R13" i="18" s="1"/>
  <c r="H170" i="18"/>
  <c r="H59" i="18"/>
  <c r="H99" i="18"/>
  <c r="H5" i="18"/>
  <c r="G72" i="18"/>
  <c r="Q72" i="18" s="1"/>
  <c r="M193" i="18"/>
  <c r="G84" i="18"/>
  <c r="Q84" i="18" s="1"/>
  <c r="G15" i="18"/>
  <c r="Q15" i="18" s="1"/>
  <c r="M99" i="18"/>
  <c r="L97" i="18"/>
  <c r="R97" i="18" s="1"/>
  <c r="M137" i="18"/>
  <c r="M41" i="18"/>
  <c r="L59" i="18"/>
  <c r="R59" i="18" s="1"/>
  <c r="L193" i="18"/>
  <c r="R193" i="18" s="1"/>
  <c r="H79" i="18"/>
  <c r="H160" i="18"/>
  <c r="G90" i="18"/>
  <c r="Q90" i="18" s="1"/>
  <c r="L140" i="18"/>
  <c r="R140" i="18" s="1"/>
  <c r="L85" i="18"/>
  <c r="R85" i="18" s="1"/>
  <c r="M166" i="18"/>
  <c r="L99" i="18"/>
  <c r="R99" i="18" s="1"/>
  <c r="L46" i="18"/>
  <c r="R46" i="18" s="1"/>
  <c r="L7" i="18"/>
  <c r="R7" i="18" s="1"/>
  <c r="M96" i="18"/>
  <c r="G174" i="18"/>
  <c r="Q174" i="18" s="1"/>
  <c r="H40" i="18"/>
  <c r="H118" i="18"/>
  <c r="L181" i="18"/>
  <c r="R181" i="18" s="1"/>
  <c r="L174" i="18"/>
  <c r="R174" i="18" s="1"/>
  <c r="G179" i="18"/>
  <c r="Q179" i="18" s="1"/>
  <c r="H178" i="18"/>
  <c r="G202" i="18"/>
  <c r="Q202" i="18" s="1"/>
  <c r="L202" i="18"/>
  <c r="R202" i="18" s="1"/>
  <c r="G164" i="18"/>
  <c r="Q164" i="18" s="1"/>
  <c r="M209" i="18"/>
  <c r="M164" i="18"/>
  <c r="L203" i="18"/>
  <c r="R203" i="18" s="1"/>
  <c r="H78" i="18"/>
  <c r="M94" i="18"/>
  <c r="G50" i="18"/>
  <c r="Q50" i="18" s="1"/>
  <c r="H50" i="18"/>
  <c r="K9" i="16"/>
  <c r="R9" i="16" s="1"/>
  <c r="G91" i="18"/>
  <c r="Q91" i="18" s="1"/>
  <c r="L91" i="18"/>
  <c r="R91" i="18" s="1"/>
  <c r="M177" i="18"/>
  <c r="G177" i="18"/>
  <c r="Q177" i="18" s="1"/>
  <c r="H177" i="18"/>
  <c r="H188" i="18"/>
  <c r="L188" i="18"/>
  <c r="R188" i="18" s="1"/>
  <c r="L183" i="18"/>
  <c r="R183" i="18" s="1"/>
  <c r="H183" i="18"/>
  <c r="G116" i="18"/>
  <c r="Q116" i="18" s="1"/>
  <c r="L116" i="18"/>
  <c r="R116" i="18" s="1"/>
  <c r="M2" i="18"/>
  <c r="L2" i="18"/>
  <c r="R2" i="18" s="1"/>
  <c r="K8" i="16"/>
  <c r="R8" i="16" s="1"/>
  <c r="L157" i="18"/>
  <c r="R157" i="18" s="1"/>
  <c r="G157" i="18"/>
  <c r="Q157" i="18" s="1"/>
  <c r="H87" i="18"/>
  <c r="M87" i="18"/>
  <c r="M115" i="18"/>
  <c r="L115" i="18"/>
  <c r="R115" i="18" s="1"/>
  <c r="L9" i="16"/>
  <c r="G65" i="18"/>
  <c r="Q65" i="18" s="1"/>
  <c r="M104" i="18"/>
  <c r="G104" i="18"/>
  <c r="Q104" i="18" s="1"/>
  <c r="M9" i="16"/>
  <c r="H37" i="18"/>
  <c r="M80" i="18"/>
  <c r="L112" i="18"/>
  <c r="R112" i="18" s="1"/>
  <c r="K228" i="16"/>
  <c r="R228" i="16" s="1"/>
  <c r="J46" i="16"/>
  <c r="P46" i="16" s="1"/>
  <c r="K43" i="16"/>
  <c r="R43" i="16" s="1"/>
  <c r="L20" i="16"/>
  <c r="F43" i="16"/>
  <c r="M2" i="16"/>
  <c r="L12" i="16"/>
  <c r="N19" i="16"/>
  <c r="S19" i="16" s="1"/>
  <c r="K20" i="16"/>
  <c r="R20" i="16" s="1"/>
  <c r="J3" i="16"/>
  <c r="P3" i="16" s="1"/>
  <c r="F98" i="16"/>
  <c r="N4" i="16"/>
  <c r="S4" i="16" s="1"/>
  <c r="F8" i="16"/>
  <c r="M88" i="16"/>
  <c r="M4" i="16"/>
  <c r="L8" i="16"/>
  <c r="F19" i="16"/>
  <c r="M102" i="16"/>
  <c r="J163" i="16"/>
  <c r="P163" i="16" s="1"/>
  <c r="L55" i="16"/>
  <c r="N12" i="16"/>
  <c r="S12" i="16" s="1"/>
  <c r="L4" i="16"/>
  <c r="F49" i="16"/>
  <c r="N49" i="16"/>
  <c r="S49" i="16" s="1"/>
  <c r="M12" i="16"/>
  <c r="N8" i="16"/>
  <c r="S8" i="16" s="1"/>
  <c r="K19" i="16"/>
  <c r="R19" i="16" s="1"/>
  <c r="J20" i="16"/>
  <c r="P20" i="16" s="1"/>
  <c r="K2" i="16"/>
  <c r="R2" i="16" s="1"/>
  <c r="L19" i="16"/>
  <c r="N163" i="16"/>
  <c r="S163" i="16" s="1"/>
  <c r="M8" i="16"/>
  <c r="N167" i="16"/>
  <c r="S167" i="16" s="1"/>
  <c r="K16" i="16"/>
  <c r="R16" i="16" s="1"/>
  <c r="L23" i="16"/>
  <c r="F127" i="16"/>
  <c r="F20" i="16"/>
  <c r="F2" i="16"/>
  <c r="N2" i="16"/>
  <c r="S2" i="16" s="1"/>
  <c r="M19" i="16"/>
  <c r="N133" i="16"/>
  <c r="S133" i="16" s="1"/>
  <c r="J167" i="16"/>
  <c r="P167" i="16" s="1"/>
  <c r="K55" i="16"/>
  <c r="R55" i="16" s="1"/>
  <c r="K211" i="16"/>
  <c r="R211" i="16" s="1"/>
  <c r="K266" i="16"/>
  <c r="R266" i="16" s="1"/>
  <c r="L46" i="16"/>
  <c r="K166" i="16"/>
  <c r="R166" i="16" s="1"/>
  <c r="K64" i="16"/>
  <c r="R64" i="16" s="1"/>
  <c r="K23" i="16"/>
  <c r="R23" i="16" s="1"/>
  <c r="F29" i="16"/>
  <c r="K13" i="16"/>
  <c r="R13" i="16" s="1"/>
  <c r="K10" i="16"/>
  <c r="R10" i="16" s="1"/>
  <c r="L206" i="18"/>
  <c r="R206" i="18" s="1"/>
  <c r="M206" i="18"/>
  <c r="G206" i="18"/>
  <c r="Q206" i="18" s="1"/>
  <c r="H206" i="18"/>
  <c r="L142" i="18"/>
  <c r="R142" i="18" s="1"/>
  <c r="M142" i="18"/>
  <c r="G142" i="18"/>
  <c r="Q142" i="18" s="1"/>
  <c r="H142" i="18"/>
  <c r="H82" i="18"/>
  <c r="G82" i="18"/>
  <c r="Q82" i="18" s="1"/>
  <c r="L82" i="18"/>
  <c r="R82" i="18" s="1"/>
  <c r="M82" i="18"/>
  <c r="M102" i="18"/>
  <c r="L102" i="18"/>
  <c r="R102" i="18" s="1"/>
  <c r="H102" i="18"/>
  <c r="G102" i="18"/>
  <c r="Q102" i="18" s="1"/>
  <c r="H208" i="18"/>
  <c r="M208" i="18"/>
  <c r="G208" i="18"/>
  <c r="Q208" i="18" s="1"/>
  <c r="L208" i="18"/>
  <c r="R208" i="18" s="1"/>
  <c r="H109" i="18"/>
  <c r="M109" i="18"/>
  <c r="L109" i="18"/>
  <c r="R109" i="18" s="1"/>
  <c r="G109" i="18"/>
  <c r="Q109" i="18" s="1"/>
  <c r="M121" i="18"/>
  <c r="L121" i="18"/>
  <c r="R121" i="18" s="1"/>
  <c r="H121" i="18"/>
  <c r="G121" i="18"/>
  <c r="Q121" i="18" s="1"/>
  <c r="G198" i="18"/>
  <c r="Q198" i="18" s="1"/>
  <c r="L198" i="18"/>
  <c r="R198" i="18" s="1"/>
  <c r="H198" i="18"/>
  <c r="M198" i="18"/>
  <c r="L16" i="18"/>
  <c r="R16" i="18" s="1"/>
  <c r="G16" i="18"/>
  <c r="Q16" i="18" s="1"/>
  <c r="H16" i="18"/>
  <c r="L133" i="18"/>
  <c r="R133" i="18" s="1"/>
  <c r="G133" i="18"/>
  <c r="Q133" i="18" s="1"/>
  <c r="M133" i="18"/>
  <c r="H133" i="18"/>
  <c r="H185" i="18"/>
  <c r="G185" i="18"/>
  <c r="Q185" i="18" s="1"/>
  <c r="M185" i="18"/>
  <c r="L185" i="18"/>
  <c r="R185" i="18" s="1"/>
  <c r="H171" i="18"/>
  <c r="L171" i="18"/>
  <c r="R171" i="18" s="1"/>
  <c r="G171" i="18"/>
  <c r="Q171" i="18" s="1"/>
  <c r="M171" i="18"/>
  <c r="G43" i="18"/>
  <c r="Q43" i="18" s="1"/>
  <c r="H43" i="18"/>
  <c r="M43" i="18"/>
  <c r="L57" i="18"/>
  <c r="R57" i="18" s="1"/>
  <c r="M57" i="18"/>
  <c r="H57" i="18"/>
  <c r="G57" i="18"/>
  <c r="Q57" i="18" s="1"/>
  <c r="H66" i="18"/>
  <c r="M66" i="18"/>
  <c r="L66" i="18"/>
  <c r="R66" i="18" s="1"/>
  <c r="G66" i="18"/>
  <c r="Q66" i="18" s="1"/>
  <c r="L110" i="18"/>
  <c r="R110" i="18" s="1"/>
  <c r="M110" i="18"/>
  <c r="G110" i="18"/>
  <c r="Q110" i="18" s="1"/>
  <c r="H110" i="18"/>
  <c r="M83" i="18"/>
  <c r="L83" i="18"/>
  <c r="R83" i="18" s="1"/>
  <c r="H83" i="18"/>
  <c r="G83" i="18"/>
  <c r="Q83" i="18" s="1"/>
  <c r="M169" i="18"/>
  <c r="L169" i="18"/>
  <c r="R169" i="18" s="1"/>
  <c r="G169" i="18"/>
  <c r="Q169" i="18" s="1"/>
  <c r="H169" i="18"/>
  <c r="G123" i="18"/>
  <c r="Q123" i="18" s="1"/>
  <c r="L123" i="18"/>
  <c r="R123" i="18" s="1"/>
  <c r="H123" i="18"/>
  <c r="M123" i="18"/>
  <c r="M60" i="18"/>
  <c r="G60" i="18"/>
  <c r="Q60" i="18" s="1"/>
  <c r="L60" i="18"/>
  <c r="R60" i="18" s="1"/>
  <c r="M105" i="18"/>
  <c r="G105" i="18"/>
  <c r="Q105" i="18" s="1"/>
  <c r="H105" i="18"/>
  <c r="L105" i="18"/>
  <c r="R105" i="18" s="1"/>
  <c r="M30" i="18"/>
  <c r="H30" i="18"/>
  <c r="G30" i="18"/>
  <c r="Q30" i="18" s="1"/>
  <c r="L30" i="18"/>
  <c r="R30" i="18" s="1"/>
  <c r="L134" i="18"/>
  <c r="R134" i="18" s="1"/>
  <c r="G134" i="18"/>
  <c r="Q134" i="18" s="1"/>
  <c r="H134" i="18"/>
  <c r="M134" i="18"/>
  <c r="H95" i="18"/>
  <c r="L95" i="18"/>
  <c r="R95" i="18" s="1"/>
  <c r="G95" i="18"/>
  <c r="Q95" i="18" s="1"/>
  <c r="M129" i="18"/>
  <c r="L129" i="18"/>
  <c r="R129" i="18" s="1"/>
  <c r="H129" i="18"/>
  <c r="G129" i="18"/>
  <c r="Q129" i="18" s="1"/>
  <c r="G178" i="18"/>
  <c r="Q178" i="18" s="1"/>
  <c r="M178" i="18"/>
  <c r="G119" i="18"/>
  <c r="Q119" i="18" s="1"/>
  <c r="H119" i="18"/>
  <c r="M119" i="18"/>
  <c r="L119" i="18"/>
  <c r="R119" i="18" s="1"/>
  <c r="G161" i="18"/>
  <c r="Q161" i="18" s="1"/>
  <c r="H161" i="18"/>
  <c r="M161" i="18"/>
  <c r="H146" i="18"/>
  <c r="M146" i="18"/>
  <c r="G25" i="18"/>
  <c r="Q25" i="18" s="1"/>
  <c r="L25" i="18"/>
  <c r="R25" i="18" s="1"/>
  <c r="H25" i="18"/>
  <c r="H106" i="18"/>
  <c r="L106" i="18"/>
  <c r="R106" i="18" s="1"/>
  <c r="L32" i="18"/>
  <c r="R32" i="18" s="1"/>
  <c r="H32" i="18"/>
  <c r="G32" i="18"/>
  <c r="Q32" i="18" s="1"/>
  <c r="G9" i="18"/>
  <c r="Q9" i="18" s="1"/>
  <c r="M9" i="18"/>
  <c r="L9" i="18"/>
  <c r="R9" i="18" s="1"/>
  <c r="L161" i="18"/>
  <c r="R161" i="18" s="1"/>
  <c r="M32" i="18"/>
  <c r="G146" i="18"/>
  <c r="Q146" i="18" s="1"/>
  <c r="M106" i="18"/>
  <c r="M56" i="18"/>
  <c r="H56" i="18"/>
  <c r="G56" i="18"/>
  <c r="Q56" i="18" s="1"/>
  <c r="H154" i="18"/>
  <c r="M154" i="18"/>
  <c r="G154" i="18"/>
  <c r="Q154" i="18" s="1"/>
  <c r="L113" i="18"/>
  <c r="R113" i="18" s="1"/>
  <c r="H113" i="18"/>
  <c r="M113" i="18"/>
  <c r="G113" i="18"/>
  <c r="Q113" i="18" s="1"/>
  <c r="G62" i="18"/>
  <c r="Q62" i="18" s="1"/>
  <c r="M62" i="18"/>
  <c r="H62" i="18"/>
  <c r="G61" i="18"/>
  <c r="Q61" i="18" s="1"/>
  <c r="H61" i="18"/>
  <c r="M61" i="18"/>
  <c r="G14" i="18"/>
  <c r="Q14" i="18" s="1"/>
  <c r="M14" i="18"/>
  <c r="H14" i="18"/>
  <c r="L14" i="18"/>
  <c r="R14" i="18" s="1"/>
  <c r="L146" i="18"/>
  <c r="R146" i="18" s="1"/>
  <c r="M6" i="18"/>
  <c r="L62" i="18"/>
  <c r="R62" i="18" s="1"/>
  <c r="M25" i="18"/>
  <c r="M78" i="18"/>
  <c r="L78" i="18"/>
  <c r="R78" i="18" s="1"/>
  <c r="M34" i="18"/>
  <c r="G34" i="18"/>
  <c r="Q34" i="18" s="1"/>
  <c r="L34" i="18"/>
  <c r="R34" i="18" s="1"/>
  <c r="M36" i="18"/>
  <c r="L36" i="18"/>
  <c r="R36" i="18" s="1"/>
  <c r="H6" i="18"/>
  <c r="G6" i="18"/>
  <c r="Q6" i="18" s="1"/>
  <c r="H36" i="18"/>
  <c r="G89" i="18"/>
  <c r="Q89" i="18" s="1"/>
  <c r="M89" i="18"/>
  <c r="L89" i="18"/>
  <c r="R89" i="18" s="1"/>
  <c r="H89" i="18"/>
  <c r="M158" i="18"/>
  <c r="G158" i="18"/>
  <c r="Q158" i="18" s="1"/>
  <c r="G124" i="18"/>
  <c r="Q124" i="18" s="1"/>
  <c r="M124" i="18"/>
  <c r="L144" i="18"/>
  <c r="R144" i="18" s="1"/>
  <c r="M144" i="18"/>
  <c r="H144" i="18"/>
  <c r="G144" i="18"/>
  <c r="Q144" i="18" s="1"/>
  <c r="G64" i="18"/>
  <c r="Q64" i="18" s="1"/>
  <c r="H64" i="18"/>
  <c r="M29" i="18"/>
  <c r="G29" i="18"/>
  <c r="Q29" i="18" s="1"/>
  <c r="L10" i="18"/>
  <c r="R10" i="18" s="1"/>
  <c r="H10" i="18"/>
  <c r="G10" i="18"/>
  <c r="Q10" i="18" s="1"/>
  <c r="M163" i="18"/>
  <c r="H163" i="18"/>
  <c r="L163" i="18"/>
  <c r="R163" i="18" s="1"/>
  <c r="M128" i="18"/>
  <c r="L128" i="18"/>
  <c r="R128" i="18" s="1"/>
  <c r="G128" i="18"/>
  <c r="Q128" i="18" s="1"/>
  <c r="G191" i="18"/>
  <c r="Q191" i="18" s="1"/>
  <c r="M191" i="18"/>
  <c r="M103" i="18"/>
  <c r="H103" i="18"/>
  <c r="L149" i="18"/>
  <c r="R149" i="18" s="1"/>
  <c r="M149" i="18"/>
  <c r="M205" i="18"/>
  <c r="H205" i="18"/>
  <c r="M69" i="18"/>
  <c r="L69" i="18"/>
  <c r="R69" i="18" s="1"/>
  <c r="M49" i="18"/>
  <c r="L49" i="18"/>
  <c r="R49" i="18" s="1"/>
  <c r="G28" i="18"/>
  <c r="Q28" i="18" s="1"/>
  <c r="H28" i="18"/>
  <c r="H143" i="18"/>
  <c r="L143" i="18"/>
  <c r="R143" i="18" s="1"/>
  <c r="G51" i="18"/>
  <c r="Q51" i="18" s="1"/>
  <c r="H194" i="18"/>
  <c r="L205" i="18"/>
  <c r="R205" i="18" s="1"/>
  <c r="M143" i="18"/>
  <c r="L64" i="18"/>
  <c r="R64" i="18" s="1"/>
  <c r="M186" i="18"/>
  <c r="H128" i="18"/>
  <c r="L87" i="18"/>
  <c r="R87" i="18" s="1"/>
  <c r="M203" i="18"/>
  <c r="H203" i="18"/>
  <c r="G203" i="18"/>
  <c r="Q203" i="18" s="1"/>
  <c r="G130" i="18"/>
  <c r="Q130" i="18" s="1"/>
  <c r="M130" i="18"/>
  <c r="H130" i="18"/>
  <c r="N20" i="16"/>
  <c r="S20" i="16" s="1"/>
  <c r="J19" i="16"/>
  <c r="P19" i="16" s="1"/>
  <c r="J8" i="16"/>
  <c r="P8" i="16" s="1"/>
  <c r="J2" i="16"/>
  <c r="P2" i="16" s="1"/>
  <c r="L2" i="16"/>
  <c r="K3" i="16"/>
  <c r="R3" i="16" s="1"/>
  <c r="L88" i="16"/>
  <c r="N39" i="16"/>
  <c r="S39" i="16" s="1"/>
  <c r="M72" i="16"/>
  <c r="M167" i="16"/>
  <c r="N88" i="16"/>
  <c r="S88" i="16" s="1"/>
  <c r="J39" i="16"/>
  <c r="P39" i="16" s="1"/>
  <c r="J55" i="16"/>
  <c r="P55" i="16" s="1"/>
  <c r="K57" i="16"/>
  <c r="R57" i="16" s="1"/>
  <c r="K49" i="16"/>
  <c r="R49" i="16" s="1"/>
  <c r="F167" i="16"/>
  <c r="L266" i="16"/>
  <c r="N266" i="16"/>
  <c r="S266" i="16" s="1"/>
  <c r="L167" i="16"/>
  <c r="N10" i="16"/>
  <c r="S10" i="16" s="1"/>
  <c r="M55" i="16"/>
  <c r="M57" i="16"/>
  <c r="N98" i="16"/>
  <c r="S98" i="16" s="1"/>
  <c r="F55" i="16"/>
  <c r="F163" i="16"/>
  <c r="L10" i="16"/>
  <c r="F39" i="16"/>
  <c r="F88" i="16"/>
  <c r="L102" i="16"/>
  <c r="L49" i="16"/>
  <c r="L80" i="16"/>
  <c r="K163" i="16"/>
  <c r="R163" i="16" s="1"/>
  <c r="J49" i="16"/>
  <c r="P49" i="16" s="1"/>
  <c r="K88" i="16"/>
  <c r="R88" i="16" s="1"/>
  <c r="J10" i="16"/>
  <c r="P10" i="16" s="1"/>
  <c r="F266" i="16"/>
  <c r="M98" i="16"/>
  <c r="L57" i="16"/>
  <c r="J57" i="16"/>
  <c r="P57" i="16" s="1"/>
  <c r="K167" i="16"/>
  <c r="R167" i="16" s="1"/>
  <c r="M163" i="16"/>
  <c r="M49" i="16"/>
  <c r="M39" i="16"/>
  <c r="N112" i="16"/>
  <c r="S112" i="16" s="1"/>
  <c r="L39" i="16"/>
  <c r="L163" i="16"/>
  <c r="F57" i="16"/>
  <c r="N55" i="16"/>
  <c r="S55" i="16" s="1"/>
  <c r="N57" i="16"/>
  <c r="S57" i="16" s="1"/>
  <c r="J88" i="16"/>
  <c r="P88" i="16" s="1"/>
  <c r="K39" i="16"/>
  <c r="R39" i="16" s="1"/>
  <c r="F72" i="16"/>
  <c r="M166" i="16"/>
  <c r="N13" i="16"/>
  <c r="S13" i="16" s="1"/>
  <c r="M64" i="16"/>
  <c r="F211" i="16"/>
  <c r="L11" i="16"/>
  <c r="N46" i="16"/>
  <c r="S46" i="16" s="1"/>
  <c r="L64" i="16"/>
  <c r="L166" i="16"/>
  <c r="F10" i="16"/>
  <c r="F166" i="16"/>
  <c r="N64" i="16"/>
  <c r="S64" i="16" s="1"/>
  <c r="M10" i="16"/>
  <c r="L211" i="16"/>
  <c r="J13" i="16"/>
  <c r="P13" i="16" s="1"/>
  <c r="M11" i="16"/>
  <c r="M23" i="16"/>
  <c r="M211" i="16"/>
  <c r="J23" i="16"/>
  <c r="P23" i="16" s="1"/>
  <c r="F13" i="16"/>
  <c r="N11" i="16"/>
  <c r="S11" i="16" s="1"/>
  <c r="M266" i="16"/>
  <c r="J211" i="16"/>
  <c r="P211" i="16" s="1"/>
  <c r="J166" i="16"/>
  <c r="P166" i="16" s="1"/>
  <c r="F46" i="16"/>
  <c r="F64" i="16"/>
  <c r="L13" i="16"/>
  <c r="N166" i="16"/>
  <c r="S166" i="16" s="1"/>
  <c r="M13" i="16"/>
  <c r="N211" i="16"/>
  <c r="S211" i="16" s="1"/>
  <c r="J64" i="16"/>
  <c r="P64" i="16" s="1"/>
  <c r="J266" i="16"/>
  <c r="P266" i="16" s="1"/>
  <c r="M43" i="16"/>
  <c r="J34" i="16"/>
  <c r="P34" i="16" s="1"/>
  <c r="G79" i="16"/>
  <c r="G67" i="16"/>
  <c r="K158" i="16"/>
  <c r="R158" i="16" s="1"/>
  <c r="K276" i="16"/>
  <c r="R276" i="16" s="1"/>
  <c r="F16" i="16"/>
  <c r="K62" i="16"/>
  <c r="R62" i="16" s="1"/>
  <c r="G202" i="16"/>
  <c r="G150" i="16"/>
  <c r="G261" i="16"/>
  <c r="G4" i="16"/>
  <c r="G265" i="16"/>
  <c r="G32" i="16"/>
  <c r="J271" i="16"/>
  <c r="P271" i="16" s="1"/>
  <c r="J199" i="16"/>
  <c r="P199" i="16" s="1"/>
  <c r="N16" i="16"/>
  <c r="S16" i="16" s="1"/>
  <c r="G229" i="16"/>
  <c r="L193" i="16"/>
  <c r="K29" i="16"/>
  <c r="R29" i="16" s="1"/>
  <c r="J148" i="16"/>
  <c r="P148" i="16" s="1"/>
  <c r="G252" i="16"/>
  <c r="F11" i="16"/>
  <c r="F23" i="16"/>
  <c r="F4" i="16"/>
  <c r="K4" i="16"/>
  <c r="R4" i="16" s="1"/>
  <c r="N23" i="16"/>
  <c r="S23" i="16" s="1"/>
  <c r="K11" i="16"/>
  <c r="R11" i="16" s="1"/>
  <c r="K180" i="16"/>
  <c r="R180" i="16" s="1"/>
  <c r="K34" i="16"/>
  <c r="R34" i="16" s="1"/>
  <c r="M46" i="16"/>
  <c r="N239" i="16"/>
  <c r="S239" i="16" s="1"/>
  <c r="M215" i="16"/>
  <c r="L198" i="16"/>
  <c r="L275" i="16"/>
  <c r="K226" i="16"/>
  <c r="R226" i="16" s="1"/>
  <c r="K182" i="16"/>
  <c r="R182" i="16" s="1"/>
  <c r="J51" i="16"/>
  <c r="P51" i="16" s="1"/>
  <c r="L170" i="16"/>
  <c r="L120" i="16"/>
  <c r="F189" i="16"/>
  <c r="M252" i="16"/>
  <c r="J263" i="16"/>
  <c r="P263" i="16" s="1"/>
  <c r="M15" i="16"/>
  <c r="F159" i="16"/>
  <c r="J29" i="16"/>
  <c r="P29" i="16" s="1"/>
  <c r="N264" i="16"/>
  <c r="S264" i="16" s="1"/>
  <c r="K75" i="16"/>
  <c r="R75" i="16" s="1"/>
  <c r="J99" i="16"/>
  <c r="P99" i="16" s="1"/>
  <c r="K264" i="16"/>
  <c r="R264" i="16" s="1"/>
  <c r="M265" i="16"/>
  <c r="N248" i="16"/>
  <c r="S248" i="16" s="1"/>
  <c r="J268" i="16"/>
  <c r="P268" i="16" s="1"/>
  <c r="N145" i="16"/>
  <c r="S145" i="16" s="1"/>
  <c r="F143" i="16"/>
  <c r="G76" i="16"/>
  <c r="J203" i="16"/>
  <c r="P203" i="16" s="1"/>
  <c r="K46" i="16"/>
  <c r="R46" i="16" s="1"/>
  <c r="G23" i="16"/>
  <c r="G126" i="16"/>
  <c r="G17" i="16"/>
  <c r="G189" i="16"/>
  <c r="G274" i="16"/>
  <c r="G10" i="16"/>
  <c r="G197" i="16"/>
  <c r="G270" i="16"/>
  <c r="G102" i="16"/>
  <c r="G11" i="16"/>
  <c r="J9" i="16"/>
  <c r="P9" i="16" s="1"/>
  <c r="K174" i="16"/>
  <c r="R174" i="16" s="1"/>
  <c r="J130" i="16"/>
  <c r="P130" i="16" s="1"/>
  <c r="K45" i="16"/>
  <c r="R45" i="16" s="1"/>
  <c r="K178" i="16"/>
  <c r="R178" i="16" s="1"/>
  <c r="K260" i="16"/>
  <c r="R260" i="16" s="1"/>
  <c r="L92" i="16"/>
  <c r="F36" i="16"/>
  <c r="G285" i="16"/>
  <c r="N222" i="16"/>
  <c r="S222" i="16" s="1"/>
  <c r="J226" i="16"/>
  <c r="P226" i="16" s="1"/>
  <c r="L180" i="16"/>
  <c r="L212" i="16"/>
  <c r="J136" i="16"/>
  <c r="P136" i="16" s="1"/>
  <c r="K109" i="16"/>
  <c r="R109" i="16" s="1"/>
  <c r="F179" i="16"/>
  <c r="N234" i="16"/>
  <c r="S234" i="16" s="1"/>
  <c r="J173" i="16"/>
  <c r="P173" i="16" s="1"/>
  <c r="F249" i="16"/>
  <c r="M199" i="16"/>
  <c r="M242" i="16"/>
  <c r="K149" i="16"/>
  <c r="R149" i="16" s="1"/>
  <c r="M210" i="16"/>
  <c r="N120" i="16"/>
  <c r="S120" i="16" s="1"/>
  <c r="M50" i="16"/>
  <c r="M165" i="16"/>
  <c r="N77" i="16"/>
  <c r="S77" i="16" s="1"/>
  <c r="F194" i="16"/>
  <c r="F47" i="16"/>
  <c r="M219" i="16"/>
  <c r="M97" i="16"/>
  <c r="N246" i="16"/>
  <c r="S246" i="16" s="1"/>
  <c r="F94" i="16"/>
  <c r="K114" i="16"/>
  <c r="R114" i="16" s="1"/>
  <c r="F255" i="16"/>
  <c r="L26" i="16"/>
  <c r="N107" i="16"/>
  <c r="S107" i="16" s="1"/>
  <c r="K21" i="16"/>
  <c r="R21" i="16" s="1"/>
  <c r="J223" i="16"/>
  <c r="P223" i="16" s="1"/>
  <c r="K201" i="16"/>
  <c r="R201" i="16" s="1"/>
  <c r="M83" i="16"/>
  <c r="F99" i="16"/>
  <c r="L56" i="16"/>
  <c r="N124" i="16"/>
  <c r="S124" i="16" s="1"/>
  <c r="M230" i="16"/>
  <c r="L206" i="16"/>
  <c r="L83" i="16"/>
  <c r="M241" i="16"/>
  <c r="N74" i="16"/>
  <c r="S74" i="16" s="1"/>
  <c r="N213" i="16"/>
  <c r="S213" i="16" s="1"/>
  <c r="L194" i="16"/>
  <c r="J285" i="16"/>
  <c r="P285" i="16" s="1"/>
  <c r="F149" i="16"/>
  <c r="F240" i="16"/>
  <c r="L119" i="16"/>
  <c r="N139" i="16"/>
  <c r="S139" i="16" s="1"/>
  <c r="F115" i="16"/>
  <c r="F96" i="16"/>
  <c r="L24" i="16"/>
  <c r="L151" i="16"/>
  <c r="L51" i="16"/>
  <c r="J71" i="16"/>
  <c r="P71" i="16" s="1"/>
  <c r="N255" i="16"/>
  <c r="S255" i="16" s="1"/>
  <c r="J68" i="16"/>
  <c r="P68" i="16" s="1"/>
  <c r="K229" i="16"/>
  <c r="R229" i="16" s="1"/>
  <c r="M180" i="16"/>
  <c r="L249" i="16"/>
  <c r="N208" i="16"/>
  <c r="S208" i="16" s="1"/>
  <c r="M223" i="16"/>
  <c r="K242" i="16"/>
  <c r="R242" i="16" s="1"/>
  <c r="L94" i="16"/>
  <c r="L142" i="16"/>
  <c r="L138" i="16"/>
  <c r="K236" i="16"/>
  <c r="R236" i="16" s="1"/>
  <c r="K232" i="16"/>
  <c r="R232" i="16" s="1"/>
  <c r="K44" i="16"/>
  <c r="R44" i="16" s="1"/>
  <c r="L271" i="16"/>
  <c r="L227" i="16"/>
  <c r="L267" i="16"/>
  <c r="N232" i="16"/>
  <c r="S232" i="16" s="1"/>
  <c r="N240" i="16"/>
  <c r="S240" i="16" s="1"/>
  <c r="J227" i="16"/>
  <c r="P227" i="16" s="1"/>
  <c r="N194" i="16"/>
  <c r="S194" i="16" s="1"/>
  <c r="L125" i="16"/>
  <c r="K32" i="16"/>
  <c r="R32" i="16" s="1"/>
  <c r="L115" i="16"/>
  <c r="N272" i="16"/>
  <c r="S272" i="16" s="1"/>
  <c r="J61" i="16"/>
  <c r="P61" i="16" s="1"/>
  <c r="L238" i="16"/>
  <c r="J255" i="16"/>
  <c r="P255" i="16" s="1"/>
  <c r="G165" i="16"/>
  <c r="G260" i="16"/>
  <c r="K247" i="16"/>
  <c r="R247" i="16" s="1"/>
  <c r="G247" i="16"/>
  <c r="G208" i="16"/>
  <c r="G107" i="16"/>
  <c r="G135" i="16"/>
  <c r="K143" i="16"/>
  <c r="R143" i="16" s="1"/>
  <c r="J175" i="16"/>
  <c r="P175" i="16" s="1"/>
  <c r="G5" i="16"/>
  <c r="K265" i="16"/>
  <c r="R265" i="16" s="1"/>
  <c r="G226" i="16"/>
  <c r="G149" i="16"/>
  <c r="J161" i="16"/>
  <c r="P161" i="16" s="1"/>
  <c r="G161" i="16"/>
  <c r="G275" i="16"/>
  <c r="K7" i="16"/>
  <c r="R7" i="16" s="1"/>
  <c r="N187" i="16"/>
  <c r="S187" i="16" s="1"/>
  <c r="G82" i="16"/>
  <c r="G106" i="16"/>
  <c r="G43" i="16"/>
  <c r="G243" i="16"/>
  <c r="G89" i="16"/>
  <c r="G65" i="16"/>
  <c r="G233" i="16"/>
  <c r="G111" i="16"/>
  <c r="G57" i="16"/>
  <c r="G114" i="16"/>
  <c r="G45" i="16"/>
  <c r="G53" i="16"/>
  <c r="J4" i="16"/>
  <c r="P4" i="16" s="1"/>
  <c r="G191" i="16"/>
  <c r="G231" i="16"/>
  <c r="G2" i="16"/>
  <c r="G74" i="16"/>
  <c r="G168" i="16"/>
  <c r="G256" i="16"/>
  <c r="G139" i="16"/>
  <c r="G70" i="16"/>
  <c r="G200" i="16"/>
  <c r="G73" i="16"/>
  <c r="G151" i="16"/>
  <c r="G30" i="16"/>
  <c r="G24" i="16"/>
  <c r="G68" i="16"/>
  <c r="G209" i="16"/>
  <c r="G60" i="16"/>
  <c r="G20" i="16"/>
  <c r="J80" i="16"/>
  <c r="P80" i="16" s="1"/>
  <c r="J82" i="16"/>
  <c r="P82" i="16" s="1"/>
  <c r="K246" i="16"/>
  <c r="R246" i="16" s="1"/>
  <c r="J111" i="16"/>
  <c r="P111" i="16" s="1"/>
  <c r="K268" i="16"/>
  <c r="R268" i="16" s="1"/>
  <c r="K214" i="16"/>
  <c r="R214" i="16" s="1"/>
  <c r="K219" i="16"/>
  <c r="R219" i="16" s="1"/>
  <c r="K275" i="16"/>
  <c r="R275" i="16" s="1"/>
  <c r="F148" i="16"/>
  <c r="F263" i="16"/>
  <c r="F271" i="16"/>
  <c r="L179" i="16"/>
  <c r="N149" i="16"/>
  <c r="S149" i="16" s="1"/>
  <c r="L241" i="16"/>
  <c r="F267" i="16"/>
  <c r="N284" i="16"/>
  <c r="S284" i="16" s="1"/>
  <c r="M285" i="16"/>
  <c r="K189" i="16"/>
  <c r="R189" i="16" s="1"/>
  <c r="M263" i="16"/>
  <c r="M122" i="16"/>
  <c r="J165" i="16"/>
  <c r="P165" i="16" s="1"/>
  <c r="M277" i="16"/>
  <c r="K271" i="16"/>
  <c r="R271" i="16" s="1"/>
  <c r="J131" i="16"/>
  <c r="P131" i="16" s="1"/>
  <c r="L70" i="16"/>
  <c r="L250" i="16"/>
  <c r="J123" i="16"/>
  <c r="P123" i="16" s="1"/>
  <c r="N132" i="16"/>
  <c r="S132" i="16" s="1"/>
  <c r="M157" i="16"/>
  <c r="M225" i="16"/>
  <c r="F90" i="16"/>
  <c r="L218" i="16"/>
  <c r="F178" i="16"/>
  <c r="N75" i="16"/>
  <c r="S75" i="16" s="1"/>
  <c r="N87" i="16"/>
  <c r="S87" i="16" s="1"/>
  <c r="M236" i="16"/>
  <c r="J210" i="16"/>
  <c r="P210" i="16" s="1"/>
  <c r="J234" i="16"/>
  <c r="P234" i="16" s="1"/>
  <c r="J62" i="16"/>
  <c r="P62" i="16" s="1"/>
  <c r="K172" i="16"/>
  <c r="R172" i="16" s="1"/>
  <c r="M274" i="16"/>
  <c r="J256" i="16"/>
  <c r="P256" i="16" s="1"/>
  <c r="N260" i="16"/>
  <c r="S260" i="16" s="1"/>
  <c r="N136" i="16"/>
  <c r="S136" i="16" s="1"/>
  <c r="K187" i="16"/>
  <c r="R187" i="16" s="1"/>
  <c r="L14" i="16"/>
  <c r="F203" i="16"/>
  <c r="N172" i="16"/>
  <c r="S172" i="16" s="1"/>
  <c r="J193" i="16"/>
  <c r="P193" i="16" s="1"/>
  <c r="L105" i="16"/>
  <c r="M209" i="16"/>
  <c r="M79" i="16"/>
  <c r="N118" i="16"/>
  <c r="S118" i="16" s="1"/>
  <c r="N203" i="16"/>
  <c r="S203" i="16" s="1"/>
  <c r="M200" i="16"/>
  <c r="N192" i="16"/>
  <c r="S192" i="16" s="1"/>
  <c r="K111" i="16"/>
  <c r="R111" i="16" s="1"/>
  <c r="J158" i="16"/>
  <c r="P158" i="16" s="1"/>
  <c r="K54" i="16"/>
  <c r="R54" i="16" s="1"/>
  <c r="J115" i="16"/>
  <c r="P115" i="16" s="1"/>
  <c r="K280" i="16"/>
  <c r="R280" i="16" s="1"/>
  <c r="J150" i="16"/>
  <c r="P150" i="16" s="1"/>
  <c r="J221" i="16"/>
  <c r="P221" i="16" s="1"/>
  <c r="J233" i="16"/>
  <c r="P233" i="16" s="1"/>
  <c r="J247" i="16"/>
  <c r="P247" i="16" s="1"/>
  <c r="K79" i="16"/>
  <c r="R79" i="16" s="1"/>
  <c r="K18" i="16"/>
  <c r="R18" i="16" s="1"/>
  <c r="K218" i="16"/>
  <c r="R218" i="16" s="1"/>
  <c r="J212" i="16"/>
  <c r="P212" i="16" s="1"/>
  <c r="K221" i="16"/>
  <c r="R221" i="16" s="1"/>
  <c r="K97" i="16"/>
  <c r="R97" i="16" s="1"/>
  <c r="J124" i="16"/>
  <c r="P124" i="16" s="1"/>
  <c r="K5" i="16"/>
  <c r="R5" i="16" s="1"/>
  <c r="J95" i="16"/>
  <c r="P95" i="16" s="1"/>
  <c r="N143" i="16"/>
  <c r="S143" i="16" s="1"/>
  <c r="M35" i="16"/>
  <c r="N158" i="16"/>
  <c r="S158" i="16" s="1"/>
  <c r="M82" i="16"/>
  <c r="N176" i="16"/>
  <c r="S176" i="16" s="1"/>
  <c r="N155" i="16"/>
  <c r="S155" i="16" s="1"/>
  <c r="N216" i="16"/>
  <c r="S216" i="16" s="1"/>
  <c r="K151" i="16"/>
  <c r="R151" i="16" s="1"/>
  <c r="J17" i="16"/>
  <c r="P17" i="16" s="1"/>
  <c r="K233" i="16"/>
  <c r="R233" i="16" s="1"/>
  <c r="J239" i="16"/>
  <c r="P239" i="16" s="1"/>
  <c r="K245" i="16"/>
  <c r="R245" i="16" s="1"/>
  <c r="K132" i="16"/>
  <c r="R132" i="16" s="1"/>
  <c r="K83" i="16"/>
  <c r="R83" i="16" s="1"/>
  <c r="K63" i="16"/>
  <c r="R63" i="16" s="1"/>
  <c r="J110" i="16"/>
  <c r="P110" i="16" s="1"/>
  <c r="K256" i="16"/>
  <c r="R256" i="16" s="1"/>
  <c r="K157" i="16"/>
  <c r="R157" i="16" s="1"/>
  <c r="K116" i="16"/>
  <c r="R116" i="16" s="1"/>
  <c r="M70" i="16"/>
  <c r="M119" i="16"/>
  <c r="M77" i="16"/>
  <c r="N258" i="16"/>
  <c r="S258" i="16" s="1"/>
  <c r="M54" i="16"/>
  <c r="N178" i="16"/>
  <c r="S178" i="16" s="1"/>
  <c r="M156" i="16"/>
  <c r="M5" i="16"/>
  <c r="M182" i="16"/>
  <c r="M99" i="16"/>
  <c r="N53" i="16"/>
  <c r="S53" i="16" s="1"/>
  <c r="N27" i="16"/>
  <c r="S27" i="16" s="1"/>
  <c r="N243" i="16"/>
  <c r="S243" i="16" s="1"/>
  <c r="M146" i="16"/>
  <c r="N135" i="16"/>
  <c r="S135" i="16" s="1"/>
  <c r="M16" i="16"/>
  <c r="N175" i="16"/>
  <c r="S175" i="16" s="1"/>
  <c r="M178" i="16"/>
  <c r="N35" i="16"/>
  <c r="S35" i="16" s="1"/>
  <c r="N15" i="16"/>
  <c r="S15" i="16" s="1"/>
  <c r="N205" i="16"/>
  <c r="S205" i="16" s="1"/>
  <c r="M60" i="16"/>
  <c r="N40" i="16"/>
  <c r="S40" i="16" s="1"/>
  <c r="N215" i="16"/>
  <c r="S215" i="16" s="1"/>
  <c r="N24" i="16"/>
  <c r="S24" i="16" s="1"/>
  <c r="N237" i="16"/>
  <c r="S237" i="16" s="1"/>
  <c r="N230" i="16"/>
  <c r="S230" i="16" s="1"/>
  <c r="N33" i="16"/>
  <c r="S33" i="16" s="1"/>
  <c r="F38" i="16"/>
  <c r="F136" i="16"/>
  <c r="F259" i="16"/>
  <c r="F14" i="16"/>
  <c r="F51" i="16"/>
  <c r="F276" i="16"/>
  <c r="F85" i="16"/>
  <c r="F191" i="16"/>
  <c r="F216" i="16"/>
  <c r="F185" i="16"/>
  <c r="F223" i="16"/>
  <c r="F86" i="16"/>
  <c r="F48" i="16"/>
  <c r="F100" i="16"/>
  <c r="F257" i="16"/>
  <c r="F245" i="16"/>
  <c r="L109" i="16"/>
  <c r="F156" i="16"/>
  <c r="L221" i="16"/>
  <c r="L62" i="16"/>
  <c r="F83" i="16"/>
  <c r="L82" i="16"/>
  <c r="F270" i="16"/>
  <c r="F175" i="16"/>
  <c r="L126" i="16"/>
  <c r="F24" i="16"/>
  <c r="L61" i="16"/>
  <c r="L90" i="16"/>
  <c r="L264" i="16"/>
  <c r="F97" i="16"/>
  <c r="F79" i="16"/>
  <c r="L284" i="16"/>
  <c r="F154" i="16"/>
  <c r="F238" i="16"/>
  <c r="L158" i="16"/>
  <c r="L29" i="16"/>
  <c r="L15" i="16"/>
  <c r="F109" i="16"/>
  <c r="L103" i="16"/>
  <c r="L178" i="16"/>
  <c r="L269" i="16"/>
  <c r="F62" i="16"/>
  <c r="L136" i="16"/>
  <c r="L184" i="16"/>
  <c r="F81" i="16"/>
  <c r="F22" i="16"/>
  <c r="F208" i="16"/>
  <c r="L17" i="16"/>
  <c r="F232" i="16"/>
  <c r="L21" i="16"/>
  <c r="M115" i="16"/>
  <c r="K84" i="16"/>
  <c r="R84" i="16" s="1"/>
  <c r="J178" i="16"/>
  <c r="P178" i="16" s="1"/>
  <c r="K258" i="16"/>
  <c r="R258" i="16" s="1"/>
  <c r="J143" i="16"/>
  <c r="P143" i="16" s="1"/>
  <c r="J231" i="16"/>
  <c r="P231" i="16" s="1"/>
  <c r="J129" i="16"/>
  <c r="P129" i="16" s="1"/>
  <c r="K33" i="16"/>
  <c r="R33" i="16" s="1"/>
  <c r="K203" i="16"/>
  <c r="R203" i="16" s="1"/>
  <c r="K171" i="16"/>
  <c r="R171" i="16" s="1"/>
  <c r="J279" i="16"/>
  <c r="P279" i="16" s="1"/>
  <c r="K272" i="16"/>
  <c r="R272" i="16" s="1"/>
  <c r="J134" i="16"/>
  <c r="P134" i="16" s="1"/>
  <c r="K231" i="16"/>
  <c r="R231" i="16" s="1"/>
  <c r="J101" i="16"/>
  <c r="P101" i="16" s="1"/>
  <c r="M7" i="16"/>
  <c r="M188" i="16"/>
  <c r="M26" i="16"/>
  <c r="N247" i="16"/>
  <c r="S247" i="16" s="1"/>
  <c r="N115" i="16"/>
  <c r="S115" i="16" s="1"/>
  <c r="N71" i="16"/>
  <c r="S71" i="16" s="1"/>
  <c r="N281" i="16"/>
  <c r="S281" i="16" s="1"/>
  <c r="N238" i="16"/>
  <c r="S238" i="16" s="1"/>
  <c r="M191" i="16"/>
  <c r="M130" i="16"/>
  <c r="M17" i="16"/>
  <c r="N257" i="16"/>
  <c r="S257" i="16" s="1"/>
  <c r="M105" i="16"/>
  <c r="N186" i="16"/>
  <c r="S186" i="16" s="1"/>
  <c r="N210" i="16"/>
  <c r="S210" i="16" s="1"/>
  <c r="M181" i="16"/>
  <c r="N141" i="16"/>
  <c r="S141" i="16" s="1"/>
  <c r="N282" i="16"/>
  <c r="S282" i="16" s="1"/>
  <c r="N128" i="16"/>
  <c r="S128" i="16" s="1"/>
  <c r="N7" i="16"/>
  <c r="S7" i="16" s="1"/>
  <c r="M162" i="16"/>
  <c r="N104" i="16"/>
  <c r="S104" i="16" s="1"/>
  <c r="N182" i="16"/>
  <c r="S182" i="16" s="1"/>
  <c r="N51" i="16"/>
  <c r="S51" i="16" s="1"/>
  <c r="N157" i="16"/>
  <c r="S157" i="16" s="1"/>
  <c r="F110" i="16"/>
  <c r="F264" i="16"/>
  <c r="F256" i="16"/>
  <c r="F21" i="16"/>
  <c r="F151" i="16"/>
  <c r="F187" i="16"/>
  <c r="F132" i="16"/>
  <c r="F236" i="16"/>
  <c r="F155" i="16"/>
  <c r="F30" i="16"/>
  <c r="F274" i="16"/>
  <c r="F188" i="16"/>
  <c r="L239" i="16"/>
  <c r="F33" i="16"/>
  <c r="L157" i="16"/>
  <c r="F66" i="16"/>
  <c r="F231" i="16"/>
  <c r="F138" i="16"/>
  <c r="F52" i="16"/>
  <c r="L257" i="16"/>
  <c r="F125" i="16"/>
  <c r="F139" i="16"/>
  <c r="F67" i="16"/>
  <c r="F89" i="16"/>
  <c r="F218" i="16"/>
  <c r="L141" i="16"/>
  <c r="L175" i="16"/>
  <c r="L96" i="16"/>
  <c r="F225" i="16"/>
  <c r="F146" i="16"/>
  <c r="F116" i="16"/>
  <c r="L204" i="16"/>
  <c r="L95" i="16"/>
  <c r="L71" i="16"/>
  <c r="F93" i="16"/>
  <c r="F145" i="16"/>
  <c r="F63" i="16"/>
  <c r="L233" i="16"/>
  <c r="L34" i="16"/>
  <c r="L217" i="16"/>
  <c r="F206" i="16"/>
  <c r="L139" i="16"/>
  <c r="L93" i="16"/>
  <c r="L174" i="16"/>
  <c r="F5" i="16"/>
  <c r="L225" i="16"/>
  <c r="L282" i="16"/>
  <c r="L215" i="16"/>
  <c r="L86" i="16"/>
  <c r="F77" i="16"/>
  <c r="N25" i="16"/>
  <c r="S25" i="16" s="1"/>
  <c r="N183" i="16"/>
  <c r="S183" i="16" s="1"/>
  <c r="M174" i="16"/>
  <c r="J182" i="16"/>
  <c r="P182" i="16" s="1"/>
  <c r="K104" i="16"/>
  <c r="R104" i="16" s="1"/>
  <c r="J145" i="16"/>
  <c r="P145" i="16" s="1"/>
  <c r="K6" i="16"/>
  <c r="R6" i="16" s="1"/>
  <c r="J188" i="16"/>
  <c r="P188" i="16" s="1"/>
  <c r="K162" i="16"/>
  <c r="R162" i="16" s="1"/>
  <c r="K190" i="16"/>
  <c r="R190" i="16" s="1"/>
  <c r="M176" i="16"/>
  <c r="M90" i="16"/>
  <c r="N61" i="16"/>
  <c r="S61" i="16" s="1"/>
  <c r="N109" i="16"/>
  <c r="S109" i="16" s="1"/>
  <c r="N235" i="16"/>
  <c r="S235" i="16" s="1"/>
  <c r="N223" i="16"/>
  <c r="S223" i="16" s="1"/>
  <c r="M58" i="16"/>
  <c r="M187" i="16"/>
  <c r="M21" i="16"/>
  <c r="N96" i="16"/>
  <c r="S96" i="16" s="1"/>
  <c r="N41" i="16"/>
  <c r="S41" i="16" s="1"/>
  <c r="M32" i="16"/>
  <c r="N218" i="16"/>
  <c r="S218" i="16" s="1"/>
  <c r="N100" i="16"/>
  <c r="S100" i="16" s="1"/>
  <c r="M106" i="16"/>
  <c r="N21" i="16"/>
  <c r="S21" i="16" s="1"/>
  <c r="N56" i="16"/>
  <c r="S56" i="16" s="1"/>
  <c r="N150" i="16"/>
  <c r="S150" i="16" s="1"/>
  <c r="N184" i="16"/>
  <c r="S184" i="16" s="1"/>
  <c r="F56" i="16"/>
  <c r="F124" i="16"/>
  <c r="F182" i="16"/>
  <c r="F106" i="16"/>
  <c r="F246" i="16"/>
  <c r="F198" i="16"/>
  <c r="F215" i="16"/>
  <c r="L190" i="16"/>
  <c r="L150" i="16"/>
  <c r="L261" i="16"/>
  <c r="F172" i="16"/>
  <c r="L59" i="16"/>
  <c r="F134" i="16"/>
  <c r="F26" i="16"/>
  <c r="L63" i="16"/>
  <c r="L223" i="16"/>
  <c r="L276" i="16"/>
  <c r="F70" i="16"/>
  <c r="L33" i="16"/>
  <c r="F261" i="16"/>
  <c r="L213" i="16"/>
  <c r="L260" i="16"/>
  <c r="F262" i="16"/>
  <c r="F71" i="16"/>
  <c r="L147" i="16"/>
  <c r="L44" i="16"/>
  <c r="L154" i="16"/>
  <c r="F248" i="16"/>
  <c r="L192" i="16"/>
  <c r="L240" i="16"/>
  <c r="N267" i="16"/>
  <c r="S267" i="16" s="1"/>
  <c r="J260" i="16"/>
  <c r="P260" i="16" s="1"/>
  <c r="J195" i="16"/>
  <c r="P195" i="16" s="1"/>
  <c r="J22" i="16"/>
  <c r="P22" i="16" s="1"/>
  <c r="K200" i="16"/>
  <c r="R200" i="16" s="1"/>
  <c r="K225" i="16"/>
  <c r="R225" i="16" s="1"/>
  <c r="J200" i="16"/>
  <c r="P200" i="16" s="1"/>
  <c r="K156" i="16"/>
  <c r="R156" i="16" s="1"/>
  <c r="K142" i="16"/>
  <c r="R142" i="16" s="1"/>
  <c r="K52" i="16"/>
  <c r="R52" i="16" s="1"/>
  <c r="K159" i="16"/>
  <c r="R159" i="16" s="1"/>
  <c r="M103" i="16"/>
  <c r="N18" i="16"/>
  <c r="S18" i="16" s="1"/>
  <c r="M80" i="16"/>
  <c r="M138" i="16"/>
  <c r="M192" i="16"/>
  <c r="N114" i="16"/>
  <c r="S114" i="16" s="1"/>
  <c r="N94" i="16"/>
  <c r="S94" i="16" s="1"/>
  <c r="F32" i="16"/>
  <c r="F193" i="16"/>
  <c r="F183" i="16"/>
  <c r="F269" i="16"/>
  <c r="F41" i="16"/>
  <c r="F258" i="16"/>
  <c r="L118" i="16"/>
  <c r="L181" i="16"/>
  <c r="G131" i="16"/>
  <c r="N285" i="16"/>
  <c r="S285" i="16" s="1"/>
  <c r="M148" i="16"/>
  <c r="N82" i="16"/>
  <c r="S82" i="16" s="1"/>
  <c r="M212" i="16"/>
  <c r="N95" i="16"/>
  <c r="S95" i="16" s="1"/>
  <c r="J119" i="16"/>
  <c r="P119" i="16" s="1"/>
  <c r="K56" i="16"/>
  <c r="R56" i="16" s="1"/>
  <c r="K81" i="16"/>
  <c r="R81" i="16" s="1"/>
  <c r="M143" i="16"/>
  <c r="J274" i="16"/>
  <c r="P274" i="16" s="1"/>
  <c r="J244" i="16"/>
  <c r="P244" i="16" s="1"/>
  <c r="J93" i="16"/>
  <c r="P93" i="16" s="1"/>
  <c r="K69" i="16"/>
  <c r="R69" i="16" s="1"/>
  <c r="K150" i="16"/>
  <c r="R150" i="16" s="1"/>
  <c r="K208" i="16"/>
  <c r="R208" i="16" s="1"/>
  <c r="K92" i="16"/>
  <c r="R92" i="16" s="1"/>
  <c r="K123" i="16"/>
  <c r="R123" i="16" s="1"/>
  <c r="J37" i="16"/>
  <c r="P37" i="16" s="1"/>
  <c r="J114" i="16"/>
  <c r="P114" i="16" s="1"/>
  <c r="J142" i="16"/>
  <c r="P142" i="16" s="1"/>
  <c r="J44" i="16"/>
  <c r="P44" i="16" s="1"/>
  <c r="K80" i="16"/>
  <c r="R80" i="16" s="1"/>
  <c r="J204" i="16"/>
  <c r="P204" i="16" s="1"/>
  <c r="J206" i="16"/>
  <c r="P206" i="16" s="1"/>
  <c r="K41" i="16"/>
  <c r="R41" i="16" s="1"/>
  <c r="J181" i="16"/>
  <c r="P181" i="16" s="1"/>
  <c r="J156" i="16"/>
  <c r="P156" i="16" s="1"/>
  <c r="J229" i="16"/>
  <c r="P229" i="16" s="1"/>
  <c r="J198" i="16"/>
  <c r="P198" i="16" s="1"/>
  <c r="K212" i="16"/>
  <c r="R212" i="16" s="1"/>
  <c r="K124" i="16"/>
  <c r="R124" i="16" s="1"/>
  <c r="K164" i="16"/>
  <c r="R164" i="16" s="1"/>
  <c r="K230" i="16"/>
  <c r="R230" i="16" s="1"/>
  <c r="J94" i="16"/>
  <c r="P94" i="16" s="1"/>
  <c r="J106" i="16"/>
  <c r="P106" i="16" s="1"/>
  <c r="K38" i="16"/>
  <c r="R38" i="16" s="1"/>
  <c r="J237" i="16"/>
  <c r="P237" i="16" s="1"/>
  <c r="J236" i="16"/>
  <c r="P236" i="16" s="1"/>
  <c r="J270" i="16"/>
  <c r="P270" i="16" s="1"/>
  <c r="J190" i="16"/>
  <c r="P190" i="16" s="1"/>
  <c r="J201" i="16"/>
  <c r="P201" i="16" s="1"/>
  <c r="J63" i="16"/>
  <c r="P63" i="16" s="1"/>
  <c r="K257" i="16"/>
  <c r="R257" i="16" s="1"/>
  <c r="K67" i="16"/>
  <c r="R67" i="16" s="1"/>
  <c r="K154" i="16"/>
  <c r="R154" i="16" s="1"/>
  <c r="K135" i="16"/>
  <c r="R135" i="16" s="1"/>
  <c r="J277" i="16"/>
  <c r="P277" i="16" s="1"/>
  <c r="J185" i="16"/>
  <c r="P185" i="16" s="1"/>
  <c r="J90" i="16"/>
  <c r="P90" i="16" s="1"/>
  <c r="J241" i="16"/>
  <c r="P241" i="16" s="1"/>
  <c r="J91" i="16"/>
  <c r="P91" i="16" s="1"/>
  <c r="J128" i="16"/>
  <c r="P128" i="16" s="1"/>
  <c r="K126" i="16"/>
  <c r="R126" i="16" s="1"/>
  <c r="J250" i="16"/>
  <c r="P250" i="16" s="1"/>
  <c r="M71" i="16"/>
  <c r="N229" i="16"/>
  <c r="S229" i="16" s="1"/>
  <c r="M198" i="16"/>
  <c r="N110" i="16"/>
  <c r="S110" i="16" s="1"/>
  <c r="M89" i="16"/>
  <c r="M38" i="16"/>
  <c r="M44" i="16"/>
  <c r="N28" i="16"/>
  <c r="S28" i="16" s="1"/>
  <c r="N38" i="16"/>
  <c r="S38" i="16" s="1"/>
  <c r="N22" i="16"/>
  <c r="S22" i="16" s="1"/>
  <c r="N236" i="16"/>
  <c r="S236" i="16" s="1"/>
  <c r="N204" i="16"/>
  <c r="S204" i="16" s="1"/>
  <c r="M107" i="16"/>
  <c r="N269" i="16"/>
  <c r="S269" i="16" s="1"/>
  <c r="M95" i="16"/>
  <c r="F27" i="16"/>
  <c r="F171" i="16"/>
  <c r="F118" i="16"/>
  <c r="F130" i="16"/>
  <c r="F260" i="16"/>
  <c r="F34" i="16"/>
  <c r="F59" i="16"/>
  <c r="L47" i="16"/>
  <c r="F281" i="16"/>
  <c r="L116" i="16"/>
  <c r="L274" i="16"/>
  <c r="F212" i="16"/>
  <c r="L6" i="16"/>
  <c r="F250" i="16"/>
  <c r="F247" i="16"/>
  <c r="F173" i="16"/>
  <c r="L183" i="16"/>
  <c r="F123" i="16"/>
  <c r="L30" i="16"/>
  <c r="L50" i="16"/>
  <c r="N161" i="16"/>
  <c r="S161" i="16" s="1"/>
  <c r="M270" i="16"/>
  <c r="M218" i="16"/>
  <c r="N83" i="16"/>
  <c r="S83" i="16" s="1"/>
  <c r="M235" i="16"/>
  <c r="N162" i="16"/>
  <c r="S162" i="16" s="1"/>
  <c r="M52" i="16"/>
  <c r="N170" i="16"/>
  <c r="S170" i="16" s="1"/>
  <c r="M217" i="16"/>
  <c r="N106" i="16"/>
  <c r="S106" i="16" s="1"/>
  <c r="N191" i="16"/>
  <c r="S191" i="16" s="1"/>
  <c r="N190" i="16"/>
  <c r="S190" i="16" s="1"/>
  <c r="M276" i="16"/>
  <c r="N30" i="16"/>
  <c r="S30" i="16" s="1"/>
  <c r="N129" i="16"/>
  <c r="S129" i="16" s="1"/>
  <c r="N32" i="16"/>
  <c r="S32" i="16" s="1"/>
  <c r="K161" i="16"/>
  <c r="R161" i="16" s="1"/>
  <c r="L124" i="16"/>
  <c r="L123" i="16"/>
  <c r="L131" i="16"/>
  <c r="L231" i="16"/>
  <c r="N81" i="16"/>
  <c r="S81" i="16" s="1"/>
  <c r="M110" i="16"/>
  <c r="J184" i="16"/>
  <c r="P184" i="16" s="1"/>
  <c r="J205" i="16"/>
  <c r="P205" i="16" s="1"/>
  <c r="J52" i="16"/>
  <c r="P52" i="16" s="1"/>
  <c r="K185" i="16"/>
  <c r="R185" i="16" s="1"/>
  <c r="J96" i="16"/>
  <c r="P96" i="16" s="1"/>
  <c r="K35" i="16"/>
  <c r="R35" i="16" s="1"/>
  <c r="K193" i="16"/>
  <c r="R193" i="16" s="1"/>
  <c r="J79" i="16"/>
  <c r="P79" i="16" s="1"/>
  <c r="N52" i="16"/>
  <c r="S52" i="16" s="1"/>
  <c r="M129" i="16"/>
  <c r="N26" i="16"/>
  <c r="S26" i="16" s="1"/>
  <c r="N225" i="16"/>
  <c r="S225" i="16" s="1"/>
  <c r="M85" i="16"/>
  <c r="M118" i="16"/>
  <c r="N58" i="16"/>
  <c r="S58" i="16" s="1"/>
  <c r="M233" i="16"/>
  <c r="N103" i="16"/>
  <c r="S103" i="16" s="1"/>
  <c r="M111" i="16"/>
  <c r="N67" i="16"/>
  <c r="S67" i="16" s="1"/>
  <c r="N180" i="16"/>
  <c r="S180" i="16" s="1"/>
  <c r="M81" i="16"/>
  <c r="F192" i="16"/>
  <c r="F230" i="16"/>
  <c r="F237" i="16"/>
  <c r="F105" i="16"/>
  <c r="L202" i="16"/>
  <c r="F95" i="16"/>
  <c r="F35" i="16"/>
  <c r="F280" i="16"/>
  <c r="L229" i="16"/>
  <c r="L5" i="16"/>
  <c r="F244" i="16"/>
  <c r="F53" i="16"/>
  <c r="L243" i="16"/>
  <c r="F190" i="16"/>
  <c r="L16" i="16"/>
  <c r="L38" i="16"/>
  <c r="F142" i="16"/>
  <c r="L84" i="16"/>
  <c r="F147" i="16"/>
  <c r="L281" i="16"/>
  <c r="F25" i="16"/>
  <c r="L172" i="16"/>
  <c r="L247" i="16"/>
  <c r="F265" i="16"/>
  <c r="L25" i="16"/>
  <c r="J276" i="16"/>
  <c r="P276" i="16" s="1"/>
  <c r="J202" i="16"/>
  <c r="P202" i="16" s="1"/>
  <c r="J272" i="16"/>
  <c r="P272" i="16" s="1"/>
  <c r="J58" i="16"/>
  <c r="P58" i="16" s="1"/>
  <c r="J32" i="16"/>
  <c r="P32" i="16" s="1"/>
  <c r="K89" i="16"/>
  <c r="R89" i="16" s="1"/>
  <c r="J137" i="16"/>
  <c r="P137" i="16" s="1"/>
  <c r="K145" i="16"/>
  <c r="R145" i="16" s="1"/>
  <c r="J235" i="16"/>
  <c r="P235" i="16" s="1"/>
  <c r="K274" i="16"/>
  <c r="R274" i="16" s="1"/>
  <c r="K58" i="16"/>
  <c r="R58" i="16" s="1"/>
  <c r="J176" i="16"/>
  <c r="P176" i="16" s="1"/>
  <c r="J132" i="16"/>
  <c r="P132" i="16" s="1"/>
  <c r="M279" i="16"/>
  <c r="M24" i="16"/>
  <c r="M203" i="16"/>
  <c r="M255" i="16"/>
  <c r="N17" i="16"/>
  <c r="S17" i="16" s="1"/>
  <c r="M27" i="16"/>
  <c r="M59" i="16"/>
  <c r="M125" i="16"/>
  <c r="F176" i="16"/>
  <c r="F84" i="16"/>
  <c r="F141" i="16"/>
  <c r="F201" i="16"/>
  <c r="F285" i="16"/>
  <c r="L224" i="16"/>
  <c r="L58" i="16"/>
  <c r="L48" i="16"/>
  <c r="L122" i="16"/>
  <c r="N261" i="16"/>
  <c r="S261" i="16" s="1"/>
  <c r="M69" i="16"/>
  <c r="M73" i="16"/>
  <c r="M150" i="16"/>
  <c r="K239" i="16"/>
  <c r="R239" i="16" s="1"/>
  <c r="J109" i="16"/>
  <c r="P109" i="16" s="1"/>
  <c r="K107" i="16"/>
  <c r="R107" i="16" s="1"/>
  <c r="K90" i="16"/>
  <c r="R90" i="16" s="1"/>
  <c r="K95" i="16"/>
  <c r="R95" i="16" s="1"/>
  <c r="N156" i="16"/>
  <c r="S156" i="16" s="1"/>
  <c r="M190" i="16"/>
  <c r="F279" i="16"/>
  <c r="J73" i="16"/>
  <c r="P73" i="16" s="1"/>
  <c r="J18" i="16"/>
  <c r="P18" i="16" s="1"/>
  <c r="J67" i="16"/>
  <c r="P67" i="16" s="1"/>
  <c r="K146" i="16"/>
  <c r="R146" i="16" s="1"/>
  <c r="J125" i="16"/>
  <c r="P125" i="16" s="1"/>
  <c r="K250" i="16"/>
  <c r="R250" i="16" s="1"/>
  <c r="K24" i="16"/>
  <c r="R24" i="16" s="1"/>
  <c r="J209" i="16"/>
  <c r="P209" i="16" s="1"/>
  <c r="K262" i="16"/>
  <c r="R262" i="16" s="1"/>
  <c r="J243" i="16"/>
  <c r="P243" i="16" s="1"/>
  <c r="J155" i="16"/>
  <c r="P155" i="16" s="1"/>
  <c r="J269" i="16"/>
  <c r="P269" i="16" s="1"/>
  <c r="J59" i="16"/>
  <c r="P59" i="16" s="1"/>
  <c r="J183" i="16"/>
  <c r="P183" i="16" s="1"/>
  <c r="K202" i="16"/>
  <c r="R202" i="16" s="1"/>
  <c r="J54" i="16"/>
  <c r="P54" i="16" s="1"/>
  <c r="K108" i="16"/>
  <c r="R108" i="16" s="1"/>
  <c r="J103" i="16"/>
  <c r="P103" i="16" s="1"/>
  <c r="J69" i="16"/>
  <c r="P69" i="16" s="1"/>
  <c r="J104" i="16"/>
  <c r="P104" i="16" s="1"/>
  <c r="K137" i="16"/>
  <c r="R137" i="16" s="1"/>
  <c r="K119" i="16"/>
  <c r="R119" i="16" s="1"/>
  <c r="K281" i="16"/>
  <c r="R281" i="16" s="1"/>
  <c r="K118" i="16"/>
  <c r="R118" i="16" s="1"/>
  <c r="K155" i="16"/>
  <c r="R155" i="16" s="1"/>
  <c r="J174" i="16"/>
  <c r="P174" i="16" s="1"/>
  <c r="K255" i="16"/>
  <c r="R255" i="16" s="1"/>
  <c r="J15" i="16"/>
  <c r="P15" i="16" s="1"/>
  <c r="J162" i="16"/>
  <c r="P162" i="16" s="1"/>
  <c r="J159" i="16"/>
  <c r="P159" i="16" s="1"/>
  <c r="J216" i="16"/>
  <c r="P216" i="16" s="1"/>
  <c r="K134" i="16"/>
  <c r="R134" i="16" s="1"/>
  <c r="K261" i="16"/>
  <c r="R261" i="16" s="1"/>
  <c r="K101" i="16"/>
  <c r="R101" i="16" s="1"/>
  <c r="K53" i="16"/>
  <c r="R53" i="16" s="1"/>
  <c r="K238" i="16"/>
  <c r="R238" i="16" s="1"/>
  <c r="K169" i="16"/>
  <c r="R169" i="16" s="1"/>
  <c r="J225" i="16"/>
  <c r="P225" i="16" s="1"/>
  <c r="K128" i="16"/>
  <c r="R128" i="16" s="1"/>
  <c r="K103" i="16"/>
  <c r="R103" i="16" s="1"/>
  <c r="J259" i="16"/>
  <c r="P259" i="16" s="1"/>
  <c r="K68" i="16"/>
  <c r="R68" i="16" s="1"/>
  <c r="J138" i="16"/>
  <c r="P138" i="16" s="1"/>
  <c r="M161" i="16"/>
  <c r="M63" i="16"/>
  <c r="N69" i="16"/>
  <c r="S69" i="16" s="1"/>
  <c r="M30" i="16"/>
  <c r="N68" i="16"/>
  <c r="S68" i="16" s="1"/>
  <c r="M40" i="16"/>
  <c r="N227" i="16"/>
  <c r="S227" i="16" s="1"/>
  <c r="M170" i="16"/>
  <c r="M260" i="16"/>
  <c r="M45" i="16"/>
  <c r="M179" i="16"/>
  <c r="N6" i="16"/>
  <c r="S6" i="16" s="1"/>
  <c r="M145" i="16"/>
  <c r="N105" i="16"/>
  <c r="S105" i="16" s="1"/>
  <c r="N44" i="16"/>
  <c r="S44" i="16" s="1"/>
  <c r="N59" i="16"/>
  <c r="S59" i="16" s="1"/>
  <c r="N276" i="16"/>
  <c r="S276" i="16" s="1"/>
  <c r="M216" i="16"/>
  <c r="F58" i="16"/>
  <c r="F17" i="16"/>
  <c r="F184" i="16"/>
  <c r="F111" i="16"/>
  <c r="F174" i="16"/>
  <c r="F272" i="16"/>
  <c r="L234" i="16"/>
  <c r="L137" i="16"/>
  <c r="F120" i="16"/>
  <c r="L272" i="16"/>
  <c r="L230" i="16"/>
  <c r="L205" i="16"/>
  <c r="L209" i="16"/>
  <c r="L67" i="16"/>
  <c r="L237" i="16"/>
  <c r="M41" i="16"/>
  <c r="N48" i="16"/>
  <c r="S48" i="16" s="1"/>
  <c r="M116" i="16"/>
  <c r="N142" i="16"/>
  <c r="S142" i="16" s="1"/>
  <c r="J215" i="16"/>
  <c r="P215" i="16" s="1"/>
  <c r="J41" i="16"/>
  <c r="P41" i="16" s="1"/>
  <c r="K61" i="16"/>
  <c r="R61" i="16" s="1"/>
  <c r="K77" i="16"/>
  <c r="R77" i="16" s="1"/>
  <c r="M94" i="16"/>
  <c r="M114" i="16"/>
  <c r="M6" i="16"/>
  <c r="N14" i="16"/>
  <c r="S14" i="16" s="1"/>
  <c r="M169" i="16"/>
  <c r="F91" i="16"/>
  <c r="F75" i="16"/>
  <c r="F180" i="16"/>
  <c r="F158" i="16"/>
  <c r="F103" i="16"/>
  <c r="F61" i="16"/>
  <c r="F205" i="16"/>
  <c r="L148" i="16"/>
  <c r="L7" i="16"/>
  <c r="L100" i="16"/>
  <c r="L128" i="16"/>
  <c r="L110" i="16"/>
  <c r="L73" i="16"/>
  <c r="J126" i="16"/>
  <c r="P126" i="16" s="1"/>
  <c r="J48" i="16"/>
  <c r="P48" i="16" s="1"/>
  <c r="K170" i="16"/>
  <c r="R170" i="16" s="1"/>
  <c r="J83" i="16"/>
  <c r="P83" i="16" s="1"/>
  <c r="J70" i="16"/>
  <c r="P70" i="16" s="1"/>
  <c r="J89" i="16"/>
  <c r="P89" i="16" s="1"/>
  <c r="M48" i="16"/>
  <c r="M151" i="16"/>
  <c r="M78" i="16"/>
  <c r="N219" i="16"/>
  <c r="S219" i="16" s="1"/>
  <c r="N101" i="16"/>
  <c r="S101" i="16" s="1"/>
  <c r="F243" i="16"/>
  <c r="F217" i="16"/>
  <c r="N131" i="16"/>
  <c r="S131" i="16" s="1"/>
  <c r="M131" i="16"/>
  <c r="M231" i="16"/>
  <c r="J262" i="16"/>
  <c r="P262" i="16" s="1"/>
  <c r="K82" i="16"/>
  <c r="R82" i="16" s="1"/>
  <c r="J7" i="16"/>
  <c r="P7" i="16" s="1"/>
  <c r="J38" i="16"/>
  <c r="P38" i="16" s="1"/>
  <c r="M175" i="16"/>
  <c r="J139" i="16"/>
  <c r="P139" i="16" s="1"/>
  <c r="K22" i="16"/>
  <c r="R22" i="16" s="1"/>
  <c r="K93" i="16"/>
  <c r="R93" i="16" s="1"/>
  <c r="J53" i="16"/>
  <c r="P53" i="16" s="1"/>
  <c r="K206" i="16"/>
  <c r="R206" i="16" s="1"/>
  <c r="K204" i="16"/>
  <c r="R204" i="16" s="1"/>
  <c r="J45" i="16"/>
  <c r="P45" i="16" s="1"/>
  <c r="J246" i="16"/>
  <c r="P246" i="16" s="1"/>
  <c r="J97" i="16"/>
  <c r="P97" i="16" s="1"/>
  <c r="J56" i="16"/>
  <c r="P56" i="16" s="1"/>
  <c r="J16" i="16"/>
  <c r="P16" i="16" s="1"/>
  <c r="K96" i="16"/>
  <c r="R96" i="16" s="1"/>
  <c r="K141" i="16"/>
  <c r="R141" i="16" s="1"/>
  <c r="K99" i="16"/>
  <c r="R99" i="16" s="1"/>
  <c r="J100" i="16"/>
  <c r="P100" i="16" s="1"/>
  <c r="J157" i="16"/>
  <c r="P157" i="16" s="1"/>
  <c r="J146" i="16"/>
  <c r="P146" i="16" s="1"/>
  <c r="J116" i="16"/>
  <c r="P116" i="16" s="1"/>
  <c r="J218" i="16"/>
  <c r="P218" i="16" s="1"/>
  <c r="K175" i="16"/>
  <c r="R175" i="16" s="1"/>
  <c r="M124" i="16"/>
  <c r="M155" i="16"/>
  <c r="N202" i="16"/>
  <c r="S202" i="16" s="1"/>
  <c r="M25" i="16"/>
  <c r="N116" i="16"/>
  <c r="S116" i="16" s="1"/>
  <c r="N270" i="16"/>
  <c r="S270" i="16" s="1"/>
  <c r="N209" i="16"/>
  <c r="S209" i="16" s="1"/>
  <c r="M132" i="16"/>
  <c r="F224" i="16"/>
  <c r="F15" i="16"/>
  <c r="F137" i="16"/>
  <c r="F229" i="16"/>
  <c r="L97" i="16"/>
  <c r="F69" i="16"/>
  <c r="L37" i="16"/>
  <c r="M154" i="16"/>
  <c r="M126" i="16"/>
  <c r="J164" i="16"/>
  <c r="P164" i="16" s="1"/>
  <c r="N91" i="16"/>
  <c r="S91" i="16" s="1"/>
  <c r="M139" i="16"/>
  <c r="M37" i="16"/>
  <c r="M84" i="16"/>
  <c r="N123" i="16"/>
  <c r="S123" i="16" s="1"/>
  <c r="M14" i="16"/>
  <c r="M29" i="16"/>
  <c r="L32" i="16"/>
  <c r="L54" i="16"/>
  <c r="L285" i="16"/>
  <c r="L111" i="16"/>
  <c r="L203" i="16"/>
  <c r="F241" i="16"/>
  <c r="L256" i="16"/>
  <c r="L69" i="16"/>
  <c r="L169" i="16"/>
  <c r="L187" i="16"/>
  <c r="L129" i="16"/>
  <c r="J36" i="16"/>
  <c r="P36" i="16" s="1"/>
  <c r="K222" i="16"/>
  <c r="R222" i="16" s="1"/>
  <c r="N277" i="16"/>
  <c r="S277" i="16" s="1"/>
  <c r="J74" i="16"/>
  <c r="P74" i="16" s="1"/>
  <c r="J224" i="16"/>
  <c r="P224" i="16" s="1"/>
  <c r="J122" i="16"/>
  <c r="P122" i="16" s="1"/>
  <c r="K36" i="16"/>
  <c r="R36" i="16" s="1"/>
  <c r="M173" i="16"/>
  <c r="M201" i="16"/>
  <c r="M149" i="16"/>
  <c r="N265" i="16"/>
  <c r="S265" i="16" s="1"/>
  <c r="N241" i="16"/>
  <c r="S241" i="16" s="1"/>
  <c r="K248" i="16"/>
  <c r="R248" i="16" s="1"/>
  <c r="J252" i="16"/>
  <c r="P252" i="16" s="1"/>
  <c r="M222" i="16"/>
  <c r="J30" i="16"/>
  <c r="P30" i="16" s="1"/>
  <c r="K188" i="16"/>
  <c r="R188" i="16" s="1"/>
  <c r="K25" i="16"/>
  <c r="R25" i="16" s="1"/>
  <c r="J5" i="16"/>
  <c r="P5" i="16" s="1"/>
  <c r="N200" i="16"/>
  <c r="S200" i="16" s="1"/>
  <c r="M66" i="16"/>
  <c r="N221" i="16"/>
  <c r="S221" i="16" s="1"/>
  <c r="N63" i="16"/>
  <c r="S63" i="16" s="1"/>
  <c r="N259" i="16"/>
  <c r="S259" i="16" s="1"/>
  <c r="N174" i="16"/>
  <c r="S174" i="16" s="1"/>
  <c r="F235" i="16"/>
  <c r="F44" i="16"/>
  <c r="F73" i="16"/>
  <c r="L270" i="16"/>
  <c r="F162" i="16"/>
  <c r="F221" i="16"/>
  <c r="L159" i="16"/>
  <c r="L35" i="16"/>
  <c r="L219" i="16"/>
  <c r="F157" i="16"/>
  <c r="L41" i="16"/>
  <c r="L246" i="16"/>
  <c r="J219" i="16"/>
  <c r="P219" i="16" s="1"/>
  <c r="J280" i="16"/>
  <c r="P280" i="16" s="1"/>
  <c r="J171" i="16"/>
  <c r="P171" i="16" s="1"/>
  <c r="J24" i="16"/>
  <c r="P24" i="16" s="1"/>
  <c r="K249" i="16"/>
  <c r="R249" i="16" s="1"/>
  <c r="M245" i="16"/>
  <c r="M183" i="16"/>
  <c r="N93" i="16"/>
  <c r="S93" i="16" s="1"/>
  <c r="N29" i="16"/>
  <c r="S29" i="16" s="1"/>
  <c r="F7" i="16"/>
  <c r="N193" i="16"/>
  <c r="S193" i="16" s="1"/>
  <c r="K176" i="16"/>
  <c r="R176" i="16" s="1"/>
  <c r="J258" i="16"/>
  <c r="P258" i="16" s="1"/>
  <c r="M101" i="16"/>
  <c r="J208" i="16"/>
  <c r="P208" i="16" s="1"/>
  <c r="J81" i="16"/>
  <c r="P81" i="16" s="1"/>
  <c r="K91" i="16"/>
  <c r="R91" i="16" s="1"/>
  <c r="K15" i="16"/>
  <c r="R15" i="16" s="1"/>
  <c r="K106" i="16"/>
  <c r="R106" i="16" s="1"/>
  <c r="J169" i="16"/>
  <c r="P169" i="16" s="1"/>
  <c r="J282" i="16"/>
  <c r="P282" i="16" s="1"/>
  <c r="K71" i="16"/>
  <c r="R71" i="16" s="1"/>
  <c r="J141" i="16"/>
  <c r="P141" i="16" s="1"/>
  <c r="J66" i="16"/>
  <c r="P66" i="16" s="1"/>
  <c r="J25" i="16"/>
  <c r="P25" i="16" s="1"/>
  <c r="K139" i="16"/>
  <c r="R139" i="16" s="1"/>
  <c r="K87" i="16"/>
  <c r="R87" i="16" s="1"/>
  <c r="K243" i="16"/>
  <c r="R243" i="16" s="1"/>
  <c r="J33" i="16"/>
  <c r="P33" i="16" s="1"/>
  <c r="K259" i="16"/>
  <c r="R259" i="16" s="1"/>
  <c r="K284" i="16"/>
  <c r="R284" i="16" s="1"/>
  <c r="J92" i="16"/>
  <c r="P92" i="16" s="1"/>
  <c r="M206" i="16"/>
  <c r="N185" i="16"/>
  <c r="S185" i="16" s="1"/>
  <c r="M158" i="16"/>
  <c r="N233" i="16"/>
  <c r="S233" i="16" s="1"/>
  <c r="N134" i="16"/>
  <c r="S134" i="16" s="1"/>
  <c r="M164" i="16"/>
  <c r="N280" i="16"/>
  <c r="S280" i="16" s="1"/>
  <c r="M185" i="16"/>
  <c r="F209" i="16"/>
  <c r="F275" i="16"/>
  <c r="F104" i="16"/>
  <c r="F129" i="16"/>
  <c r="L280" i="16"/>
  <c r="L79" i="16"/>
  <c r="F37" i="16"/>
  <c r="F150" i="16"/>
  <c r="F239" i="16"/>
  <c r="L114" i="16"/>
  <c r="L199" i="16"/>
  <c r="L259" i="16"/>
  <c r="L104" i="16"/>
  <c r="K59" i="16"/>
  <c r="R59" i="16" s="1"/>
  <c r="M229" i="16"/>
  <c r="M281" i="16"/>
  <c r="M159" i="16"/>
  <c r="M134" i="16"/>
  <c r="N70" i="16"/>
  <c r="S70" i="16" s="1"/>
  <c r="N198" i="16"/>
  <c r="S198" i="16" s="1"/>
  <c r="N111" i="16"/>
  <c r="S111" i="16" s="1"/>
  <c r="N130" i="16"/>
  <c r="S130" i="16" s="1"/>
  <c r="N119" i="16"/>
  <c r="S119" i="16" s="1"/>
  <c r="L52" i="16"/>
  <c r="L99" i="16"/>
  <c r="L81" i="16"/>
  <c r="L143" i="16"/>
  <c r="L189" i="16"/>
  <c r="L162" i="16"/>
  <c r="L161" i="16"/>
  <c r="L164" i="16"/>
  <c r="L91" i="16"/>
  <c r="L130" i="16"/>
  <c r="J179" i="16"/>
  <c r="P179" i="16" s="1"/>
  <c r="J213" i="16"/>
  <c r="P213" i="16" s="1"/>
  <c r="K227" i="16"/>
  <c r="R227" i="16" s="1"/>
  <c r="J240" i="16"/>
  <c r="P240" i="16" s="1"/>
  <c r="J214" i="16"/>
  <c r="P214" i="16" s="1"/>
  <c r="J267" i="16"/>
  <c r="P267" i="16" s="1"/>
  <c r="J248" i="16"/>
  <c r="P248" i="16" s="1"/>
  <c r="M194" i="16"/>
  <c r="N201" i="16"/>
  <c r="S201" i="16" s="1"/>
  <c r="M268" i="16"/>
  <c r="M224" i="16"/>
  <c r="M213" i="16"/>
  <c r="K285" i="16"/>
  <c r="R285" i="16" s="1"/>
  <c r="K120" i="16"/>
  <c r="R120" i="16" s="1"/>
  <c r="K240" i="16"/>
  <c r="R240" i="16" s="1"/>
  <c r="K100" i="16"/>
  <c r="R100" i="16" s="1"/>
  <c r="J180" i="16"/>
  <c r="P180" i="16" s="1"/>
  <c r="K17" i="16"/>
  <c r="R17" i="16" s="1"/>
  <c r="K234" i="16"/>
  <c r="R234" i="16" s="1"/>
  <c r="K86" i="16"/>
  <c r="R86" i="16" s="1"/>
  <c r="J84" i="16"/>
  <c r="P84" i="16" s="1"/>
  <c r="K94" i="16"/>
  <c r="R94" i="16" s="1"/>
  <c r="K105" i="16"/>
  <c r="R105" i="16" s="1"/>
  <c r="L214" i="16"/>
  <c r="L176" i="16"/>
  <c r="F252" i="16"/>
  <c r="L74" i="16"/>
  <c r="F122" i="16"/>
  <c r="F222" i="16"/>
  <c r="F226" i="16"/>
  <c r="F284" i="16"/>
  <c r="L265" i="16"/>
  <c r="L36" i="16"/>
  <c r="L232" i="16"/>
  <c r="F227" i="16"/>
  <c r="F74" i="16"/>
  <c r="M120" i="16"/>
  <c r="M240" i="16"/>
  <c r="M189" i="16"/>
  <c r="K213" i="16"/>
  <c r="R213" i="16" s="1"/>
  <c r="J222" i="16"/>
  <c r="P222" i="16" s="1"/>
  <c r="K148" i="16"/>
  <c r="R148" i="16" s="1"/>
  <c r="L188" i="16"/>
  <c r="L195" i="16"/>
  <c r="L255" i="16"/>
  <c r="L182" i="16"/>
  <c r="K277" i="16"/>
  <c r="R277" i="16" s="1"/>
  <c r="L248" i="16"/>
  <c r="L279" i="16"/>
  <c r="M67" i="16"/>
  <c r="M75" i="16"/>
  <c r="N54" i="16"/>
  <c r="S54" i="16" s="1"/>
  <c r="L106" i="16"/>
  <c r="M141" i="16"/>
  <c r="N212" i="16"/>
  <c r="S212" i="16" s="1"/>
  <c r="M246" i="16"/>
  <c r="F161" i="16"/>
  <c r="L53" i="16"/>
  <c r="F82" i="16"/>
  <c r="L87" i="16"/>
  <c r="F54" i="16"/>
  <c r="F214" i="16"/>
  <c r="F119" i="16"/>
  <c r="N137" i="16"/>
  <c r="S137" i="16" s="1"/>
  <c r="M91" i="16"/>
  <c r="M93" i="16"/>
  <c r="M205" i="16"/>
  <c r="J261" i="16"/>
  <c r="P261" i="16" s="1"/>
  <c r="K117" i="16"/>
  <c r="R117" i="16" s="1"/>
  <c r="J27" i="16"/>
  <c r="P27" i="16" s="1"/>
  <c r="K73" i="16"/>
  <c r="R73" i="16" s="1"/>
  <c r="J238" i="16"/>
  <c r="P238" i="16" s="1"/>
  <c r="K48" i="16"/>
  <c r="R48" i="16" s="1"/>
  <c r="J187" i="16"/>
  <c r="P187" i="16" s="1"/>
  <c r="K282" i="16"/>
  <c r="R282" i="16" s="1"/>
  <c r="J6" i="16"/>
  <c r="P6" i="16" s="1"/>
  <c r="M171" i="16"/>
  <c r="K26" i="16"/>
  <c r="R26" i="16" s="1"/>
  <c r="J87" i="16"/>
  <c r="P87" i="16" s="1"/>
  <c r="M250" i="16"/>
  <c r="F128" i="16"/>
  <c r="F117" i="16"/>
  <c r="M262" i="16"/>
  <c r="N90" i="16"/>
  <c r="S90" i="16" s="1"/>
  <c r="M92" i="16"/>
  <c r="K181" i="16"/>
  <c r="R181" i="16" s="1"/>
  <c r="J26" i="16"/>
  <c r="P26" i="16" s="1"/>
  <c r="K110" i="16"/>
  <c r="R110" i="16" s="1"/>
  <c r="K209" i="16"/>
  <c r="R209" i="16" s="1"/>
  <c r="F169" i="16"/>
  <c r="F135" i="16"/>
  <c r="L135" i="16"/>
  <c r="L235" i="16"/>
  <c r="F181" i="16"/>
  <c r="F219" i="16"/>
  <c r="M53" i="16"/>
  <c r="M193" i="16"/>
  <c r="M208" i="16"/>
  <c r="N126" i="16"/>
  <c r="S126" i="16" s="1"/>
  <c r="N34" i="16"/>
  <c r="S34" i="16" s="1"/>
  <c r="J135" i="16"/>
  <c r="P135" i="16" s="1"/>
  <c r="J35" i="16"/>
  <c r="P35" i="16" s="1"/>
  <c r="L185" i="16"/>
  <c r="K179" i="16"/>
  <c r="R179" i="16" s="1"/>
  <c r="J14" i="16"/>
  <c r="P14" i="16" s="1"/>
  <c r="K270" i="16"/>
  <c r="R270" i="16" s="1"/>
  <c r="J230" i="16"/>
  <c r="P230" i="16" s="1"/>
  <c r="K183" i="16"/>
  <c r="R183" i="16" s="1"/>
  <c r="K191" i="16"/>
  <c r="R191" i="16" s="1"/>
  <c r="J232" i="16"/>
  <c r="P232" i="16" s="1"/>
  <c r="F165" i="16"/>
  <c r="F268" i="16"/>
  <c r="L252" i="16"/>
  <c r="N122" i="16"/>
  <c r="S122" i="16" s="1"/>
  <c r="N224" i="16"/>
  <c r="S224" i="16" s="1"/>
  <c r="N173" i="16"/>
  <c r="S173" i="16" s="1"/>
  <c r="K267" i="16"/>
  <c r="R267" i="16" s="1"/>
  <c r="K241" i="16"/>
  <c r="R241" i="16" s="1"/>
  <c r="N271" i="16"/>
  <c r="S271" i="16" s="1"/>
  <c r="M214" i="16"/>
  <c r="L277" i="16"/>
  <c r="J284" i="16"/>
  <c r="P284" i="16" s="1"/>
  <c r="L146" i="16"/>
  <c r="M36" i="16"/>
  <c r="L155" i="16"/>
  <c r="L145" i="16"/>
  <c r="L191" i="16"/>
  <c r="N231" i="16"/>
  <c r="S231" i="16" s="1"/>
  <c r="F126" i="16"/>
  <c r="F233" i="16"/>
  <c r="M128" i="16"/>
  <c r="M275" i="16"/>
  <c r="M227" i="16"/>
  <c r="J257" i="16"/>
  <c r="P257" i="16" s="1"/>
  <c r="K198" i="16"/>
  <c r="R198" i="16" s="1"/>
  <c r="K279" i="16"/>
  <c r="R279" i="16" s="1"/>
  <c r="F204" i="16"/>
  <c r="M142" i="16"/>
  <c r="L134" i="16"/>
  <c r="F202" i="16"/>
  <c r="N217" i="16"/>
  <c r="S217" i="16" s="1"/>
  <c r="N159" i="16"/>
  <c r="S159" i="16" s="1"/>
  <c r="K224" i="16"/>
  <c r="R224" i="16" s="1"/>
  <c r="J21" i="16"/>
  <c r="P21" i="16" s="1"/>
  <c r="K269" i="16"/>
  <c r="R269" i="16" s="1"/>
  <c r="J192" i="16"/>
  <c r="P192" i="16" s="1"/>
  <c r="K184" i="16"/>
  <c r="R184" i="16" s="1"/>
  <c r="K237" i="16"/>
  <c r="R237" i="16" s="1"/>
  <c r="K74" i="16"/>
  <c r="R74" i="16" s="1"/>
  <c r="J189" i="16"/>
  <c r="P189" i="16" s="1"/>
  <c r="L201" i="16"/>
  <c r="K215" i="16"/>
  <c r="R215" i="16" s="1"/>
  <c r="K136" i="16"/>
  <c r="R136" i="16" s="1"/>
  <c r="J75" i="16"/>
  <c r="P75" i="16" s="1"/>
  <c r="J149" i="16"/>
  <c r="P149" i="16" s="1"/>
  <c r="J217" i="16"/>
  <c r="P217" i="16" s="1"/>
  <c r="J264" i="16"/>
  <c r="P264" i="16" s="1"/>
  <c r="K51" i="16"/>
  <c r="R51" i="16" s="1"/>
  <c r="K131" i="16"/>
  <c r="R131" i="16" s="1"/>
  <c r="K192" i="16"/>
  <c r="R192" i="16" s="1"/>
  <c r="K115" i="16"/>
  <c r="R115" i="16" s="1"/>
  <c r="K30" i="16"/>
  <c r="R30" i="16" s="1"/>
  <c r="J118" i="16"/>
  <c r="P118" i="16" s="1"/>
  <c r="J151" i="16"/>
  <c r="P151" i="16" s="1"/>
  <c r="J105" i="16"/>
  <c r="P105" i="16" s="1"/>
  <c r="K14" i="16"/>
  <c r="R14" i="16" s="1"/>
  <c r="K130" i="16"/>
  <c r="R130" i="16" s="1"/>
  <c r="M284" i="16"/>
  <c r="L262" i="16"/>
  <c r="L208" i="16"/>
  <c r="L216" i="16"/>
  <c r="L156" i="16"/>
  <c r="L222" i="16"/>
  <c r="M74" i="16"/>
  <c r="N226" i="16"/>
  <c r="S226" i="16" s="1"/>
  <c r="M248" i="16"/>
  <c r="L149" i="16"/>
  <c r="L268" i="16"/>
  <c r="N179" i="16"/>
  <c r="S179" i="16" s="1"/>
  <c r="M271" i="16"/>
  <c r="N252" i="16"/>
  <c r="S252" i="16" s="1"/>
  <c r="N268" i="16"/>
  <c r="S268" i="16" s="1"/>
  <c r="N148" i="16"/>
  <c r="S148" i="16" s="1"/>
  <c r="M267" i="16"/>
  <c r="N36" i="16"/>
  <c r="S36" i="16" s="1"/>
  <c r="M232" i="16"/>
  <c r="J265" i="16"/>
  <c r="P265" i="16" s="1"/>
  <c r="N189" i="16"/>
  <c r="S189" i="16" s="1"/>
  <c r="F277" i="16"/>
  <c r="N214" i="16"/>
  <c r="S214" i="16" s="1"/>
  <c r="J120" i="16"/>
  <c r="P120" i="16" s="1"/>
  <c r="J194" i="16"/>
  <c r="P194" i="16" s="1"/>
  <c r="K252" i="16"/>
  <c r="R252" i="16" s="1"/>
  <c r="K194" i="16"/>
  <c r="R194" i="16" s="1"/>
  <c r="K122" i="16"/>
  <c r="R122" i="16" s="1"/>
  <c r="L132" i="16"/>
  <c r="F213" i="16"/>
  <c r="L236" i="16"/>
  <c r="L245" i="16"/>
  <c r="M22" i="16"/>
  <c r="M34" i="16"/>
  <c r="M62" i="16"/>
  <c r="M239" i="16"/>
  <c r="M243" i="16"/>
  <c r="M137" i="16"/>
  <c r="N275" i="16"/>
  <c r="S275" i="16" s="1"/>
  <c r="F6" i="16"/>
  <c r="L66" i="16"/>
  <c r="F164" i="16"/>
  <c r="F282" i="16"/>
  <c r="F131" i="16"/>
  <c r="N73" i="16"/>
  <c r="S73" i="16" s="1"/>
  <c r="M104" i="16"/>
  <c r="N154" i="16"/>
  <c r="S154" i="16" s="1"/>
  <c r="K37" i="16"/>
  <c r="R37" i="16" s="1"/>
  <c r="K66" i="16"/>
  <c r="R66" i="16" s="1"/>
  <c r="J245" i="16"/>
  <c r="P245" i="16" s="1"/>
  <c r="K27" i="16"/>
  <c r="R27" i="16" s="1"/>
  <c r="J275" i="16"/>
  <c r="P275" i="16" s="1"/>
  <c r="K70" i="16"/>
  <c r="R70" i="16" s="1"/>
  <c r="J191" i="16"/>
  <c r="P191" i="16" s="1"/>
  <c r="K223" i="16"/>
  <c r="R223" i="16" s="1"/>
  <c r="K125" i="16"/>
  <c r="R125" i="16" s="1"/>
  <c r="K205" i="16"/>
  <c r="R205" i="16" s="1"/>
  <c r="J172" i="16"/>
  <c r="P172" i="16" s="1"/>
  <c r="K129" i="16"/>
  <c r="R129" i="16" s="1"/>
  <c r="N5" i="16"/>
  <c r="S5" i="16" s="1"/>
  <c r="M256" i="16"/>
  <c r="L171" i="16"/>
  <c r="F92" i="16"/>
  <c r="F78" i="16"/>
  <c r="N79" i="16"/>
  <c r="S79" i="16" s="1"/>
  <c r="N62" i="16"/>
  <c r="S62" i="16" s="1"/>
  <c r="N37" i="16"/>
  <c r="S37" i="16" s="1"/>
  <c r="J154" i="16"/>
  <c r="P154" i="16" s="1"/>
  <c r="K235" i="16"/>
  <c r="R235" i="16" s="1"/>
  <c r="K216" i="16"/>
  <c r="R216" i="16" s="1"/>
  <c r="L18" i="16"/>
  <c r="L75" i="16"/>
  <c r="L258" i="16"/>
  <c r="L22" i="16"/>
  <c r="F87" i="16"/>
  <c r="L200" i="16"/>
  <c r="F107" i="16"/>
  <c r="F200" i="16"/>
  <c r="F114" i="16"/>
  <c r="F18" i="16"/>
  <c r="F195" i="16"/>
  <c r="N84" i="16"/>
  <c r="S84" i="16" s="1"/>
  <c r="M123" i="16"/>
  <c r="J281" i="16"/>
  <c r="P281" i="16" s="1"/>
  <c r="K138" i="16"/>
  <c r="R138" i="16" s="1"/>
  <c r="K217" i="16"/>
  <c r="R217" i="16" s="1"/>
  <c r="M258" i="16"/>
  <c r="M280" i="16"/>
  <c r="M18" i="16"/>
  <c r="N256" i="16"/>
  <c r="S256" i="16" s="1"/>
  <c r="M237" i="16"/>
  <c r="N206" i="16"/>
  <c r="S206" i="16" s="1"/>
  <c r="N125" i="16"/>
  <c r="S125" i="16" s="1"/>
  <c r="N250" i="16"/>
  <c r="S250" i="16" s="1"/>
  <c r="M87" i="16"/>
  <c r="M109" i="16"/>
  <c r="N146" i="16"/>
  <c r="S146" i="16" s="1"/>
  <c r="M96" i="16"/>
  <c r="M264" i="16"/>
  <c r="N245" i="16"/>
  <c r="S245" i="16" s="1"/>
  <c r="N138" i="16"/>
  <c r="S138" i="16" s="1"/>
  <c r="G213" i="16"/>
  <c r="M221" i="16"/>
  <c r="N262" i="16"/>
  <c r="S262" i="16" s="1"/>
  <c r="N66" i="16"/>
  <c r="S66" i="16" s="1"/>
  <c r="M238" i="16"/>
  <c r="N89" i="16"/>
  <c r="S89" i="16" s="1"/>
  <c r="M100" i="16"/>
  <c r="N97" i="16"/>
  <c r="S97" i="16" s="1"/>
  <c r="L60" i="16"/>
  <c r="G122" i="16"/>
  <c r="G211" i="16"/>
  <c r="M172" i="16"/>
  <c r="M259" i="16"/>
  <c r="N164" i="16"/>
  <c r="S164" i="16" s="1"/>
  <c r="N99" i="16"/>
  <c r="S99" i="16" s="1"/>
  <c r="M136" i="16"/>
  <c r="M282" i="16"/>
  <c r="M269" i="16"/>
  <c r="M184" i="16"/>
  <c r="N279" i="16"/>
  <c r="S279" i="16" s="1"/>
  <c r="M257" i="16"/>
  <c r="M56" i="16"/>
  <c r="M33" i="16"/>
  <c r="M61" i="16"/>
  <c r="L27" i="16"/>
  <c r="M51" i="16"/>
  <c r="G121" i="16"/>
  <c r="G207" i="16"/>
  <c r="G148" i="16"/>
  <c r="G257" i="16"/>
  <c r="K195" i="16"/>
  <c r="R195" i="16" s="1"/>
  <c r="N86" i="16"/>
  <c r="S86" i="16" s="1"/>
  <c r="N274" i="16"/>
  <c r="S274" i="16" s="1"/>
  <c r="N181" i="16"/>
  <c r="S181" i="16" s="1"/>
  <c r="M202" i="16"/>
  <c r="M272" i="16"/>
  <c r="M247" i="16"/>
  <c r="M261" i="16"/>
  <c r="M204" i="16"/>
  <c r="N169" i="16"/>
  <c r="S169" i="16" s="1"/>
  <c r="M135" i="16"/>
  <c r="N188" i="16"/>
  <c r="S188" i="16" s="1"/>
  <c r="N92" i="16"/>
  <c r="S92" i="16" s="1"/>
  <c r="G224" i="16"/>
  <c r="G277" i="16"/>
  <c r="G113" i="16"/>
  <c r="G196" i="16"/>
  <c r="G124" i="16"/>
  <c r="G225" i="16"/>
  <c r="G193" i="16"/>
  <c r="G278" i="16"/>
  <c r="G167" i="16"/>
  <c r="G244" i="16"/>
  <c r="G83" i="16"/>
  <c r="G170" i="16"/>
  <c r="N147" i="16"/>
  <c r="S147" i="16" s="1"/>
  <c r="G72" i="16"/>
  <c r="G221" i="16"/>
  <c r="G216" i="16"/>
  <c r="G142" i="16"/>
  <c r="G144" i="16"/>
  <c r="G183" i="16"/>
  <c r="G239" i="16"/>
  <c r="G198" i="16"/>
  <c r="G118" i="16"/>
  <c r="G75" i="16"/>
  <c r="G95" i="16"/>
  <c r="G47" i="16"/>
  <c r="G51" i="16"/>
  <c r="G42" i="16"/>
  <c r="M195" i="16"/>
  <c r="G40" i="16"/>
  <c r="K85" i="16"/>
  <c r="R85" i="16" s="1"/>
  <c r="J147" i="16"/>
  <c r="P147" i="16" s="1"/>
  <c r="G143" i="16"/>
  <c r="G35" i="16"/>
  <c r="J85" i="16"/>
  <c r="P85" i="16" s="1"/>
  <c r="G31" i="16"/>
  <c r="G117" i="16"/>
  <c r="G41" i="16"/>
  <c r="K147" i="16"/>
  <c r="R147" i="16" s="1"/>
  <c r="G228" i="16"/>
  <c r="G220" i="16"/>
  <c r="N195" i="16"/>
  <c r="S195" i="16" s="1"/>
  <c r="M147" i="16"/>
  <c r="N251" i="16"/>
  <c r="S251" i="16" s="1"/>
  <c r="J251" i="16"/>
  <c r="P251" i="16" s="1"/>
  <c r="M251" i="16"/>
  <c r="L251" i="16"/>
  <c r="L242" i="16"/>
  <c r="N78" i="16"/>
  <c r="S78" i="16" s="1"/>
  <c r="N242" i="16"/>
  <c r="S242" i="16" s="1"/>
  <c r="M234" i="16"/>
  <c r="N199" i="16"/>
  <c r="S199" i="16" s="1"/>
  <c r="N249" i="16"/>
  <c r="S249" i="16" s="1"/>
  <c r="J249" i="16"/>
  <c r="P249" i="16" s="1"/>
  <c r="K12" i="16"/>
  <c r="R12" i="16" s="1"/>
  <c r="K251" i="16"/>
  <c r="R251" i="16" s="1"/>
  <c r="J228" i="16"/>
  <c r="P228" i="16" s="1"/>
  <c r="F228" i="16"/>
  <c r="M228" i="16"/>
  <c r="N228" i="16"/>
  <c r="S228" i="16" s="1"/>
  <c r="K254" i="16"/>
  <c r="R254" i="16" s="1"/>
  <c r="J254" i="16"/>
  <c r="P254" i="16" s="1"/>
  <c r="M254" i="16"/>
  <c r="F254" i="16"/>
  <c r="N254" i="16"/>
  <c r="S254" i="16" s="1"/>
  <c r="L254" i="16"/>
  <c r="F234" i="16"/>
  <c r="M226" i="16"/>
  <c r="K173" i="16"/>
  <c r="R173" i="16" s="1"/>
  <c r="L173" i="16"/>
  <c r="L263" i="16"/>
  <c r="N263" i="16"/>
  <c r="S263" i="16" s="1"/>
  <c r="K263" i="16"/>
  <c r="R263" i="16" s="1"/>
  <c r="L244" i="16"/>
  <c r="M244" i="16"/>
  <c r="K244" i="16"/>
  <c r="R244" i="16" s="1"/>
  <c r="N244" i="16"/>
  <c r="S244" i="16" s="1"/>
  <c r="L108" i="16"/>
  <c r="F108" i="16"/>
  <c r="M108" i="16"/>
  <c r="J108" i="16"/>
  <c r="P108" i="16" s="1"/>
  <c r="N108" i="16"/>
  <c r="S108" i="16" s="1"/>
  <c r="F210" i="16"/>
  <c r="L210" i="16"/>
  <c r="K210" i="16"/>
  <c r="R210" i="16" s="1"/>
  <c r="J186" i="16"/>
  <c r="P186" i="16" s="1"/>
  <c r="F186" i="16"/>
  <c r="L186" i="16"/>
  <c r="K186" i="16"/>
  <c r="R186" i="16" s="1"/>
  <c r="F12" i="16"/>
  <c r="L101" i="16"/>
  <c r="F101" i="16"/>
  <c r="J117" i="16"/>
  <c r="P117" i="16" s="1"/>
  <c r="N117" i="16"/>
  <c r="S117" i="16" s="1"/>
  <c r="L117" i="16"/>
  <c r="M117" i="16"/>
  <c r="N50" i="16"/>
  <c r="S50" i="16" s="1"/>
  <c r="F50" i="16"/>
  <c r="K50" i="16"/>
  <c r="R50" i="16" s="1"/>
  <c r="J50" i="16"/>
  <c r="P50" i="16" s="1"/>
  <c r="J133" i="16"/>
  <c r="P133" i="16" s="1"/>
  <c r="K133" i="16"/>
  <c r="R133" i="16" s="1"/>
  <c r="M133" i="16"/>
  <c r="L133" i="16"/>
  <c r="F170" i="16"/>
  <c r="J170" i="16"/>
  <c r="P170" i="16" s="1"/>
  <c r="K102" i="16"/>
  <c r="R102" i="16" s="1"/>
  <c r="N102" i="16"/>
  <c r="S102" i="16" s="1"/>
  <c r="L78" i="16"/>
  <c r="J78" i="16"/>
  <c r="P78" i="16" s="1"/>
  <c r="J72" i="16"/>
  <c r="P72" i="16" s="1"/>
  <c r="N72" i="16"/>
  <c r="S72" i="16" s="1"/>
  <c r="L72" i="16"/>
  <c r="K72" i="16"/>
  <c r="R72" i="16" s="1"/>
  <c r="K127" i="16"/>
  <c r="R127" i="16" s="1"/>
  <c r="J127" i="16"/>
  <c r="P127" i="16" s="1"/>
  <c r="N127" i="16"/>
  <c r="S127" i="16" s="1"/>
  <c r="M127" i="16"/>
  <c r="L127" i="16"/>
  <c r="J107" i="16"/>
  <c r="P107" i="16" s="1"/>
  <c r="L107" i="16"/>
  <c r="L165" i="16"/>
  <c r="K165" i="16"/>
  <c r="R165" i="16" s="1"/>
  <c r="N165" i="16"/>
  <c r="S165" i="16" s="1"/>
  <c r="F68" i="16"/>
  <c r="M68" i="16"/>
  <c r="J28" i="16"/>
  <c r="P28" i="16" s="1"/>
  <c r="L28" i="16"/>
  <c r="F28" i="16"/>
  <c r="J77" i="16"/>
  <c r="P77" i="16" s="1"/>
  <c r="L77" i="16"/>
  <c r="L40" i="16"/>
  <c r="J40" i="16"/>
  <c r="P40" i="16" s="1"/>
  <c r="F40" i="16"/>
  <c r="K140" i="16"/>
  <c r="R140" i="16" s="1"/>
  <c r="J140" i="16"/>
  <c r="P140" i="16" s="1"/>
  <c r="N140" i="16"/>
  <c r="S140" i="16" s="1"/>
  <c r="F140" i="16"/>
  <c r="L140" i="16"/>
  <c r="M140" i="16"/>
  <c r="N80" i="16"/>
  <c r="S80" i="16" s="1"/>
  <c r="F80" i="16"/>
  <c r="K98" i="16"/>
  <c r="R98" i="16" s="1"/>
  <c r="L98" i="16"/>
  <c r="L45" i="16"/>
  <c r="F45" i="16"/>
  <c r="N45" i="16"/>
  <c r="S45" i="16" s="1"/>
  <c r="K112" i="16"/>
  <c r="R112" i="16" s="1"/>
  <c r="J112" i="16"/>
  <c r="P112" i="16" s="1"/>
  <c r="M112" i="16"/>
  <c r="F112" i="16"/>
  <c r="L112" i="16"/>
  <c r="N47" i="16"/>
  <c r="S47" i="16" s="1"/>
  <c r="K47" i="16"/>
  <c r="R47" i="16" s="1"/>
  <c r="M47" i="16"/>
  <c r="J47" i="16"/>
  <c r="P47" i="16" s="1"/>
  <c r="N3" i="16"/>
  <c r="S3" i="16" s="1"/>
  <c r="F3" i="16"/>
  <c r="N60" i="16"/>
  <c r="S60" i="16" s="1"/>
  <c r="F60" i="16"/>
  <c r="K60" i="16"/>
  <c r="R60" i="16" s="1"/>
  <c r="J60" i="16"/>
  <c r="P60" i="16" s="1"/>
  <c r="L226" i="16"/>
  <c r="M186" i="16"/>
  <c r="M249" i="16"/>
  <c r="F251" i="16"/>
  <c r="K199" i="16"/>
  <c r="R199" i="16" s="1"/>
  <c r="K78" i="16"/>
  <c r="R78" i="16" s="1"/>
  <c r="J12" i="16"/>
  <c r="P12" i="16" s="1"/>
  <c r="K40" i="16"/>
  <c r="R40" i="16" s="1"/>
  <c r="K28" i="16"/>
  <c r="R28" i="16" s="1"/>
  <c r="J242" i="16"/>
  <c r="P242" i="16" s="1"/>
  <c r="F242" i="16"/>
  <c r="L68" i="16"/>
  <c r="F133" i="16"/>
  <c r="F199" i="16"/>
  <c r="F102" i="16"/>
  <c r="M28" i="16"/>
  <c r="L228" i="16"/>
  <c r="J102" i="16"/>
  <c r="P102" i="16" s="1"/>
  <c r="J98" i="16"/>
  <c r="P98" i="16" s="1"/>
  <c r="L126" i="18"/>
  <c r="R126" i="18" s="1"/>
  <c r="H126" i="18"/>
  <c r="G126" i="18"/>
  <c r="Q126" i="18" s="1"/>
  <c r="J86" i="16"/>
  <c r="P86" i="16" s="1"/>
  <c r="M86" i="16"/>
  <c r="M64" i="18"/>
  <c r="H69" i="18"/>
  <c r="G143" i="18"/>
  <c r="Q143" i="18" s="1"/>
  <c r="G103" i="18"/>
  <c r="Q103" i="18" s="1"/>
  <c r="L158" i="18"/>
  <c r="R158" i="18" s="1"/>
  <c r="G40" i="18"/>
  <c r="Q40" i="18" s="1"/>
  <c r="L179" i="18"/>
  <c r="R179" i="18" s="1"/>
  <c r="G49" i="18"/>
  <c r="Q49" i="18" s="1"/>
  <c r="H115" i="18"/>
  <c r="H191" i="18"/>
  <c r="G69" i="18"/>
  <c r="Q69" i="18" s="1"/>
  <c r="L28" i="18"/>
  <c r="R28" i="18" s="1"/>
  <c r="M50" i="18"/>
  <c r="H81" i="18"/>
  <c r="L194" i="18"/>
  <c r="R194" i="18" s="1"/>
  <c r="G97" i="18"/>
  <c r="Q97" i="18" s="1"/>
  <c r="M147" i="18"/>
  <c r="M10" i="18"/>
  <c r="L81" i="18"/>
  <c r="R81" i="18" s="1"/>
  <c r="H186" i="18"/>
  <c r="M40" i="18"/>
  <c r="L118" i="18"/>
  <c r="R118" i="18" s="1"/>
  <c r="L3" i="18"/>
  <c r="R3" i="18" s="1"/>
  <c r="M81" i="18"/>
  <c r="M7" i="18"/>
  <c r="H84" i="18"/>
  <c r="L186" i="18"/>
  <c r="R186" i="18" s="1"/>
  <c r="M84" i="18"/>
  <c r="G59" i="18"/>
  <c r="Q59" i="18" s="1"/>
  <c r="M174" i="18"/>
  <c r="H137" i="18"/>
  <c r="G79" i="18"/>
  <c r="Q79" i="18" s="1"/>
  <c r="H189" i="18"/>
  <c r="H157" i="18"/>
  <c r="G194" i="18"/>
  <c r="Q194" i="18" s="1"/>
  <c r="H49" i="18"/>
  <c r="H44" i="18"/>
  <c r="M140" i="18"/>
  <c r="H140" i="18"/>
  <c r="L190" i="18"/>
  <c r="R190" i="18" s="1"/>
  <c r="H190" i="18"/>
  <c r="G18" i="18"/>
  <c r="Q18" i="18" s="1"/>
  <c r="L18" i="18"/>
  <c r="R18" i="18" s="1"/>
  <c r="H18" i="18"/>
  <c r="M176" i="18"/>
  <c r="H176" i="18"/>
  <c r="M138" i="18"/>
  <c r="L138" i="18"/>
  <c r="R138" i="18" s="1"/>
  <c r="M141" i="18"/>
  <c r="H141" i="18"/>
  <c r="L160" i="18"/>
  <c r="R160" i="18" s="1"/>
  <c r="M160" i="18"/>
  <c r="G170" i="18"/>
  <c r="Q170" i="18" s="1"/>
  <c r="L170" i="18"/>
  <c r="R170" i="18" s="1"/>
  <c r="H182" i="18"/>
  <c r="G182" i="18"/>
  <c r="Q182" i="18" s="1"/>
  <c r="M182" i="18"/>
  <c r="M90" i="18"/>
  <c r="H90" i="18"/>
  <c r="L90" i="18"/>
  <c r="R90" i="18" s="1"/>
  <c r="M165" i="18"/>
  <c r="H165" i="18"/>
  <c r="G46" i="18"/>
  <c r="Q46" i="18" s="1"/>
  <c r="M46" i="18"/>
  <c r="M52" i="18"/>
  <c r="L52" i="18"/>
  <c r="R52" i="18" s="1"/>
  <c r="G52" i="18"/>
  <c r="Q52" i="18" s="1"/>
  <c r="H167" i="18"/>
  <c r="G167" i="18"/>
  <c r="Q167" i="18" s="1"/>
  <c r="M167" i="18"/>
  <c r="H101" i="18"/>
  <c r="M101" i="18"/>
  <c r="M199" i="18"/>
  <c r="H199" i="18"/>
  <c r="G199" i="18"/>
  <c r="Q199" i="18" s="1"/>
  <c r="M70" i="18"/>
  <c r="H70" i="18"/>
  <c r="L70" i="18"/>
  <c r="R70" i="18" s="1"/>
  <c r="G70" i="18"/>
  <c r="Q70" i="18" s="1"/>
  <c r="L71" i="18"/>
  <c r="R71" i="18" s="1"/>
  <c r="H71" i="18"/>
  <c r="M71" i="18"/>
  <c r="H23" i="18"/>
  <c r="G23" i="18"/>
  <c r="Q23" i="18" s="1"/>
  <c r="M31" i="18"/>
  <c r="L31" i="18"/>
  <c r="R31" i="18" s="1"/>
  <c r="M114" i="18"/>
  <c r="G114" i="18"/>
  <c r="Q114" i="18" s="1"/>
  <c r="L166" i="18"/>
  <c r="R166" i="18" s="1"/>
  <c r="G166" i="18"/>
  <c r="Q166" i="18" s="1"/>
  <c r="H74" i="18"/>
  <c r="M74" i="18"/>
  <c r="L74" i="18"/>
  <c r="R74" i="18" s="1"/>
  <c r="G74" i="18"/>
  <c r="Q74" i="18" s="1"/>
  <c r="G88" i="18"/>
  <c r="Q88" i="18" s="1"/>
  <c r="H88" i="18"/>
  <c r="H15" i="18"/>
  <c r="L15" i="18"/>
  <c r="R15" i="18" s="1"/>
  <c r="M3" i="18"/>
  <c r="H3" i="18"/>
  <c r="M13" i="18"/>
  <c r="G13" i="18"/>
  <c r="Q13" i="18" s="1"/>
  <c r="G5" i="18"/>
  <c r="Q5" i="18" s="1"/>
  <c r="M5" i="18"/>
  <c r="G192" i="18"/>
  <c r="Q192" i="18" s="1"/>
  <c r="H192" i="18"/>
  <c r="M192" i="18"/>
  <c r="L192" i="18"/>
  <c r="R192" i="18" s="1"/>
  <c r="L65" i="18"/>
  <c r="R65" i="18" s="1"/>
  <c r="H65" i="18"/>
  <c r="G145" i="18"/>
  <c r="Q145" i="18" s="1"/>
  <c r="H145" i="18"/>
  <c r="M145" i="18"/>
  <c r="L145" i="18"/>
  <c r="R145" i="18" s="1"/>
  <c r="H94" i="18"/>
  <c r="G94" i="18"/>
  <c r="Q94" i="18" s="1"/>
  <c r="M45" i="18"/>
  <c r="H45" i="18"/>
  <c r="G45" i="18"/>
  <c r="Q45" i="18" s="1"/>
  <c r="G112" i="18"/>
  <c r="Q112" i="18" s="1"/>
  <c r="M112" i="18"/>
  <c r="L104" i="18"/>
  <c r="R104" i="18" s="1"/>
  <c r="H104" i="18"/>
  <c r="G149" i="18"/>
  <c r="Q149" i="18" s="1"/>
  <c r="H149" i="18"/>
  <c r="L51" i="18"/>
  <c r="R51" i="18" s="1"/>
  <c r="H51" i="18"/>
  <c r="H172" i="18"/>
  <c r="M172" i="18"/>
  <c r="L172" i="18"/>
  <c r="R172" i="18" s="1"/>
  <c r="G172" i="18"/>
  <c r="Q172" i="18" s="1"/>
  <c r="L124" i="18"/>
  <c r="R124" i="18" s="1"/>
  <c r="H124" i="18"/>
  <c r="G86" i="18"/>
  <c r="Q86" i="18" s="1"/>
  <c r="L86" i="18"/>
  <c r="R86" i="18" s="1"/>
  <c r="H86" i="18"/>
  <c r="L80" i="18"/>
  <c r="R80" i="18" s="1"/>
  <c r="G80" i="18"/>
  <c r="Q80" i="18" s="1"/>
  <c r="G26" i="18"/>
  <c r="Q26" i="18" s="1"/>
  <c r="M26" i="18"/>
  <c r="H26" i="18"/>
  <c r="L120" i="18"/>
  <c r="R120" i="18" s="1"/>
  <c r="H120" i="18"/>
  <c r="M120" i="18"/>
  <c r="H196" i="18"/>
  <c r="L196" i="18"/>
  <c r="R196" i="18" s="1"/>
  <c r="M196" i="18"/>
  <c r="G196" i="18"/>
  <c r="Q196" i="18" s="1"/>
  <c r="M189" i="18"/>
  <c r="G189" i="18"/>
  <c r="Q189" i="18" s="1"/>
  <c r="G42" i="18"/>
  <c r="Q42" i="18" s="1"/>
  <c r="M42" i="18"/>
  <c r="H42" i="18"/>
  <c r="G20" i="18"/>
  <c r="Q20" i="18" s="1"/>
  <c r="L20" i="18"/>
  <c r="R20" i="18" s="1"/>
  <c r="H20" i="18"/>
  <c r="H29" i="18"/>
  <c r="L29" i="18"/>
  <c r="R29" i="18" s="1"/>
  <c r="M27" i="18"/>
  <c r="L27" i="18"/>
  <c r="R27" i="18" s="1"/>
  <c r="G27" i="18"/>
  <c r="Q27" i="18" s="1"/>
  <c r="G37" i="18"/>
  <c r="Q37" i="18" s="1"/>
  <c r="L37" i="18"/>
  <c r="R37" i="18" s="1"/>
  <c r="M4" i="18"/>
  <c r="L4" i="18"/>
  <c r="R4" i="18" s="1"/>
  <c r="H4" i="18"/>
  <c r="N151" i="16"/>
  <c r="S151" i="16" s="1"/>
  <c r="L209" i="18"/>
  <c r="R209" i="18" s="1"/>
  <c r="N171" i="16"/>
  <c r="S171" i="16" s="1"/>
  <c r="L89" i="16"/>
  <c r="N85" i="16"/>
  <c r="S85" i="16" s="1"/>
  <c r="L85" i="16"/>
  <c r="G133" i="16" l="1"/>
  <c r="G238" i="16"/>
  <c r="G223" i="16"/>
  <c r="G129" i="16"/>
  <c r="G246" i="16"/>
  <c r="G219" i="16"/>
  <c r="G64" i="16"/>
  <c r="G177" i="16"/>
  <c r="G152" i="16"/>
  <c r="G267" i="16"/>
  <c r="G251" i="16"/>
  <c r="G134" i="16"/>
  <c r="G227" i="16"/>
  <c r="G222" i="16"/>
  <c r="G188" i="16"/>
  <c r="G163" i="16"/>
  <c r="G276" i="16"/>
  <c r="G235" i="16"/>
  <c r="G245" i="16"/>
  <c r="G218" i="16"/>
  <c r="G254" i="16"/>
  <c r="G84" i="16"/>
  <c r="G173" i="16"/>
  <c r="G232" i="16"/>
  <c r="G105" i="16"/>
  <c r="G185" i="16"/>
  <c r="G92" i="16"/>
  <c r="G262" i="16"/>
  <c r="G281" i="16"/>
  <c r="G116" i="16"/>
  <c r="G19" i="16"/>
  <c r="G14" i="16"/>
  <c r="G132" i="16"/>
  <c r="G137" i="16"/>
  <c r="G140" i="16"/>
  <c r="G120" i="16"/>
  <c r="G108" i="16"/>
  <c r="G192" i="16"/>
  <c r="G272" i="16"/>
  <c r="G91" i="16"/>
  <c r="G115" i="16"/>
  <c r="G62" i="16"/>
  <c r="G271" i="16"/>
  <c r="G125" i="16"/>
  <c r="G112" i="16"/>
  <c r="G71" i="16"/>
  <c r="G22" i="16"/>
  <c r="G141" i="16"/>
  <c r="G201" i="16"/>
  <c r="G56" i="16"/>
  <c r="G159" i="16"/>
  <c r="G27" i="16"/>
  <c r="G146" i="16"/>
  <c r="G101" i="16"/>
  <c r="G80" i="16"/>
  <c r="G13" i="16"/>
  <c r="G176" i="16"/>
  <c r="G234" i="16"/>
  <c r="G145" i="16"/>
  <c r="G210" i="16"/>
  <c r="G127" i="16"/>
  <c r="G99" i="16"/>
  <c r="G9" i="16"/>
  <c r="G66" i="16"/>
  <c r="G166" i="16"/>
  <c r="G190" i="16"/>
  <c r="G28" i="16"/>
  <c r="G158" i="16"/>
  <c r="G88" i="16"/>
  <c r="G39" i="16"/>
  <c r="G248" i="16"/>
  <c r="G93" i="16"/>
  <c r="G37" i="16"/>
  <c r="G87" i="16"/>
  <c r="G69" i="16"/>
  <c r="G103" i="16"/>
  <c r="G8" i="16"/>
  <c r="G154" i="16"/>
  <c r="G49" i="16"/>
  <c r="G96" i="16"/>
  <c r="G237" i="16"/>
  <c r="G12" i="16"/>
  <c r="G15" i="16"/>
  <c r="G136" i="16"/>
  <c r="G26" i="16"/>
  <c r="G98" i="16"/>
  <c r="G171" i="16"/>
  <c r="G109" i="16"/>
  <c r="G268" i="16"/>
  <c r="G21" i="16"/>
  <c r="G38" i="16"/>
  <c r="G236" i="16"/>
  <c r="G36" i="16"/>
  <c r="G174" i="16"/>
  <c r="G266" i="16"/>
  <c r="G52" i="16"/>
  <c r="G128" i="16"/>
  <c r="G58" i="16"/>
  <c r="G194" i="16"/>
  <c r="G186" i="16"/>
  <c r="G184" i="16"/>
  <c r="G269" i="16"/>
  <c r="G78" i="16"/>
  <c r="G282" i="16"/>
  <c r="G172" i="16"/>
  <c r="G18" i="16"/>
  <c r="G182" i="16"/>
  <c r="G178" i="16"/>
  <c r="G255" i="16"/>
  <c r="G61" i="16"/>
  <c r="G250" i="16"/>
  <c r="G97" i="16"/>
  <c r="G55" i="16"/>
  <c r="G199" i="16"/>
  <c r="G59" i="16"/>
  <c r="G29" i="16"/>
  <c r="G279" i="16"/>
  <c r="G203" i="16"/>
  <c r="G34" i="16"/>
  <c r="G179" i="16"/>
  <c r="G86" i="16"/>
  <c r="G46" i="16"/>
  <c r="G155" i="16"/>
  <c r="G162" i="16"/>
  <c r="G50" i="16"/>
  <c r="G48" i="16"/>
  <c r="G81" i="16"/>
  <c r="G214" i="16"/>
  <c r="G33" i="16"/>
  <c r="G175" i="16"/>
  <c r="G3" i="16"/>
  <c r="G242" i="16"/>
  <c r="G110" i="16"/>
  <c r="G259" i="16"/>
  <c r="G100" i="16"/>
  <c r="G119" i="16"/>
  <c r="G130" i="16"/>
  <c r="G230" i="16"/>
  <c r="G284" i="16"/>
  <c r="G280" i="16"/>
  <c r="G215" i="16"/>
  <c r="G63" i="16"/>
  <c r="G44" i="16"/>
  <c r="G263" i="16"/>
  <c r="G16" i="16"/>
  <c r="G54" i="16"/>
  <c r="G6" i="16"/>
  <c r="G77" i="16"/>
  <c r="G169" i="16"/>
  <c r="G240" i="16"/>
  <c r="G7" i="16"/>
  <c r="G204" i="16"/>
  <c r="G104" i="16"/>
  <c r="G94" i="16"/>
  <c r="G205" i="16"/>
  <c r="G217" i="16"/>
  <c r="G156" i="16"/>
  <c r="G258" i="16"/>
  <c r="G164" i="16"/>
  <c r="G206" i="16"/>
  <c r="G123" i="16"/>
  <c r="G90" i="16"/>
  <c r="G157" i="16"/>
  <c r="G241" i="16"/>
  <c r="G264" i="16"/>
  <c r="G138" i="16"/>
  <c r="G187" i="16"/>
  <c r="G181" i="16"/>
  <c r="G180" i="16"/>
  <c r="G25" i="16"/>
  <c r="G212" i="16"/>
  <c r="G195" i="16"/>
  <c r="G249" i="16"/>
  <c r="G147" i="16"/>
  <c r="G85" i="16"/>
  <c r="H2" i="16"/>
  <c r="T2" i="16" s="1"/>
  <c r="I2" i="16"/>
  <c r="Q2" i="16" s="1"/>
  <c r="H3" i="16"/>
  <c r="I3" i="16"/>
  <c r="Q3" i="16" s="1"/>
  <c r="H9" i="16"/>
  <c r="I9" i="16"/>
  <c r="Q9" i="16" s="1"/>
  <c r="H4" i="16"/>
  <c r="I4" i="16"/>
  <c r="Q4" i="16" s="1"/>
  <c r="H8" i="16"/>
  <c r="I8" i="16"/>
  <c r="Q8" i="16" s="1"/>
  <c r="H10" i="16"/>
  <c r="O10" i="16" s="1"/>
  <c r="I10" i="16"/>
  <c r="Q10" i="16" s="1"/>
  <c r="H5" i="16"/>
  <c r="I5" i="16"/>
  <c r="Q5" i="16" s="1"/>
  <c r="H11" i="16"/>
  <c r="I11" i="16"/>
  <c r="Q11" i="16" s="1"/>
  <c r="H12" i="16"/>
  <c r="I12" i="16"/>
  <c r="Q12" i="16" s="1"/>
  <c r="H16" i="16"/>
  <c r="I16" i="16"/>
  <c r="Q16" i="16" s="1"/>
  <c r="H13" i="16"/>
  <c r="I13" i="16"/>
  <c r="Q13" i="16" s="1"/>
  <c r="H6" i="16"/>
  <c r="I6" i="16"/>
  <c r="Q6" i="16" s="1"/>
  <c r="H23" i="16"/>
  <c r="O23" i="16" s="1"/>
  <c r="I23" i="16"/>
  <c r="Q23" i="16" s="1"/>
  <c r="H7" i="16"/>
  <c r="I7" i="16"/>
  <c r="Q7" i="16" s="1"/>
  <c r="H22" i="16"/>
  <c r="I22" i="16"/>
  <c r="Q22" i="16" s="1"/>
  <c r="H17" i="16"/>
  <c r="I17" i="16"/>
  <c r="Q17" i="16" s="1"/>
  <c r="H32" i="16"/>
  <c r="T32" i="16" s="1"/>
  <c r="I32" i="16"/>
  <c r="Q32" i="16" s="1"/>
  <c r="H26" i="16"/>
  <c r="I26" i="16"/>
  <c r="Q26" i="16" s="1"/>
  <c r="H19" i="16"/>
  <c r="I19" i="16"/>
  <c r="Q19" i="16" s="1"/>
  <c r="H20" i="16"/>
  <c r="I20" i="16"/>
  <c r="Q20" i="16" s="1"/>
  <c r="H38" i="16"/>
  <c r="I38" i="16"/>
  <c r="Q38" i="16" s="1"/>
  <c r="H41" i="16"/>
  <c r="O41" i="16" s="1"/>
  <c r="I41" i="16"/>
  <c r="Q41" i="16" s="1"/>
  <c r="H14" i="16"/>
  <c r="I14" i="16"/>
  <c r="Q14" i="16" s="1"/>
  <c r="H43" i="16"/>
  <c r="I43" i="16"/>
  <c r="Q43" i="16" s="1"/>
  <c r="H35" i="16"/>
  <c r="O35" i="16" s="1"/>
  <c r="I35" i="16"/>
  <c r="Q35" i="16" s="1"/>
  <c r="H15" i="16"/>
  <c r="I15" i="16"/>
  <c r="Q15" i="16" s="1"/>
  <c r="H24" i="16"/>
  <c r="O24" i="16" s="1"/>
  <c r="I24" i="16"/>
  <c r="Q24" i="16" s="1"/>
  <c r="H36" i="16"/>
  <c r="I36" i="16"/>
  <c r="Q36" i="16" s="1"/>
  <c r="H34" i="16"/>
  <c r="I34" i="16"/>
  <c r="Q34" i="16" s="1"/>
  <c r="H31" i="16"/>
  <c r="O31" i="16" s="1"/>
  <c r="I31" i="16"/>
  <c r="Q31" i="16" s="1"/>
  <c r="H39" i="16"/>
  <c r="I39" i="16"/>
  <c r="Q39" i="16" s="1"/>
  <c r="H45" i="16"/>
  <c r="I45" i="16"/>
  <c r="Q45" i="16" s="1"/>
  <c r="H42" i="16"/>
  <c r="T42" i="16" s="1"/>
  <c r="I42" i="16"/>
  <c r="Q42" i="16" s="1"/>
  <c r="H53" i="16"/>
  <c r="T53" i="16" s="1"/>
  <c r="I53" i="16"/>
  <c r="Q53" i="16" s="1"/>
  <c r="H27" i="16"/>
  <c r="I27" i="16"/>
  <c r="Q27" i="16" s="1"/>
  <c r="H51" i="16"/>
  <c r="I51" i="16"/>
  <c r="Q51" i="16" s="1"/>
  <c r="H52" i="16"/>
  <c r="I52" i="16"/>
  <c r="Q52" i="16" s="1"/>
  <c r="H28" i="16"/>
  <c r="I28" i="16"/>
  <c r="Q28" i="16" s="1"/>
  <c r="H18" i="16"/>
  <c r="I18" i="16"/>
  <c r="Q18" i="16" s="1"/>
  <c r="H29" i="16"/>
  <c r="I29" i="16"/>
  <c r="Q29" i="16" s="1"/>
  <c r="H48" i="16"/>
  <c r="I48" i="16"/>
  <c r="Q48" i="16" s="1"/>
  <c r="H30" i="16"/>
  <c r="T30" i="16" s="1"/>
  <c r="I30" i="16"/>
  <c r="Q30" i="16" s="1"/>
  <c r="H33" i="16"/>
  <c r="I33" i="16"/>
  <c r="Q33" i="16" s="1"/>
  <c r="H46" i="16"/>
  <c r="I46" i="16"/>
  <c r="Q46" i="16" s="1"/>
  <c r="H47" i="16"/>
  <c r="O47" i="16" s="1"/>
  <c r="I47" i="16"/>
  <c r="Q47" i="16" s="1"/>
  <c r="H37" i="16"/>
  <c r="I37" i="16"/>
  <c r="Q37" i="16" s="1"/>
  <c r="H49" i="16"/>
  <c r="I49" i="16"/>
  <c r="Q49" i="16" s="1"/>
  <c r="H40" i="16"/>
  <c r="I40" i="16"/>
  <c r="Q40" i="16" s="1"/>
  <c r="H21" i="16"/>
  <c r="I21" i="16"/>
  <c r="Q21" i="16" s="1"/>
  <c r="H44" i="16"/>
  <c r="I44" i="16"/>
  <c r="Q44" i="16" s="1"/>
  <c r="H58" i="16"/>
  <c r="I58" i="16"/>
  <c r="Q58" i="16" s="1"/>
  <c r="H71" i="16"/>
  <c r="I71" i="16"/>
  <c r="Q71" i="16" s="1"/>
  <c r="H25" i="16"/>
  <c r="I25" i="16"/>
  <c r="Q25" i="16" s="1"/>
  <c r="H54" i="16"/>
  <c r="I54" i="16"/>
  <c r="Q54" i="16" s="1"/>
  <c r="H59" i="16"/>
  <c r="I59" i="16"/>
  <c r="Q59" i="16" s="1"/>
  <c r="H62" i="16"/>
  <c r="I62" i="16"/>
  <c r="Q62" i="16" s="1"/>
  <c r="H55" i="16"/>
  <c r="I55" i="16"/>
  <c r="Q55" i="16" s="1"/>
  <c r="H67" i="16"/>
  <c r="T67" i="16" s="1"/>
  <c r="I67" i="16"/>
  <c r="Q67" i="16" s="1"/>
  <c r="H77" i="16"/>
  <c r="I77" i="16"/>
  <c r="Q77" i="16" s="1"/>
  <c r="H57" i="16"/>
  <c r="O57" i="16" s="1"/>
  <c r="I57" i="16"/>
  <c r="Q57" i="16" s="1"/>
  <c r="H81" i="16"/>
  <c r="I81" i="16"/>
  <c r="Q81" i="16" s="1"/>
  <c r="H60" i="16"/>
  <c r="O60" i="16" s="1"/>
  <c r="I60" i="16"/>
  <c r="Q60" i="16" s="1"/>
  <c r="H86" i="16"/>
  <c r="I86" i="16"/>
  <c r="Q86" i="16" s="1"/>
  <c r="H61" i="16"/>
  <c r="I61" i="16"/>
  <c r="Q61" i="16" s="1"/>
  <c r="H80" i="16"/>
  <c r="I80" i="16"/>
  <c r="Q80" i="16" s="1"/>
  <c r="H63" i="16"/>
  <c r="I63" i="16"/>
  <c r="Q63" i="16" s="1"/>
  <c r="H93" i="16"/>
  <c r="I93" i="16"/>
  <c r="Q93" i="16" s="1"/>
  <c r="H78" i="16"/>
  <c r="I78" i="16"/>
  <c r="Q78" i="16" s="1"/>
  <c r="H68" i="16"/>
  <c r="O68" i="16" s="1"/>
  <c r="I68" i="16"/>
  <c r="Q68" i="16" s="1"/>
  <c r="H56" i="16"/>
  <c r="I56" i="16"/>
  <c r="Q56" i="16" s="1"/>
  <c r="H72" i="16"/>
  <c r="I72" i="16"/>
  <c r="Q72" i="16" s="1"/>
  <c r="H73" i="16"/>
  <c r="O73" i="16" s="1"/>
  <c r="I73" i="16"/>
  <c r="Q73" i="16" s="1"/>
  <c r="H74" i="16"/>
  <c r="T74" i="16" s="1"/>
  <c r="I74" i="16"/>
  <c r="Q74" i="16" s="1"/>
  <c r="H75" i="16"/>
  <c r="O75" i="16" s="1"/>
  <c r="I75" i="16"/>
  <c r="Q75" i="16" s="1"/>
  <c r="H83" i="16"/>
  <c r="O83" i="16" s="1"/>
  <c r="I83" i="16"/>
  <c r="Q83" i="16" s="1"/>
  <c r="H100" i="16"/>
  <c r="I100" i="16"/>
  <c r="Q100" i="16" s="1"/>
  <c r="H79" i="16"/>
  <c r="T79" i="16" s="1"/>
  <c r="I79" i="16"/>
  <c r="Q79" i="16" s="1"/>
  <c r="H50" i="16"/>
  <c r="I50" i="16"/>
  <c r="Q50" i="16" s="1"/>
  <c r="H91" i="16"/>
  <c r="I91" i="16"/>
  <c r="Q91" i="16" s="1"/>
  <c r="H82" i="16"/>
  <c r="O82" i="16" s="1"/>
  <c r="I82" i="16"/>
  <c r="Q82" i="16" s="1"/>
  <c r="H65" i="16"/>
  <c r="T65" i="16" s="1"/>
  <c r="I65" i="16"/>
  <c r="Q65" i="16" s="1"/>
  <c r="H88" i="16"/>
  <c r="I88" i="16"/>
  <c r="Q88" i="16" s="1"/>
  <c r="H89" i="16"/>
  <c r="O89" i="16" s="1"/>
  <c r="I89" i="16"/>
  <c r="Q89" i="16" s="1"/>
  <c r="H70" i="16"/>
  <c r="O70" i="16" s="1"/>
  <c r="I70" i="16"/>
  <c r="Q70" i="16" s="1"/>
  <c r="H90" i="16"/>
  <c r="I90" i="16"/>
  <c r="Q90" i="16" s="1"/>
  <c r="H106" i="16"/>
  <c r="O106" i="16" s="1"/>
  <c r="I106" i="16"/>
  <c r="Q106" i="16" s="1"/>
  <c r="H118" i="16"/>
  <c r="O118" i="16" s="1"/>
  <c r="I118" i="16"/>
  <c r="Q118" i="16" s="1"/>
  <c r="H107" i="16"/>
  <c r="T107" i="16" s="1"/>
  <c r="I107" i="16"/>
  <c r="Q107" i="16" s="1"/>
  <c r="H95" i="16"/>
  <c r="T95" i="16" s="1"/>
  <c r="I95" i="16"/>
  <c r="Q95" i="16" s="1"/>
  <c r="H111" i="16"/>
  <c r="O111" i="16" s="1"/>
  <c r="I111" i="16"/>
  <c r="Q111" i="16" s="1"/>
  <c r="H103" i="16"/>
  <c r="O103" i="16" s="1"/>
  <c r="I103" i="16"/>
  <c r="Q103" i="16" s="1"/>
  <c r="H97" i="16"/>
  <c r="I97" i="16"/>
  <c r="Q97" i="16" s="1"/>
  <c r="H98" i="16"/>
  <c r="I98" i="16"/>
  <c r="Q98" i="16" s="1"/>
  <c r="H101" i="16"/>
  <c r="I101" i="16"/>
  <c r="Q101" i="16" s="1"/>
  <c r="H108" i="16"/>
  <c r="I108" i="16"/>
  <c r="Q108" i="16" s="1"/>
  <c r="H109" i="16"/>
  <c r="I109" i="16"/>
  <c r="Q109" i="16" s="1"/>
  <c r="H102" i="16"/>
  <c r="O102" i="16" s="1"/>
  <c r="I102" i="16"/>
  <c r="Q102" i="16" s="1"/>
  <c r="H117" i="16"/>
  <c r="O117" i="16" s="1"/>
  <c r="I117" i="16"/>
  <c r="Q117" i="16" s="1"/>
  <c r="H85" i="16"/>
  <c r="I85" i="16"/>
  <c r="Q85" i="16" s="1"/>
  <c r="H119" i="16"/>
  <c r="I119" i="16"/>
  <c r="Q119" i="16" s="1"/>
  <c r="H87" i="16"/>
  <c r="I87" i="16"/>
  <c r="Q87" i="16" s="1"/>
  <c r="H104" i="16"/>
  <c r="I104" i="16"/>
  <c r="Q104" i="16" s="1"/>
  <c r="H132" i="16"/>
  <c r="I132" i="16"/>
  <c r="Q132" i="16" s="1"/>
  <c r="H105" i="16"/>
  <c r="I105" i="16"/>
  <c r="Q105" i="16" s="1"/>
  <c r="H66" i="16"/>
  <c r="I66" i="16"/>
  <c r="Q66" i="16" s="1"/>
  <c r="H116" i="16"/>
  <c r="I116" i="16"/>
  <c r="Q116" i="16" s="1"/>
  <c r="H92" i="16"/>
  <c r="I92" i="16"/>
  <c r="Q92" i="16" s="1"/>
  <c r="H110" i="16"/>
  <c r="I110" i="16"/>
  <c r="Q110" i="16" s="1"/>
  <c r="H69" i="16"/>
  <c r="I69" i="16"/>
  <c r="Q69" i="16" s="1"/>
  <c r="H112" i="16"/>
  <c r="I112" i="16"/>
  <c r="Q112" i="16" s="1"/>
  <c r="H113" i="16"/>
  <c r="O113" i="16" s="1"/>
  <c r="I113" i="16"/>
  <c r="Q113" i="16" s="1"/>
  <c r="H114" i="16"/>
  <c r="O114" i="16" s="1"/>
  <c r="I114" i="16"/>
  <c r="Q114" i="16" s="1"/>
  <c r="H146" i="16"/>
  <c r="I146" i="16"/>
  <c r="Q146" i="16" s="1"/>
  <c r="H147" i="16"/>
  <c r="I147" i="16"/>
  <c r="Q147" i="16" s="1"/>
  <c r="H115" i="16"/>
  <c r="I115" i="16"/>
  <c r="Q115" i="16" s="1"/>
  <c r="H138" i="16"/>
  <c r="I138" i="16"/>
  <c r="Q138" i="16" s="1"/>
  <c r="H152" i="16"/>
  <c r="I152" i="16"/>
  <c r="Q152" i="16" s="1"/>
  <c r="H99" i="16"/>
  <c r="I99" i="16"/>
  <c r="Q99" i="16" s="1"/>
  <c r="H76" i="16"/>
  <c r="O76" i="16" s="1"/>
  <c r="I76" i="16"/>
  <c r="Q76" i="16" s="1"/>
  <c r="H130" i="16"/>
  <c r="I130" i="16"/>
  <c r="Q130" i="16" s="1"/>
  <c r="H120" i="16"/>
  <c r="I120" i="16"/>
  <c r="Q120" i="16" s="1"/>
  <c r="H144" i="16"/>
  <c r="I144" i="16"/>
  <c r="Q144" i="16" s="1"/>
  <c r="H123" i="16"/>
  <c r="I123" i="16"/>
  <c r="Q123" i="16" s="1"/>
  <c r="H158" i="16"/>
  <c r="I158" i="16"/>
  <c r="Q158" i="16" s="1"/>
  <c r="H124" i="16"/>
  <c r="T124" i="16" s="1"/>
  <c r="I124" i="16"/>
  <c r="Q124" i="16" s="1"/>
  <c r="H136" i="16"/>
  <c r="I136" i="16"/>
  <c r="Q136" i="16" s="1"/>
  <c r="H127" i="16"/>
  <c r="I127" i="16"/>
  <c r="Q127" i="16" s="1"/>
  <c r="H84" i="16"/>
  <c r="I84" i="16"/>
  <c r="Q84" i="16" s="1"/>
  <c r="H151" i="16"/>
  <c r="T151" i="16" s="1"/>
  <c r="I151" i="16"/>
  <c r="Q151" i="16" s="1"/>
  <c r="H212" i="16"/>
  <c r="I212" i="16"/>
  <c r="Q212" i="16" s="1"/>
  <c r="H156" i="16"/>
  <c r="I156" i="16"/>
  <c r="Q156" i="16" s="1"/>
  <c r="H157" i="16"/>
  <c r="I157" i="16"/>
  <c r="Q157" i="16" s="1"/>
  <c r="H135" i="16"/>
  <c r="I135" i="16"/>
  <c r="Q135" i="16" s="1"/>
  <c r="H150" i="16"/>
  <c r="O150" i="16" s="1"/>
  <c r="I150" i="16"/>
  <c r="Q150" i="16" s="1"/>
  <c r="H140" i="16"/>
  <c r="I140" i="16"/>
  <c r="Q140" i="16" s="1"/>
  <c r="H141" i="16"/>
  <c r="I141" i="16"/>
  <c r="Q141" i="16" s="1"/>
  <c r="H161" i="16"/>
  <c r="I161" i="16"/>
  <c r="Q161" i="16" s="1"/>
  <c r="H143" i="16"/>
  <c r="O143" i="16" s="1"/>
  <c r="I143" i="16"/>
  <c r="Q143" i="16" s="1"/>
  <c r="H94" i="16"/>
  <c r="I94" i="16"/>
  <c r="Q94" i="16" s="1"/>
  <c r="H96" i="16"/>
  <c r="I96" i="16"/>
  <c r="Q96" i="16" s="1"/>
  <c r="H145" i="16"/>
  <c r="I145" i="16"/>
  <c r="Q145" i="16" s="1"/>
  <c r="H121" i="16"/>
  <c r="O121" i="16" s="1"/>
  <c r="I121" i="16"/>
  <c r="Q121" i="16" s="1"/>
  <c r="H159" i="16"/>
  <c r="I159" i="16"/>
  <c r="Q159" i="16" s="1"/>
  <c r="H148" i="16"/>
  <c r="T148" i="16" s="1"/>
  <c r="I148" i="16"/>
  <c r="Q148" i="16" s="1"/>
  <c r="H175" i="16"/>
  <c r="I175" i="16"/>
  <c r="Q175" i="16" s="1"/>
  <c r="H125" i="16"/>
  <c r="I125" i="16"/>
  <c r="Q125" i="16" s="1"/>
  <c r="H162" i="16"/>
  <c r="I162" i="16"/>
  <c r="Q162" i="16" s="1"/>
  <c r="H126" i="16"/>
  <c r="I126" i="16"/>
  <c r="Q126" i="16" s="1"/>
  <c r="H128" i="16"/>
  <c r="I128" i="16"/>
  <c r="Q128" i="16" s="1"/>
  <c r="H131" i="16"/>
  <c r="T131" i="16" s="1"/>
  <c r="I131" i="16"/>
  <c r="Q131" i="16" s="1"/>
  <c r="H176" i="16"/>
  <c r="I176" i="16"/>
  <c r="Q176" i="16" s="1"/>
  <c r="H188" i="16"/>
  <c r="I188" i="16"/>
  <c r="Q188" i="16" s="1"/>
  <c r="H177" i="16"/>
  <c r="I177" i="16"/>
  <c r="Q177" i="16" s="1"/>
  <c r="H160" i="16"/>
  <c r="O160" i="16" s="1"/>
  <c r="I160" i="16"/>
  <c r="Q160" i="16" s="1"/>
  <c r="H189" i="16"/>
  <c r="O189" i="16" s="1"/>
  <c r="I189" i="16"/>
  <c r="Q189" i="16" s="1"/>
  <c r="H163" i="16"/>
  <c r="I163" i="16"/>
  <c r="Q163" i="16" s="1"/>
  <c r="H164" i="16"/>
  <c r="I164" i="16"/>
  <c r="Q164" i="16" s="1"/>
  <c r="H192" i="16"/>
  <c r="I192" i="16"/>
  <c r="Q192" i="16" s="1"/>
  <c r="H139" i="16"/>
  <c r="O139" i="16" s="1"/>
  <c r="I139" i="16"/>
  <c r="Q139" i="16" s="1"/>
  <c r="H142" i="16"/>
  <c r="I142" i="16"/>
  <c r="Q142" i="16" s="1"/>
  <c r="H173" i="16"/>
  <c r="I173" i="16"/>
  <c r="Q173" i="16" s="1"/>
  <c r="H165" i="16"/>
  <c r="O165" i="16" s="1"/>
  <c r="I165" i="16"/>
  <c r="Q165" i="16" s="1"/>
  <c r="H166" i="16"/>
  <c r="I166" i="16"/>
  <c r="Q166" i="16" s="1"/>
  <c r="H167" i="16"/>
  <c r="I167" i="16"/>
  <c r="Q167" i="16" s="1"/>
  <c r="H179" i="16"/>
  <c r="I179" i="16"/>
  <c r="Q179" i="16" s="1"/>
  <c r="H168" i="16"/>
  <c r="T168" i="16" s="1"/>
  <c r="I168" i="16"/>
  <c r="Q168" i="16" s="1"/>
  <c r="H149" i="16"/>
  <c r="O149" i="16" s="1"/>
  <c r="I149" i="16"/>
  <c r="Q149" i="16" s="1"/>
  <c r="H190" i="16"/>
  <c r="I190" i="16"/>
  <c r="Q190" i="16" s="1"/>
  <c r="H169" i="16"/>
  <c r="I169" i="16"/>
  <c r="Q169" i="16" s="1"/>
  <c r="H198" i="16"/>
  <c r="I198" i="16"/>
  <c r="Q198" i="16" s="1"/>
  <c r="H122" i="16"/>
  <c r="O122" i="16" s="1"/>
  <c r="I122" i="16"/>
  <c r="Q122" i="16" s="1"/>
  <c r="H187" i="16"/>
  <c r="I187" i="16"/>
  <c r="Q187" i="16" s="1"/>
  <c r="H155" i="16"/>
  <c r="I155" i="16"/>
  <c r="Q155" i="16" s="1"/>
  <c r="H180" i="16"/>
  <c r="I180" i="16"/>
  <c r="Q180" i="16" s="1"/>
  <c r="H181" i="16"/>
  <c r="I181" i="16"/>
  <c r="Q181" i="16" s="1"/>
  <c r="H183" i="16"/>
  <c r="O183" i="16" s="1"/>
  <c r="I183" i="16"/>
  <c r="Q183" i="16" s="1"/>
  <c r="H184" i="16"/>
  <c r="I184" i="16"/>
  <c r="Q184" i="16" s="1"/>
  <c r="H185" i="16"/>
  <c r="I185" i="16"/>
  <c r="Q185" i="16" s="1"/>
  <c r="H134" i="16"/>
  <c r="I134" i="16"/>
  <c r="Q134" i="16" s="1"/>
  <c r="H199" i="16"/>
  <c r="I199" i="16"/>
  <c r="Q199" i="16" s="1"/>
  <c r="H195" i="16"/>
  <c r="I195" i="16"/>
  <c r="Q195" i="16" s="1"/>
  <c r="H200" i="16"/>
  <c r="O200" i="16" s="1"/>
  <c r="I200" i="16"/>
  <c r="Q200" i="16" s="1"/>
  <c r="H137" i="16"/>
  <c r="I137" i="16"/>
  <c r="Q137" i="16" s="1"/>
  <c r="H191" i="16"/>
  <c r="I191" i="16"/>
  <c r="Q191" i="16" s="1"/>
  <c r="H196" i="16"/>
  <c r="O196" i="16" s="1"/>
  <c r="I196" i="16"/>
  <c r="Q196" i="16" s="1"/>
  <c r="H171" i="16"/>
  <c r="I171" i="16"/>
  <c r="Q171" i="16" s="1"/>
  <c r="H193" i="16"/>
  <c r="O193" i="16" s="1"/>
  <c r="I193" i="16"/>
  <c r="Q193" i="16" s="1"/>
  <c r="H202" i="16"/>
  <c r="O202" i="16" s="1"/>
  <c r="I202" i="16"/>
  <c r="Q202" i="16" s="1"/>
  <c r="H194" i="16"/>
  <c r="I194" i="16"/>
  <c r="Q194" i="16" s="1"/>
  <c r="H218" i="16"/>
  <c r="I218" i="16"/>
  <c r="Q218" i="16" s="1"/>
  <c r="H178" i="16"/>
  <c r="I178" i="16"/>
  <c r="Q178" i="16" s="1"/>
  <c r="H153" i="16"/>
  <c r="O153" i="16" s="1"/>
  <c r="I153" i="16"/>
  <c r="Q153" i="16" s="1"/>
  <c r="H182" i="16"/>
  <c r="I182" i="16"/>
  <c r="Q182" i="16" s="1"/>
  <c r="H197" i="16"/>
  <c r="I197" i="16"/>
  <c r="Q197" i="16" s="1"/>
  <c r="H207" i="16"/>
  <c r="T207" i="16" s="1"/>
  <c r="I207" i="16"/>
  <c r="Q207" i="16" s="1"/>
  <c r="H154" i="16"/>
  <c r="I154" i="16"/>
  <c r="Q154" i="16" s="1"/>
  <c r="H201" i="16"/>
  <c r="I201" i="16"/>
  <c r="Q201" i="16" s="1"/>
  <c r="H213" i="16"/>
  <c r="T213" i="16" s="1"/>
  <c r="I213" i="16"/>
  <c r="Q213" i="16" s="1"/>
  <c r="H203" i="16"/>
  <c r="I203" i="16"/>
  <c r="Q203" i="16" s="1"/>
  <c r="H204" i="16"/>
  <c r="I204" i="16"/>
  <c r="Q204" i="16" s="1"/>
  <c r="H205" i="16"/>
  <c r="I205" i="16"/>
  <c r="Q205" i="16" s="1"/>
  <c r="H206" i="16"/>
  <c r="I206" i="16"/>
  <c r="Q206" i="16" s="1"/>
  <c r="H220" i="16"/>
  <c r="T220" i="16" s="1"/>
  <c r="I220" i="16"/>
  <c r="Q220" i="16" s="1"/>
  <c r="H208" i="16"/>
  <c r="O208" i="16" s="1"/>
  <c r="I208" i="16"/>
  <c r="Q208" i="16" s="1"/>
  <c r="H209" i="16"/>
  <c r="I209" i="16"/>
  <c r="Q209" i="16" s="1"/>
  <c r="H229" i="16"/>
  <c r="O229" i="16" s="1"/>
  <c r="I229" i="16"/>
  <c r="Q229" i="16" s="1"/>
  <c r="H230" i="16"/>
  <c r="I230" i="16"/>
  <c r="Q230" i="16" s="1"/>
  <c r="H216" i="16"/>
  <c r="I216" i="16"/>
  <c r="Q216" i="16" s="1"/>
  <c r="H217" i="16"/>
  <c r="I217" i="16"/>
  <c r="Q217" i="16" s="1"/>
  <c r="H210" i="16"/>
  <c r="I210" i="16"/>
  <c r="Q210" i="16" s="1"/>
  <c r="H211" i="16"/>
  <c r="O211" i="16" s="1"/>
  <c r="I211" i="16"/>
  <c r="Q211" i="16" s="1"/>
  <c r="H170" i="16"/>
  <c r="O170" i="16" s="1"/>
  <c r="I170" i="16"/>
  <c r="Q170" i="16" s="1"/>
  <c r="H172" i="16"/>
  <c r="I172" i="16"/>
  <c r="Q172" i="16" s="1"/>
  <c r="H174" i="16"/>
  <c r="I174" i="16"/>
  <c r="Q174" i="16" s="1"/>
  <c r="H225" i="16"/>
  <c r="O225" i="16" s="1"/>
  <c r="I225" i="16"/>
  <c r="Q225" i="16" s="1"/>
  <c r="H214" i="16"/>
  <c r="I214" i="16"/>
  <c r="Q214" i="16" s="1"/>
  <c r="H240" i="16"/>
  <c r="I240" i="16"/>
  <c r="Q240" i="16" s="1"/>
  <c r="H215" i="16"/>
  <c r="I215" i="16"/>
  <c r="Q215" i="16" s="1"/>
  <c r="H242" i="16"/>
  <c r="I242" i="16"/>
  <c r="Q242" i="16" s="1"/>
  <c r="H186" i="16"/>
  <c r="I186" i="16"/>
  <c r="Q186" i="16" s="1"/>
  <c r="H234" i="16"/>
  <c r="I234" i="16"/>
  <c r="Q234" i="16" s="1"/>
  <c r="H236" i="16"/>
  <c r="I236" i="16"/>
  <c r="Q236" i="16" s="1"/>
  <c r="H249" i="16"/>
  <c r="I249" i="16"/>
  <c r="Q249" i="16" s="1"/>
  <c r="H243" i="16"/>
  <c r="I243" i="16"/>
  <c r="Q243" i="16" s="1"/>
  <c r="H244" i="16"/>
  <c r="I244" i="16"/>
  <c r="Q244" i="16" s="1"/>
  <c r="H224" i="16"/>
  <c r="T224" i="16" s="1"/>
  <c r="I224" i="16"/>
  <c r="Q224" i="16" s="1"/>
  <c r="H237" i="16"/>
  <c r="I237" i="16"/>
  <c r="Q237" i="16" s="1"/>
  <c r="H228" i="16"/>
  <c r="O228" i="16" s="1"/>
  <c r="I228" i="16"/>
  <c r="Q228" i="16" s="1"/>
  <c r="H231" i="16"/>
  <c r="O231" i="16" s="1"/>
  <c r="I231" i="16"/>
  <c r="Q231" i="16" s="1"/>
  <c r="H241" i="16"/>
  <c r="I241" i="16"/>
  <c r="Q241" i="16" s="1"/>
  <c r="H232" i="16"/>
  <c r="I232" i="16"/>
  <c r="Q232" i="16" s="1"/>
  <c r="H233" i="16"/>
  <c r="I233" i="16"/>
  <c r="Q233" i="16" s="1"/>
  <c r="H257" i="16"/>
  <c r="I257" i="16"/>
  <c r="Q257" i="16" s="1"/>
  <c r="H239" i="16"/>
  <c r="T239" i="16" s="1"/>
  <c r="I239" i="16"/>
  <c r="Q239" i="16" s="1"/>
  <c r="H222" i="16"/>
  <c r="I222" i="16"/>
  <c r="Q222" i="16" s="1"/>
  <c r="H252" i="16"/>
  <c r="O252" i="16" s="1"/>
  <c r="I252" i="16"/>
  <c r="Q252" i="16" s="1"/>
  <c r="H245" i="16"/>
  <c r="I245" i="16"/>
  <c r="Q245" i="16" s="1"/>
  <c r="H255" i="16"/>
  <c r="I255" i="16"/>
  <c r="Q255" i="16" s="1"/>
  <c r="H256" i="16"/>
  <c r="O256" i="16" s="1"/>
  <c r="I256" i="16"/>
  <c r="Q256" i="16" s="1"/>
  <c r="H261" i="16"/>
  <c r="I261" i="16"/>
  <c r="Q261" i="16" s="1"/>
  <c r="H247" i="16"/>
  <c r="I247" i="16"/>
  <c r="Q247" i="16" s="1"/>
  <c r="H248" i="16"/>
  <c r="I248" i="16"/>
  <c r="Q248" i="16" s="1"/>
  <c r="H258" i="16"/>
  <c r="I258" i="16"/>
  <c r="Q258" i="16" s="1"/>
  <c r="H264" i="16"/>
  <c r="I264" i="16"/>
  <c r="Q264" i="16" s="1"/>
  <c r="H250" i="16"/>
  <c r="I250" i="16"/>
  <c r="Q250" i="16" s="1"/>
  <c r="H227" i="16"/>
  <c r="I227" i="16"/>
  <c r="Q227" i="16" s="1"/>
  <c r="H253" i="16"/>
  <c r="O253" i="16" s="1"/>
  <c r="I253" i="16"/>
  <c r="Q253" i="16" s="1"/>
  <c r="H260" i="16"/>
  <c r="I260" i="16"/>
  <c r="Q260" i="16" s="1"/>
  <c r="H254" i="16"/>
  <c r="I254" i="16"/>
  <c r="Q254" i="16" s="1"/>
  <c r="H269" i="16"/>
  <c r="I269" i="16"/>
  <c r="Q269" i="16" s="1"/>
  <c r="H259" i="16"/>
  <c r="I259" i="16"/>
  <c r="Q259" i="16" s="1"/>
  <c r="H262" i="16"/>
  <c r="I262" i="16"/>
  <c r="Q262" i="16" s="1"/>
  <c r="H221" i="16"/>
  <c r="T221" i="16" s="1"/>
  <c r="I221" i="16"/>
  <c r="Q221" i="16" s="1"/>
  <c r="H271" i="16"/>
  <c r="I271" i="16"/>
  <c r="Q271" i="16" s="1"/>
  <c r="H273" i="16"/>
  <c r="O273" i="16" s="1"/>
  <c r="I273" i="16"/>
  <c r="Q273" i="16" s="1"/>
  <c r="H226" i="16"/>
  <c r="O226" i="16" s="1"/>
  <c r="I226" i="16"/>
  <c r="Q226" i="16" s="1"/>
  <c r="H265" i="16"/>
  <c r="I265" i="16"/>
  <c r="Q265" i="16" s="1"/>
  <c r="H266" i="16"/>
  <c r="I266" i="16"/>
  <c r="Q266" i="16" s="1"/>
  <c r="H235" i="16"/>
  <c r="I235" i="16"/>
  <c r="Q235" i="16" s="1"/>
  <c r="H274" i="16"/>
  <c r="O274" i="16" s="1"/>
  <c r="I274" i="16"/>
  <c r="Q274" i="16" s="1"/>
  <c r="H268" i="16"/>
  <c r="I268" i="16"/>
  <c r="Q268" i="16" s="1"/>
  <c r="H263" i="16"/>
  <c r="I263" i="16"/>
  <c r="Q263" i="16" s="1"/>
  <c r="H270" i="16"/>
  <c r="T270" i="16" s="1"/>
  <c r="I270" i="16"/>
  <c r="Q270" i="16" s="1"/>
  <c r="H272" i="16"/>
  <c r="I272" i="16"/>
  <c r="Q272" i="16" s="1"/>
  <c r="H275" i="16"/>
  <c r="T275" i="16" s="1"/>
  <c r="I275" i="16"/>
  <c r="Q275" i="16" s="1"/>
  <c r="H276" i="16"/>
  <c r="I276" i="16"/>
  <c r="Q276" i="16" s="1"/>
  <c r="H277" i="16"/>
  <c r="O277" i="16" s="1"/>
  <c r="I277" i="16"/>
  <c r="Q277" i="16" s="1"/>
  <c r="H278" i="16"/>
  <c r="O278" i="16" s="1"/>
  <c r="I278" i="16"/>
  <c r="Q278" i="16" s="1"/>
  <c r="H279" i="16"/>
  <c r="I279" i="16"/>
  <c r="Q279" i="16" s="1"/>
  <c r="H282" i="16"/>
  <c r="I282" i="16"/>
  <c r="Q282" i="16" s="1"/>
  <c r="H280" i="16"/>
  <c r="I280" i="16"/>
  <c r="Q280" i="16" s="1"/>
  <c r="H281" i="16"/>
  <c r="I281" i="16"/>
  <c r="Q281" i="16" s="1"/>
  <c r="H284" i="16"/>
  <c r="I284" i="16"/>
  <c r="Q284" i="16" s="1"/>
  <c r="H283" i="16"/>
  <c r="I283" i="16"/>
  <c r="Q283" i="16" s="1"/>
  <c r="H285" i="16"/>
  <c r="T285" i="16" s="1"/>
  <c r="I285" i="16"/>
  <c r="Q285" i="16" s="1"/>
  <c r="H223" i="16"/>
  <c r="I223" i="16"/>
  <c r="Q223" i="16" s="1"/>
  <c r="H246" i="16"/>
  <c r="I246" i="16"/>
  <c r="Q246" i="16" s="1"/>
  <c r="H129" i="16"/>
  <c r="I129" i="16"/>
  <c r="Q129" i="16" s="1"/>
  <c r="H219" i="16"/>
  <c r="I219" i="16"/>
  <c r="Q219" i="16" s="1"/>
  <c r="H251" i="16"/>
  <c r="I251" i="16"/>
  <c r="Q251" i="16" s="1"/>
  <c r="H64" i="16"/>
  <c r="I64" i="16"/>
  <c r="Q64" i="16" s="1"/>
  <c r="H133" i="16"/>
  <c r="I133" i="16"/>
  <c r="Q133" i="16" s="1"/>
  <c r="H267" i="16"/>
  <c r="I267" i="16"/>
  <c r="Q267" i="16" s="1"/>
  <c r="H238" i="16"/>
  <c r="I238" i="16"/>
  <c r="Q238" i="16" s="1"/>
  <c r="O237" i="16" l="1"/>
  <c r="O172" i="16"/>
  <c r="O166" i="16"/>
  <c r="O123" i="16"/>
  <c r="T152" i="16"/>
  <c r="U152" i="16" s="1"/>
  <c r="O146" i="16"/>
  <c r="T246" i="16"/>
  <c r="U246" i="16" s="1"/>
  <c r="T279" i="16"/>
  <c r="U279" i="16" s="1"/>
  <c r="T268" i="16"/>
  <c r="U268" i="16" s="1"/>
  <c r="O249" i="16"/>
  <c r="O201" i="16"/>
  <c r="O184" i="16"/>
  <c r="O169" i="16"/>
  <c r="T128" i="16"/>
  <c r="U128" i="16" s="1"/>
  <c r="O132" i="16"/>
  <c r="O108" i="16"/>
  <c r="O86" i="16"/>
  <c r="O33" i="16"/>
  <c r="O133" i="16"/>
  <c r="O281" i="16"/>
  <c r="T276" i="16"/>
  <c r="T227" i="16"/>
  <c r="U227" i="16" s="1"/>
  <c r="O264" i="16"/>
  <c r="T255" i="16"/>
  <c r="U255" i="16" s="1"/>
  <c r="T215" i="16"/>
  <c r="O180" i="16"/>
  <c r="O130" i="16"/>
  <c r="O112" i="16"/>
  <c r="O105" i="16"/>
  <c r="O104" i="16"/>
  <c r="O50" i="16"/>
  <c r="O37" i="16"/>
  <c r="T26" i="16"/>
  <c r="U26" i="16" s="1"/>
  <c r="T97" i="16"/>
  <c r="U97" i="16" s="1"/>
  <c r="O251" i="16"/>
  <c r="T238" i="16"/>
  <c r="U238" i="16" s="1"/>
  <c r="O269" i="16"/>
  <c r="T76" i="16"/>
  <c r="U76" i="16" s="1"/>
  <c r="U30" i="16"/>
  <c r="O16" i="16"/>
  <c r="O272" i="16"/>
  <c r="O271" i="16"/>
  <c r="T248" i="16"/>
  <c r="U248" i="16" s="1"/>
  <c r="O157" i="16"/>
  <c r="O212" i="16"/>
  <c r="T59" i="16"/>
  <c r="U59" i="16" s="1"/>
  <c r="O34" i="16"/>
  <c r="O38" i="16"/>
  <c r="T19" i="16"/>
  <c r="U19" i="16" s="1"/>
  <c r="O22" i="16"/>
  <c r="O250" i="16"/>
  <c r="O245" i="16"/>
  <c r="O182" i="16"/>
  <c r="O194" i="16"/>
  <c r="O173" i="16"/>
  <c r="T164" i="16"/>
  <c r="U164" i="16" s="1"/>
  <c r="O145" i="16"/>
  <c r="O100" i="16"/>
  <c r="O78" i="16"/>
  <c r="T44" i="16"/>
  <c r="U44" i="16" s="1"/>
  <c r="O28" i="16"/>
  <c r="O15" i="16"/>
  <c r="O7" i="16"/>
  <c r="T3" i="16"/>
  <c r="U3" i="16" s="1"/>
  <c r="O131" i="16"/>
  <c r="T28" i="16"/>
  <c r="U28" i="16" s="1"/>
  <c r="T253" i="16"/>
  <c r="U253" i="16" s="1"/>
  <c r="O154" i="16"/>
  <c r="T179" i="16"/>
  <c r="U179" i="16" s="1"/>
  <c r="T136" i="16"/>
  <c r="U136" i="16" s="1"/>
  <c r="T162" i="16"/>
  <c r="U162" i="16" s="1"/>
  <c r="T211" i="16"/>
  <c r="U211" i="16" s="1"/>
  <c r="T157" i="16"/>
  <c r="U157" i="16" s="1"/>
  <c r="T73" i="16"/>
  <c r="U73" i="16" s="1"/>
  <c r="U270" i="16"/>
  <c r="O263" i="16"/>
  <c r="T96" i="16"/>
  <c r="U96" i="16" s="1"/>
  <c r="O69" i="16"/>
  <c r="O92" i="16"/>
  <c r="O85" i="16"/>
  <c r="T83" i="16"/>
  <c r="U83" i="16" s="1"/>
  <c r="O59" i="16"/>
  <c r="O49" i="16"/>
  <c r="T269" i="16"/>
  <c r="U269" i="16" s="1"/>
  <c r="O222" i="16"/>
  <c r="T208" i="16"/>
  <c r="U208" i="16" s="1"/>
  <c r="O168" i="16"/>
  <c r="T50" i="16"/>
  <c r="U50" i="16" s="1"/>
  <c r="O67" i="16"/>
  <c r="T49" i="16"/>
  <c r="U49" i="16" s="1"/>
  <c r="O32" i="16"/>
  <c r="O3" i="16"/>
  <c r="O77" i="16"/>
  <c r="T263" i="16"/>
  <c r="U263" i="16" s="1"/>
  <c r="T242" i="16"/>
  <c r="U242" i="16" s="1"/>
  <c r="O236" i="16"/>
  <c r="O177" i="16"/>
  <c r="O238" i="16"/>
  <c r="T267" i="16"/>
  <c r="U267" i="16" s="1"/>
  <c r="O235" i="16"/>
  <c r="T234" i="16"/>
  <c r="U234" i="16" s="1"/>
  <c r="T169" i="16"/>
  <c r="U169" i="16" s="1"/>
  <c r="T202" i="16"/>
  <c r="U202" i="16" s="1"/>
  <c r="O137" i="16"/>
  <c r="O95" i="16"/>
  <c r="T119" i="16"/>
  <c r="U119" i="16" s="1"/>
  <c r="O120" i="16"/>
  <c r="O280" i="16"/>
  <c r="O270" i="16"/>
  <c r="T165" i="16"/>
  <c r="U165" i="16" s="1"/>
  <c r="T173" i="16"/>
  <c r="U173" i="16" s="1"/>
  <c r="T160" i="16"/>
  <c r="U160" i="16" s="1"/>
  <c r="U148" i="16"/>
  <c r="O66" i="16"/>
  <c r="T102" i="16"/>
  <c r="U102" i="16" s="1"/>
  <c r="O109" i="16"/>
  <c r="U79" i="16"/>
  <c r="T41" i="16"/>
  <c r="U41" i="16" s="1"/>
  <c r="T38" i="16"/>
  <c r="U38" i="16" s="1"/>
  <c r="O26" i="16"/>
  <c r="O276" i="16"/>
  <c r="O248" i="16"/>
  <c r="T125" i="16"/>
  <c r="U125" i="16" s="1"/>
  <c r="T143" i="16"/>
  <c r="U143" i="16" s="1"/>
  <c r="O151" i="16"/>
  <c r="T68" i="16"/>
  <c r="U68" i="16" s="1"/>
  <c r="T24" i="16"/>
  <c r="U24" i="16" s="1"/>
  <c r="T282" i="16"/>
  <c r="U282" i="16" s="1"/>
  <c r="T52" i="16"/>
  <c r="U52" i="16" s="1"/>
  <c r="O246" i="16"/>
  <c r="T271" i="16"/>
  <c r="U271" i="16" s="1"/>
  <c r="O255" i="16"/>
  <c r="T241" i="16"/>
  <c r="U241" i="16" s="1"/>
  <c r="O242" i="16"/>
  <c r="T225" i="16"/>
  <c r="U225" i="16" s="1"/>
  <c r="T182" i="16"/>
  <c r="U182" i="16" s="1"/>
  <c r="O218" i="16"/>
  <c r="T200" i="16"/>
  <c r="U200" i="16" s="1"/>
  <c r="T184" i="16"/>
  <c r="U184" i="16" s="1"/>
  <c r="T145" i="16"/>
  <c r="U145" i="16" s="1"/>
  <c r="O136" i="16"/>
  <c r="T146" i="16"/>
  <c r="U146" i="16" s="1"/>
  <c r="T105" i="16"/>
  <c r="U105" i="16" s="1"/>
  <c r="T89" i="16"/>
  <c r="U89" i="16" s="1"/>
  <c r="T82" i="16"/>
  <c r="U82" i="16" s="1"/>
  <c r="T100" i="16"/>
  <c r="U100" i="16" s="1"/>
  <c r="O93" i="16"/>
  <c r="T33" i="16"/>
  <c r="U33" i="16" s="1"/>
  <c r="O30" i="16"/>
  <c r="O53" i="16"/>
  <c r="O19" i="16"/>
  <c r="O285" i="16"/>
  <c r="T278" i="16"/>
  <c r="U278" i="16" s="1"/>
  <c r="T264" i="16"/>
  <c r="U264" i="16" s="1"/>
  <c r="T256" i="16"/>
  <c r="U256" i="16" s="1"/>
  <c r="T252" i="16"/>
  <c r="U252" i="16" s="1"/>
  <c r="T236" i="16"/>
  <c r="U236" i="16" s="1"/>
  <c r="O186" i="16"/>
  <c r="O215" i="16"/>
  <c r="O195" i="16"/>
  <c r="O179" i="16"/>
  <c r="T177" i="16"/>
  <c r="U177" i="16" s="1"/>
  <c r="T121" i="16"/>
  <c r="U121" i="16" s="1"/>
  <c r="O96" i="16"/>
  <c r="O124" i="16"/>
  <c r="T158" i="16"/>
  <c r="U158" i="16" s="1"/>
  <c r="T92" i="16"/>
  <c r="U92" i="16" s="1"/>
  <c r="T109" i="16"/>
  <c r="U109" i="16" s="1"/>
  <c r="O97" i="16"/>
  <c r="T37" i="16"/>
  <c r="U37" i="16" s="1"/>
  <c r="U53" i="16"/>
  <c r="O282" i="16"/>
  <c r="O262" i="16"/>
  <c r="O232" i="16"/>
  <c r="O204" i="16"/>
  <c r="O178" i="16"/>
  <c r="O125" i="16"/>
  <c r="O267" i="16"/>
  <c r="O64" i="16"/>
  <c r="T64" i="16"/>
  <c r="U64" i="16" s="1"/>
  <c r="U32" i="16"/>
  <c r="O52" i="16"/>
  <c r="T66" i="16"/>
  <c r="U66" i="16" s="1"/>
  <c r="O13" i="16"/>
  <c r="O27" i="16"/>
  <c r="T120" i="16"/>
  <c r="U120" i="16" s="1"/>
  <c r="O14" i="16"/>
  <c r="T281" i="16"/>
  <c r="U281" i="16" s="1"/>
  <c r="T262" i="16"/>
  <c r="U262" i="16" s="1"/>
  <c r="O241" i="16"/>
  <c r="T237" i="16"/>
  <c r="U237" i="16" s="1"/>
  <c r="O224" i="16"/>
  <c r="T249" i="16"/>
  <c r="U249" i="16" s="1"/>
  <c r="T186" i="16"/>
  <c r="U186" i="16" s="1"/>
  <c r="T172" i="16"/>
  <c r="U172" i="16" s="1"/>
  <c r="T229" i="16"/>
  <c r="U229" i="16" s="1"/>
  <c r="T201" i="16"/>
  <c r="U201" i="16" s="1"/>
  <c r="U151" i="16"/>
  <c r="T123" i="16"/>
  <c r="U123" i="16" s="1"/>
  <c r="T114" i="16"/>
  <c r="U114" i="16" s="1"/>
  <c r="T113" i="16"/>
  <c r="U113" i="16" s="1"/>
  <c r="T85" i="16"/>
  <c r="U85" i="16" s="1"/>
  <c r="T108" i="16"/>
  <c r="U108" i="16" s="1"/>
  <c r="T70" i="16"/>
  <c r="U70" i="16" s="1"/>
  <c r="T22" i="16"/>
  <c r="U22" i="16" s="1"/>
  <c r="T7" i="16"/>
  <c r="U7" i="16" s="1"/>
  <c r="T23" i="16"/>
  <c r="U23" i="16" s="1"/>
  <c r="T10" i="16"/>
  <c r="U10" i="16" s="1"/>
  <c r="O275" i="16"/>
  <c r="T226" i="16"/>
  <c r="U226" i="16" s="1"/>
  <c r="O227" i="16"/>
  <c r="O239" i="16"/>
  <c r="T232" i="16"/>
  <c r="U232" i="16" s="1"/>
  <c r="T228" i="16"/>
  <c r="U228" i="16" s="1"/>
  <c r="U220" i="16"/>
  <c r="O213" i="16"/>
  <c r="T195" i="16"/>
  <c r="U195" i="16" s="1"/>
  <c r="T189" i="16"/>
  <c r="U189" i="16" s="1"/>
  <c r="O128" i="16"/>
  <c r="O152" i="16"/>
  <c r="T69" i="16"/>
  <c r="U69" i="16" s="1"/>
  <c r="T111" i="16"/>
  <c r="U111" i="16" s="1"/>
  <c r="O74" i="16"/>
  <c r="T60" i="16"/>
  <c r="U60" i="16" s="1"/>
  <c r="T31" i="16"/>
  <c r="U31" i="16" s="1"/>
  <c r="T34" i="16"/>
  <c r="U34" i="16" s="1"/>
  <c r="T15" i="16"/>
  <c r="U15" i="16" s="1"/>
  <c r="T35" i="16"/>
  <c r="U35" i="16" s="1"/>
  <c r="O2" i="16"/>
  <c r="O138" i="16"/>
  <c r="T258" i="16"/>
  <c r="U258" i="16" s="1"/>
  <c r="T203" i="16"/>
  <c r="U203" i="16" s="1"/>
  <c r="T61" i="16"/>
  <c r="U61" i="16" s="1"/>
  <c r="O12" i="16"/>
  <c r="T154" i="16"/>
  <c r="U154" i="16" s="1"/>
  <c r="T101" i="16"/>
  <c r="U101" i="16" s="1"/>
  <c r="T62" i="16"/>
  <c r="U62" i="16" s="1"/>
  <c r="T222" i="16"/>
  <c r="U222" i="16" s="1"/>
  <c r="U221" i="16"/>
  <c r="U207" i="16"/>
  <c r="T86" i="16"/>
  <c r="U86" i="16" s="1"/>
  <c r="T47" i="16"/>
  <c r="U47" i="16" s="1"/>
  <c r="O42" i="16"/>
  <c r="O216" i="16"/>
  <c r="T216" i="16"/>
  <c r="U216" i="16" s="1"/>
  <c r="T155" i="16"/>
  <c r="U155" i="16" s="1"/>
  <c r="O155" i="16"/>
  <c r="T141" i="16"/>
  <c r="U141" i="16" s="1"/>
  <c r="O141" i="16"/>
  <c r="O135" i="16"/>
  <c r="T135" i="16"/>
  <c r="U135" i="16" s="1"/>
  <c r="T110" i="16"/>
  <c r="U110" i="16" s="1"/>
  <c r="O110" i="16"/>
  <c r="O5" i="16"/>
  <c r="T5" i="16"/>
  <c r="U5" i="16" s="1"/>
  <c r="T283" i="16"/>
  <c r="U283" i="16" s="1"/>
  <c r="O283" i="16"/>
  <c r="T265" i="16"/>
  <c r="U265" i="16" s="1"/>
  <c r="O265" i="16"/>
  <c r="T273" i="16"/>
  <c r="U273" i="16" s="1"/>
  <c r="O261" i="16"/>
  <c r="T261" i="16"/>
  <c r="U261" i="16" s="1"/>
  <c r="O214" i="16"/>
  <c r="T214" i="16"/>
  <c r="U214" i="16" s="1"/>
  <c r="O217" i="16"/>
  <c r="T217" i="16"/>
  <c r="U217" i="16" s="1"/>
  <c r="T193" i="16"/>
  <c r="U193" i="16" s="1"/>
  <c r="T75" i="16"/>
  <c r="U75" i="16" s="1"/>
  <c r="O243" i="16"/>
  <c r="T243" i="16"/>
  <c r="U243" i="16" s="1"/>
  <c r="T171" i="16"/>
  <c r="U171" i="16" s="1"/>
  <c r="O171" i="16"/>
  <c r="T161" i="16"/>
  <c r="U161" i="16" s="1"/>
  <c r="O161" i="16"/>
  <c r="O115" i="16"/>
  <c r="T115" i="16"/>
  <c r="U115" i="16" s="1"/>
  <c r="T8" i="16"/>
  <c r="U8" i="16" s="1"/>
  <c r="O8" i="16"/>
  <c r="T230" i="16"/>
  <c r="U230" i="16" s="1"/>
  <c r="O230" i="16"/>
  <c r="T39" i="16"/>
  <c r="U39" i="16" s="1"/>
  <c r="O39" i="16"/>
  <c r="T137" i="16"/>
  <c r="U137" i="16" s="1"/>
  <c r="T185" i="16"/>
  <c r="U185" i="16" s="1"/>
  <c r="O185" i="16"/>
  <c r="O84" i="16"/>
  <c r="T133" i="16"/>
  <c r="U133" i="16" s="1"/>
  <c r="T284" i="16"/>
  <c r="U284" i="16" s="1"/>
  <c r="O284" i="16"/>
  <c r="T280" i="16"/>
  <c r="U280" i="16" s="1"/>
  <c r="T266" i="16"/>
  <c r="U266" i="16" s="1"/>
  <c r="O266" i="16"/>
  <c r="O260" i="16"/>
  <c r="T260" i="16"/>
  <c r="U260" i="16" s="1"/>
  <c r="O258" i="16"/>
  <c r="O233" i="16"/>
  <c r="T233" i="16"/>
  <c r="U233" i="16" s="1"/>
  <c r="O203" i="16"/>
  <c r="T180" i="16"/>
  <c r="U180" i="16" s="1"/>
  <c r="O198" i="16"/>
  <c r="T198" i="16"/>
  <c r="U198" i="16" s="1"/>
  <c r="T150" i="16"/>
  <c r="U150" i="16" s="1"/>
  <c r="T144" i="16"/>
  <c r="U144" i="16" s="1"/>
  <c r="O144" i="16"/>
  <c r="O99" i="16"/>
  <c r="O259" i="16"/>
  <c r="U168" i="16"/>
  <c r="U131" i="16"/>
  <c r="T116" i="16"/>
  <c r="U116" i="16" s="1"/>
  <c r="O88" i="16"/>
  <c r="T88" i="16"/>
  <c r="U88" i="16" s="1"/>
  <c r="O91" i="16"/>
  <c r="T91" i="16"/>
  <c r="U91" i="16" s="1"/>
  <c r="T12" i="16"/>
  <c r="U12" i="16" s="1"/>
  <c r="O9" i="16"/>
  <c r="T9" i="16"/>
  <c r="U9" i="16" s="1"/>
  <c r="T274" i="16"/>
  <c r="U274" i="16" s="1"/>
  <c r="T272" i="16"/>
  <c r="U272" i="16" s="1"/>
  <c r="T250" i="16"/>
  <c r="U250" i="16" s="1"/>
  <c r="T245" i="16"/>
  <c r="U245" i="16" s="1"/>
  <c r="T231" i="16"/>
  <c r="U231" i="16" s="1"/>
  <c r="T170" i="16"/>
  <c r="U170" i="16" s="1"/>
  <c r="O220" i="16"/>
  <c r="O206" i="16"/>
  <c r="T206" i="16"/>
  <c r="U206" i="16" s="1"/>
  <c r="T204" i="16"/>
  <c r="U204" i="16" s="1"/>
  <c r="O207" i="16"/>
  <c r="T197" i="16"/>
  <c r="U197" i="16" s="1"/>
  <c r="O197" i="16"/>
  <c r="T153" i="16"/>
  <c r="U153" i="16" s="1"/>
  <c r="T178" i="16"/>
  <c r="U178" i="16" s="1"/>
  <c r="T218" i="16"/>
  <c r="U218" i="16" s="1"/>
  <c r="O164" i="16"/>
  <c r="O176" i="16"/>
  <c r="T176" i="16"/>
  <c r="U176" i="16" s="1"/>
  <c r="O148" i="16"/>
  <c r="T212" i="16"/>
  <c r="U212" i="16" s="1"/>
  <c r="O158" i="16"/>
  <c r="T147" i="16"/>
  <c r="U147" i="16" s="1"/>
  <c r="T132" i="16"/>
  <c r="U132" i="16" s="1"/>
  <c r="O119" i="16"/>
  <c r="O107" i="16"/>
  <c r="O79" i="16"/>
  <c r="T57" i="16"/>
  <c r="U57" i="16" s="1"/>
  <c r="U67" i="16"/>
  <c r="O44" i="16"/>
  <c r="O4" i="16"/>
  <c r="T4" i="16"/>
  <c r="U4" i="16" s="1"/>
  <c r="U285" i="16"/>
  <c r="U276" i="16"/>
  <c r="U239" i="16"/>
  <c r="U224" i="16"/>
  <c r="O234" i="16"/>
  <c r="U215" i="16"/>
  <c r="O191" i="16"/>
  <c r="T191" i="16"/>
  <c r="U191" i="16" s="1"/>
  <c r="O199" i="16"/>
  <c r="U95" i="16"/>
  <c r="O72" i="16"/>
  <c r="T72" i="16"/>
  <c r="U72" i="16" s="1"/>
  <c r="O11" i="16"/>
  <c r="T11" i="16"/>
  <c r="U11" i="16" s="1"/>
  <c r="U213" i="16"/>
  <c r="O181" i="16"/>
  <c r="O162" i="16"/>
  <c r="U124" i="16"/>
  <c r="T103" i="16"/>
  <c r="U103" i="16" s="1"/>
  <c r="T118" i="16"/>
  <c r="U118" i="16" s="1"/>
  <c r="O65" i="16"/>
  <c r="U74" i="16"/>
  <c r="T77" i="16"/>
  <c r="U77" i="16" s="1"/>
  <c r="T27" i="16"/>
  <c r="U27" i="16" s="1"/>
  <c r="U42" i="16"/>
  <c r="T14" i="16"/>
  <c r="U14" i="16" s="1"/>
  <c r="T13" i="16"/>
  <c r="U13" i="16" s="1"/>
  <c r="U107" i="16"/>
  <c r="U65" i="16"/>
  <c r="T16" i="16"/>
  <c r="U16" i="16" s="1"/>
  <c r="O129" i="16"/>
  <c r="T129" i="16"/>
  <c r="U129" i="16" s="1"/>
  <c r="O254" i="16"/>
  <c r="T254" i="16"/>
  <c r="U254" i="16" s="1"/>
  <c r="O247" i="16"/>
  <c r="T247" i="16"/>
  <c r="U247" i="16" s="1"/>
  <c r="O257" i="16"/>
  <c r="T257" i="16"/>
  <c r="U257" i="16" s="1"/>
  <c r="O244" i="16"/>
  <c r="T244" i="16"/>
  <c r="U244" i="16" s="1"/>
  <c r="O240" i="16"/>
  <c r="T240" i="16"/>
  <c r="U240" i="16" s="1"/>
  <c r="O205" i="16"/>
  <c r="T205" i="16"/>
  <c r="U205" i="16" s="1"/>
  <c r="T142" i="16"/>
  <c r="U142" i="16" s="1"/>
  <c r="O142" i="16"/>
  <c r="O159" i="16"/>
  <c r="T159" i="16"/>
  <c r="U159" i="16" s="1"/>
  <c r="O223" i="16"/>
  <c r="T223" i="16"/>
  <c r="U223" i="16" s="1"/>
  <c r="T251" i="16"/>
  <c r="U251" i="16" s="1"/>
  <c r="O219" i="16"/>
  <c r="T219" i="16"/>
  <c r="U219" i="16" s="1"/>
  <c r="T277" i="16"/>
  <c r="U277" i="16" s="1"/>
  <c r="T235" i="16"/>
  <c r="U235" i="16" s="1"/>
  <c r="T259" i="16"/>
  <c r="U259" i="16" s="1"/>
  <c r="O279" i="16"/>
  <c r="O268" i="16"/>
  <c r="O221" i="16"/>
  <c r="O209" i="16"/>
  <c r="T209" i="16"/>
  <c r="U209" i="16" s="1"/>
  <c r="O174" i="16"/>
  <c r="T174" i="16"/>
  <c r="U174" i="16" s="1"/>
  <c r="O210" i="16"/>
  <c r="T210" i="16"/>
  <c r="U210" i="16" s="1"/>
  <c r="U275" i="16"/>
  <c r="O140" i="16"/>
  <c r="T140" i="16"/>
  <c r="U140" i="16" s="1"/>
  <c r="T194" i="16"/>
  <c r="U194" i="16" s="1"/>
  <c r="T196" i="16"/>
  <c r="U196" i="16" s="1"/>
  <c r="O134" i="16"/>
  <c r="T134" i="16"/>
  <c r="U134" i="16" s="1"/>
  <c r="T183" i="16"/>
  <c r="U183" i="16" s="1"/>
  <c r="T167" i="16"/>
  <c r="U167" i="16" s="1"/>
  <c r="O167" i="16"/>
  <c r="T163" i="16"/>
  <c r="U163" i="16" s="1"/>
  <c r="O163" i="16"/>
  <c r="T188" i="16"/>
  <c r="U188" i="16" s="1"/>
  <c r="O188" i="16"/>
  <c r="T126" i="16"/>
  <c r="U126" i="16" s="1"/>
  <c r="O126" i="16"/>
  <c r="T84" i="16"/>
  <c r="U84" i="16" s="1"/>
  <c r="O71" i="16"/>
  <c r="T71" i="16"/>
  <c r="U71" i="16" s="1"/>
  <c r="O40" i="16"/>
  <c r="T40" i="16"/>
  <c r="U40" i="16" s="1"/>
  <c r="O51" i="16"/>
  <c r="T51" i="16"/>
  <c r="U51" i="16" s="1"/>
  <c r="T190" i="16"/>
  <c r="U190" i="16" s="1"/>
  <c r="O190" i="16"/>
  <c r="O94" i="16"/>
  <c r="T94" i="16"/>
  <c r="U94" i="16" s="1"/>
  <c r="O156" i="16"/>
  <c r="T156" i="16"/>
  <c r="U156" i="16" s="1"/>
  <c r="T80" i="16"/>
  <c r="U80" i="16" s="1"/>
  <c r="O80" i="16"/>
  <c r="O25" i="16"/>
  <c r="T25" i="16"/>
  <c r="U25" i="16" s="1"/>
  <c r="O90" i="16"/>
  <c r="T90" i="16"/>
  <c r="U90" i="16" s="1"/>
  <c r="T54" i="16"/>
  <c r="U54" i="16" s="1"/>
  <c r="O54" i="16"/>
  <c r="T63" i="16"/>
  <c r="U63" i="16" s="1"/>
  <c r="O63" i="16"/>
  <c r="T175" i="16"/>
  <c r="U175" i="16" s="1"/>
  <c r="O175" i="16"/>
  <c r="O48" i="16"/>
  <c r="T48" i="16"/>
  <c r="U48" i="16" s="1"/>
  <c r="T18" i="16"/>
  <c r="U18" i="16" s="1"/>
  <c r="O18" i="16"/>
  <c r="T58" i="16"/>
  <c r="U58" i="16" s="1"/>
  <c r="O58" i="16"/>
  <c r="O21" i="16"/>
  <c r="T21" i="16"/>
  <c r="U21" i="16" s="1"/>
  <c r="O98" i="16"/>
  <c r="T98" i="16"/>
  <c r="U98" i="16" s="1"/>
  <c r="O87" i="16"/>
  <c r="T87" i="16"/>
  <c r="U87" i="16" s="1"/>
  <c r="T56" i="16"/>
  <c r="U56" i="16" s="1"/>
  <c r="O56" i="16"/>
  <c r="O192" i="16"/>
  <c r="T192" i="16"/>
  <c r="U192" i="16" s="1"/>
  <c r="T199" i="16"/>
  <c r="U199" i="16" s="1"/>
  <c r="T187" i="16"/>
  <c r="U187" i="16" s="1"/>
  <c r="O187" i="16"/>
  <c r="O127" i="16"/>
  <c r="T127" i="16"/>
  <c r="U127" i="16" s="1"/>
  <c r="T99" i="16"/>
  <c r="U99" i="16" s="1"/>
  <c r="T138" i="16"/>
  <c r="U138" i="16" s="1"/>
  <c r="T181" i="16"/>
  <c r="U181" i="16" s="1"/>
  <c r="T122" i="16"/>
  <c r="U122" i="16" s="1"/>
  <c r="T149" i="16"/>
  <c r="U149" i="16" s="1"/>
  <c r="T166" i="16"/>
  <c r="U166" i="16" s="1"/>
  <c r="T139" i="16"/>
  <c r="U139" i="16" s="1"/>
  <c r="T130" i="16"/>
  <c r="U130" i="16" s="1"/>
  <c r="T112" i="16"/>
  <c r="U112" i="16" s="1"/>
  <c r="T104" i="16"/>
  <c r="U104" i="16" s="1"/>
  <c r="T117" i="16"/>
  <c r="U117" i="16" s="1"/>
  <c r="T106" i="16"/>
  <c r="U106" i="16" s="1"/>
  <c r="O46" i="16"/>
  <c r="T46" i="16"/>
  <c r="U46" i="16" s="1"/>
  <c r="O45" i="16"/>
  <c r="T45" i="16"/>
  <c r="U45" i="16" s="1"/>
  <c r="O147" i="16"/>
  <c r="O116" i="16"/>
  <c r="O101" i="16"/>
  <c r="T93" i="16"/>
  <c r="U93" i="16" s="1"/>
  <c r="T81" i="16"/>
  <c r="U81" i="16" s="1"/>
  <c r="O81" i="16"/>
  <c r="T55" i="16"/>
  <c r="U55" i="16" s="1"/>
  <c r="O55" i="16"/>
  <c r="O29" i="16"/>
  <c r="T29" i="16"/>
  <c r="U29" i="16" s="1"/>
  <c r="O36" i="16"/>
  <c r="T36" i="16"/>
  <c r="U36" i="16" s="1"/>
  <c r="O20" i="16"/>
  <c r="T20" i="16"/>
  <c r="U20" i="16" s="1"/>
  <c r="O6" i="16"/>
  <c r="T6" i="16"/>
  <c r="U6" i="16" s="1"/>
  <c r="O43" i="16"/>
  <c r="T43" i="16"/>
  <c r="U43" i="16" s="1"/>
  <c r="O17" i="16"/>
  <c r="T17" i="16"/>
  <c r="U17" i="16" s="1"/>
  <c r="U2" i="16"/>
  <c r="T78" i="16"/>
  <c r="U78" i="16" s="1"/>
  <c r="O61" i="16"/>
  <c r="O62" i="16"/>
  <c r="V104" i="16" l="1"/>
  <c r="D104" i="9" s="1"/>
  <c r="V139" i="16"/>
  <c r="D139" i="9" s="1"/>
  <c r="V199" i="16"/>
  <c r="D199" i="9" s="1"/>
  <c r="V78" i="16"/>
  <c r="D78" i="9" s="1"/>
  <c r="V93" i="16"/>
  <c r="D93" i="9" s="1"/>
  <c r="V134" i="16"/>
  <c r="D134" i="9" s="1"/>
  <c r="V277" i="16"/>
  <c r="D277" i="9" s="1"/>
  <c r="V166" i="16"/>
  <c r="D166" i="9" s="1"/>
  <c r="V251" i="16"/>
  <c r="D251" i="9" s="1"/>
  <c r="V130" i="16"/>
  <c r="D130" i="9" s="1"/>
  <c r="V122" i="16"/>
  <c r="D122" i="9" s="1"/>
  <c r="V58" i="16"/>
  <c r="D58" i="9" s="1"/>
  <c r="V33" i="16"/>
  <c r="D33" i="9" s="1"/>
  <c r="V6" i="16"/>
  <c r="D6" i="9" s="1"/>
  <c r="V69" i="16"/>
  <c r="D69" i="9" s="1"/>
  <c r="V48" i="16"/>
  <c r="D48" i="9" s="1"/>
  <c r="V82" i="16"/>
  <c r="D82" i="9" s="1"/>
  <c r="V63" i="16"/>
  <c r="D63" i="9" s="1"/>
  <c r="V208" i="16"/>
  <c r="D208" i="9" s="1"/>
  <c r="V40" i="16"/>
  <c r="D40" i="9" s="1"/>
  <c r="V202" i="16"/>
  <c r="D202" i="9" s="1"/>
  <c r="V265" i="16"/>
  <c r="D265" i="9" s="1"/>
  <c r="V234" i="16"/>
  <c r="D234" i="9" s="1"/>
  <c r="V206" i="16"/>
  <c r="D206" i="9" s="1"/>
  <c r="V241" i="16"/>
  <c r="D241" i="9" s="1"/>
  <c r="V237" i="16"/>
  <c r="D237" i="9" s="1"/>
  <c r="V269" i="16"/>
  <c r="D269" i="9" s="1"/>
  <c r="V22" i="16"/>
  <c r="D22" i="9" s="1"/>
  <c r="V5" i="16"/>
  <c r="D5" i="9" s="1"/>
  <c r="V116" i="16"/>
  <c r="D116" i="9" s="1"/>
  <c r="V27" i="16"/>
  <c r="D27" i="9" s="1"/>
  <c r="V14" i="16"/>
  <c r="D14" i="9" s="1"/>
  <c r="V18" i="16"/>
  <c r="D18" i="9" s="1"/>
  <c r="V16" i="16"/>
  <c r="D16" i="9" s="1"/>
  <c r="V61" i="16"/>
  <c r="D61" i="9" s="1"/>
  <c r="V101" i="16"/>
  <c r="D101" i="9" s="1"/>
  <c r="V147" i="16"/>
  <c r="D147" i="9" s="1"/>
  <c r="V12" i="16"/>
  <c r="D12" i="9" s="1"/>
  <c r="V29" i="16"/>
  <c r="D29" i="9" s="1"/>
  <c r="V59" i="16"/>
  <c r="D59" i="9" s="1"/>
  <c r="V81" i="16"/>
  <c r="D81" i="9" s="1"/>
  <c r="V144" i="16"/>
  <c r="D144" i="9" s="1"/>
  <c r="V143" i="16"/>
  <c r="D143" i="9" s="1"/>
  <c r="V38" i="16"/>
  <c r="D38" i="9" s="1"/>
  <c r="V53" i="16"/>
  <c r="D53" i="9" s="1"/>
  <c r="V37" i="16"/>
  <c r="D37" i="9" s="1"/>
  <c r="V50" i="16"/>
  <c r="D50" i="9" s="1"/>
  <c r="V138" i="16"/>
  <c r="D138" i="9" s="1"/>
  <c r="V7" i="16"/>
  <c r="D7" i="9" s="1"/>
  <c r="V54" i="16"/>
  <c r="D54" i="9" s="1"/>
  <c r="V141" i="16"/>
  <c r="D141" i="9" s="1"/>
  <c r="V176" i="16"/>
  <c r="D176" i="9" s="1"/>
  <c r="V198" i="16"/>
  <c r="D198" i="9" s="1"/>
  <c r="V204" i="16"/>
  <c r="D204" i="9" s="1"/>
  <c r="V3" i="16"/>
  <c r="D3" i="9" s="1"/>
  <c r="V28" i="16"/>
  <c r="D28" i="9" s="1"/>
  <c r="V70" i="16"/>
  <c r="D70" i="9" s="1"/>
  <c r="V115" i="16"/>
  <c r="D115" i="9" s="1"/>
  <c r="V145" i="16"/>
  <c r="D145" i="9" s="1"/>
  <c r="V185" i="16"/>
  <c r="D185" i="9" s="1"/>
  <c r="V79" i="16"/>
  <c r="D79" i="9" s="1"/>
  <c r="V109" i="16"/>
  <c r="D109" i="9" s="1"/>
  <c r="V152" i="16"/>
  <c r="D152" i="9" s="1"/>
  <c r="V157" i="16"/>
  <c r="D157" i="9" s="1"/>
  <c r="V183" i="16"/>
  <c r="D183" i="9" s="1"/>
  <c r="V196" i="16"/>
  <c r="D196" i="9" s="1"/>
  <c r="V30" i="16"/>
  <c r="D30" i="9" s="1"/>
  <c r="V169" i="16"/>
  <c r="D169" i="9" s="1"/>
  <c r="V201" i="16"/>
  <c r="D201" i="9" s="1"/>
  <c r="V214" i="16"/>
  <c r="D214" i="9" s="1"/>
  <c r="V260" i="16"/>
  <c r="D260" i="9" s="1"/>
  <c r="V132" i="16"/>
  <c r="D132" i="9" s="1"/>
  <c r="V173" i="16"/>
  <c r="D173" i="9" s="1"/>
  <c r="V182" i="16"/>
  <c r="D182" i="9" s="1"/>
  <c r="V250" i="16"/>
  <c r="D250" i="9" s="1"/>
  <c r="V161" i="16"/>
  <c r="D161" i="9" s="1"/>
  <c r="V207" i="16"/>
  <c r="D207" i="9" s="1"/>
  <c r="V217" i="16"/>
  <c r="D217" i="9" s="1"/>
  <c r="V244" i="16"/>
  <c r="D244" i="9" s="1"/>
  <c r="V247" i="16"/>
  <c r="D247" i="9" s="1"/>
  <c r="V186" i="16"/>
  <c r="D186" i="9" s="1"/>
  <c r="V252" i="16"/>
  <c r="D252" i="9" s="1"/>
  <c r="V246" i="16"/>
  <c r="D246" i="9" s="1"/>
  <c r="V248" i="16"/>
  <c r="D248" i="9" s="1"/>
  <c r="V266" i="16"/>
  <c r="D266" i="9" s="1"/>
  <c r="V279" i="16"/>
  <c r="D279" i="9" s="1"/>
  <c r="V272" i="16"/>
  <c r="D272" i="9" s="1"/>
  <c r="V285" i="16"/>
  <c r="D285" i="9" s="1"/>
  <c r="V238" i="16"/>
  <c r="D238" i="9" s="1"/>
  <c r="V17" i="16"/>
  <c r="D17" i="9" s="1"/>
  <c r="V42" i="16"/>
  <c r="D42" i="9" s="1"/>
  <c r="V99" i="16"/>
  <c r="D99" i="9" s="1"/>
  <c r="V136" i="16"/>
  <c r="D136" i="9" s="1"/>
  <c r="V87" i="16"/>
  <c r="D87" i="9" s="1"/>
  <c r="V41" i="16"/>
  <c r="D41" i="9" s="1"/>
  <c r="V123" i="16"/>
  <c r="D123" i="9" s="1"/>
  <c r="V125" i="16"/>
  <c r="D125" i="9" s="1"/>
  <c r="V188" i="16"/>
  <c r="D188" i="9" s="1"/>
  <c r="V229" i="16"/>
  <c r="D229" i="9" s="1"/>
  <c r="V110" i="16"/>
  <c r="D110" i="9" s="1"/>
  <c r="V259" i="16"/>
  <c r="D259" i="9" s="1"/>
  <c r="V215" i="16"/>
  <c r="D215" i="9" s="1"/>
  <c r="V133" i="16"/>
  <c r="D133" i="9" s="1"/>
  <c r="V13" i="16"/>
  <c r="D13" i="9" s="1"/>
  <c r="V9" i="16"/>
  <c r="D9" i="9" s="1"/>
  <c r="V36" i="16"/>
  <c r="D36" i="9" s="1"/>
  <c r="V102" i="16"/>
  <c r="D102" i="9" s="1"/>
  <c r="V34" i="16"/>
  <c r="D34" i="9" s="1"/>
  <c r="V32" i="16"/>
  <c r="D32" i="9" s="1"/>
  <c r="V148" i="16"/>
  <c r="D148" i="9" s="1"/>
  <c r="V86" i="16"/>
  <c r="D86" i="9" s="1"/>
  <c r="V135" i="16"/>
  <c r="D135" i="9" s="1"/>
  <c r="V168" i="16"/>
  <c r="D168" i="9" s="1"/>
  <c r="V77" i="16"/>
  <c r="D77" i="9" s="1"/>
  <c r="V85" i="16"/>
  <c r="D85" i="9" s="1"/>
  <c r="V210" i="16"/>
  <c r="D210" i="9" s="1"/>
  <c r="V195" i="16"/>
  <c r="D195" i="9" s="1"/>
  <c r="V227" i="16"/>
  <c r="D227" i="9" s="1"/>
  <c r="V118" i="16"/>
  <c r="D118" i="9" s="1"/>
  <c r="V268" i="16"/>
  <c r="D268" i="9" s="1"/>
  <c r="V282" i="16"/>
  <c r="D282" i="9" s="1"/>
  <c r="V213" i="16"/>
  <c r="D213" i="9" s="1"/>
  <c r="V49" i="16"/>
  <c r="D49" i="9" s="1"/>
  <c r="V47" i="16"/>
  <c r="D47" i="9" s="1"/>
  <c r="V4" i="16"/>
  <c r="D4" i="9" s="1"/>
  <c r="V21" i="16"/>
  <c r="D21" i="9" s="1"/>
  <c r="V88" i="16"/>
  <c r="D88" i="9" s="1"/>
  <c r="V117" i="16"/>
  <c r="D117" i="9" s="1"/>
  <c r="V212" i="16"/>
  <c r="D212" i="9" s="1"/>
  <c r="V11" i="16"/>
  <c r="D11" i="9" s="1"/>
  <c r="V46" i="16"/>
  <c r="D46" i="9" s="1"/>
  <c r="V75" i="16"/>
  <c r="D75" i="9" s="1"/>
  <c r="V90" i="16"/>
  <c r="D90" i="9" s="1"/>
  <c r="V181" i="16"/>
  <c r="D181" i="9" s="1"/>
  <c r="V26" i="16"/>
  <c r="D26" i="9" s="1"/>
  <c r="V98" i="16"/>
  <c r="D98" i="9" s="1"/>
  <c r="V127" i="16"/>
  <c r="D127" i="9" s="1"/>
  <c r="V175" i="16"/>
  <c r="D175" i="9" s="1"/>
  <c r="V192" i="16"/>
  <c r="D192" i="9" s="1"/>
  <c r="V187" i="16"/>
  <c r="D187" i="9" s="1"/>
  <c r="V35" i="16"/>
  <c r="D35" i="9" s="1"/>
  <c r="V119" i="16"/>
  <c r="D119" i="9" s="1"/>
  <c r="V84" i="16"/>
  <c r="D84" i="9" s="1"/>
  <c r="V94" i="16"/>
  <c r="D94" i="9" s="1"/>
  <c r="V131" i="16"/>
  <c r="D131" i="9" s="1"/>
  <c r="V31" i="16"/>
  <c r="D31" i="9" s="1"/>
  <c r="V89" i="16"/>
  <c r="D89" i="9" s="1"/>
  <c r="V105" i="16"/>
  <c r="D105" i="9" s="1"/>
  <c r="V120" i="16"/>
  <c r="D120" i="9" s="1"/>
  <c r="V194" i="16"/>
  <c r="D194" i="9" s="1"/>
  <c r="V140" i="16"/>
  <c r="D140" i="9" s="1"/>
  <c r="V216" i="16"/>
  <c r="D216" i="9" s="1"/>
  <c r="V233" i="16"/>
  <c r="D233" i="9" s="1"/>
  <c r="V275" i="16"/>
  <c r="D275" i="9" s="1"/>
  <c r="V113" i="16"/>
  <c r="D113" i="9" s="1"/>
  <c r="V184" i="16"/>
  <c r="D184" i="9" s="1"/>
  <c r="V231" i="16"/>
  <c r="D231" i="9" s="1"/>
  <c r="V235" i="16"/>
  <c r="D235" i="9" s="1"/>
  <c r="V158" i="16"/>
  <c r="D158" i="9" s="1"/>
  <c r="V218" i="16"/>
  <c r="D218" i="9" s="1"/>
  <c r="V209" i="16"/>
  <c r="D209" i="9" s="1"/>
  <c r="V240" i="16"/>
  <c r="D240" i="9" s="1"/>
  <c r="V257" i="16"/>
  <c r="D257" i="9" s="1"/>
  <c r="V254" i="16"/>
  <c r="D254" i="9" s="1"/>
  <c r="V228" i="16"/>
  <c r="D228" i="9" s="1"/>
  <c r="V264" i="16"/>
  <c r="D264" i="9" s="1"/>
  <c r="V219" i="16"/>
  <c r="D219" i="9" s="1"/>
  <c r="V171" i="16"/>
  <c r="D171" i="9" s="1"/>
  <c r="V223" i="16"/>
  <c r="D223" i="9" s="1"/>
  <c r="V97" i="16"/>
  <c r="D97" i="9" s="1"/>
  <c r="V142" i="16"/>
  <c r="D142" i="9" s="1"/>
  <c r="V224" i="16"/>
  <c r="D224" i="9" s="1"/>
  <c r="V221" i="16"/>
  <c r="D221" i="9" s="1"/>
  <c r="V263" i="16"/>
  <c r="D263" i="9" s="1"/>
  <c r="V283" i="16"/>
  <c r="D283" i="9" s="1"/>
  <c r="V226" i="16"/>
  <c r="D226" i="9" s="1"/>
  <c r="V203" i="16"/>
  <c r="D203" i="9" s="1"/>
  <c r="V262" i="16"/>
  <c r="D262" i="9" s="1"/>
  <c r="V24" i="16"/>
  <c r="D24" i="9" s="1"/>
  <c r="V56" i="16"/>
  <c r="D56" i="9" s="1"/>
  <c r="V66" i="16"/>
  <c r="D66" i="9" s="1"/>
  <c r="V121" i="16"/>
  <c r="D121" i="9" s="1"/>
  <c r="V73" i="16"/>
  <c r="D73" i="9" s="1"/>
  <c r="V189" i="16"/>
  <c r="D189" i="9" s="1"/>
  <c r="V103" i="16"/>
  <c r="D103" i="9" s="1"/>
  <c r="V154" i="16"/>
  <c r="D154" i="9" s="1"/>
  <c r="V65" i="16"/>
  <c r="D65" i="9" s="1"/>
  <c r="V96" i="16"/>
  <c r="D96" i="9" s="1"/>
  <c r="V165" i="16"/>
  <c r="D165" i="9" s="1"/>
  <c r="V62" i="16"/>
  <c r="D62" i="9" s="1"/>
  <c r="V180" i="16"/>
  <c r="D180" i="9" s="1"/>
  <c r="V243" i="16"/>
  <c r="D243" i="9" s="1"/>
  <c r="V76" i="16"/>
  <c r="D76" i="9" s="1"/>
  <c r="V172" i="16"/>
  <c r="D172" i="9" s="1"/>
  <c r="V258" i="16"/>
  <c r="D258" i="9" s="1"/>
  <c r="V64" i="16"/>
  <c r="D64" i="9" s="1"/>
  <c r="V39" i="16"/>
  <c r="D39" i="9" s="1"/>
  <c r="V95" i="16"/>
  <c r="D95" i="9" s="1"/>
  <c r="V55" i="16"/>
  <c r="D55" i="9" s="1"/>
  <c r="V112" i="16"/>
  <c r="D112" i="9" s="1"/>
  <c r="V45" i="16"/>
  <c r="D45" i="9" s="1"/>
  <c r="V19" i="16"/>
  <c r="D19" i="9" s="1"/>
  <c r="V2" i="16"/>
  <c r="D2" i="9" s="1"/>
  <c r="V60" i="16"/>
  <c r="D60" i="9" s="1"/>
  <c r="V128" i="16"/>
  <c r="D128" i="9" s="1"/>
  <c r="V177" i="16"/>
  <c r="D177" i="9" s="1"/>
  <c r="V164" i="16"/>
  <c r="D164" i="9" s="1"/>
  <c r="V179" i="16"/>
  <c r="D179" i="9" s="1"/>
  <c r="V67" i="16"/>
  <c r="D67" i="9" s="1"/>
  <c r="V68" i="16"/>
  <c r="D68" i="9" s="1"/>
  <c r="V72" i="16"/>
  <c r="D72" i="9" s="1"/>
  <c r="V83" i="16"/>
  <c r="D83" i="9" s="1"/>
  <c r="V91" i="16"/>
  <c r="D91" i="9" s="1"/>
  <c r="V155" i="16"/>
  <c r="D155" i="9" s="1"/>
  <c r="V137" i="16"/>
  <c r="D137" i="9" s="1"/>
  <c r="V230" i="16"/>
  <c r="D230" i="9" s="1"/>
  <c r="V211" i="16"/>
  <c r="D211" i="9" s="1"/>
  <c r="V225" i="16"/>
  <c r="D225" i="9" s="1"/>
  <c r="V249" i="16"/>
  <c r="D249" i="9" s="1"/>
  <c r="V232" i="16"/>
  <c r="D232" i="9" s="1"/>
  <c r="V256" i="16"/>
  <c r="D256" i="9" s="1"/>
  <c r="V253" i="16"/>
  <c r="D253" i="9" s="1"/>
  <c r="V273" i="16"/>
  <c r="D273" i="9" s="1"/>
  <c r="V270" i="16"/>
  <c r="D270" i="9" s="1"/>
  <c r="V280" i="16"/>
  <c r="D280" i="9" s="1"/>
  <c r="V178" i="16"/>
  <c r="D178" i="9" s="1"/>
  <c r="V193" i="16"/>
  <c r="D193" i="9" s="1"/>
  <c r="V43" i="16"/>
  <c r="D43" i="9" s="1"/>
  <c r="V57" i="16"/>
  <c r="D57" i="9" s="1"/>
  <c r="V111" i="16"/>
  <c r="D111" i="9" s="1"/>
  <c r="V146" i="16"/>
  <c r="D146" i="9" s="1"/>
  <c r="V10" i="16"/>
  <c r="D10" i="9" s="1"/>
  <c r="V20" i="16"/>
  <c r="D20" i="9" s="1"/>
  <c r="V52" i="16"/>
  <c r="D52" i="9" s="1"/>
  <c r="V25" i="16"/>
  <c r="D25" i="9" s="1"/>
  <c r="V106" i="16"/>
  <c r="D106" i="9" s="1"/>
  <c r="V150" i="16"/>
  <c r="D150" i="9" s="1"/>
  <c r="V23" i="16"/>
  <c r="D23" i="9" s="1"/>
  <c r="V100" i="16"/>
  <c r="D100" i="9" s="1"/>
  <c r="V8" i="16"/>
  <c r="D8" i="9" s="1"/>
  <c r="V44" i="16"/>
  <c r="D44" i="9" s="1"/>
  <c r="V108" i="16"/>
  <c r="D108" i="9" s="1"/>
  <c r="V162" i="16"/>
  <c r="D162" i="9" s="1"/>
  <c r="V149" i="16"/>
  <c r="D149" i="9" s="1"/>
  <c r="V15" i="16"/>
  <c r="D15" i="9" s="1"/>
  <c r="V80" i="16"/>
  <c r="D80" i="9" s="1"/>
  <c r="V92" i="16"/>
  <c r="D92" i="9" s="1"/>
  <c r="V156" i="16"/>
  <c r="D156" i="9" s="1"/>
  <c r="V160" i="16"/>
  <c r="D160" i="9" s="1"/>
  <c r="V190" i="16"/>
  <c r="D190" i="9" s="1"/>
  <c r="V51" i="16"/>
  <c r="D51" i="9" s="1"/>
  <c r="V71" i="16"/>
  <c r="D71" i="9" s="1"/>
  <c r="V74" i="16"/>
  <c r="D74" i="9" s="1"/>
  <c r="V107" i="16"/>
  <c r="D107" i="9" s="1"/>
  <c r="V114" i="16"/>
  <c r="D114" i="9" s="1"/>
  <c r="V126" i="16"/>
  <c r="D126" i="9" s="1"/>
  <c r="V163" i="16"/>
  <c r="D163" i="9" s="1"/>
  <c r="V167" i="16"/>
  <c r="D167" i="9" s="1"/>
  <c r="V191" i="16"/>
  <c r="D191" i="9" s="1"/>
  <c r="V153" i="16"/>
  <c r="D153" i="9" s="1"/>
  <c r="V200" i="16"/>
  <c r="D200" i="9" s="1"/>
  <c r="V170" i="16"/>
  <c r="D170" i="9" s="1"/>
  <c r="V261" i="16"/>
  <c r="D261" i="9" s="1"/>
  <c r="V284" i="16"/>
  <c r="D284" i="9" s="1"/>
  <c r="V151" i="16"/>
  <c r="D151" i="9" s="1"/>
  <c r="V174" i="16"/>
  <c r="D174" i="9" s="1"/>
  <c r="V245" i="16"/>
  <c r="D245" i="9" s="1"/>
  <c r="V124" i="16"/>
  <c r="D124" i="9" s="1"/>
  <c r="V197" i="16"/>
  <c r="D197" i="9" s="1"/>
  <c r="V236" i="16"/>
  <c r="D236" i="9" s="1"/>
  <c r="V255" i="16"/>
  <c r="D255" i="9" s="1"/>
  <c r="V242" i="16"/>
  <c r="D242" i="9" s="1"/>
  <c r="V222" i="16"/>
  <c r="D222" i="9" s="1"/>
  <c r="V220" i="16"/>
  <c r="D220" i="9" s="1"/>
  <c r="V159" i="16"/>
  <c r="D159" i="9" s="1"/>
  <c r="V205" i="16"/>
  <c r="D205" i="9" s="1"/>
  <c r="V239" i="16"/>
  <c r="D239" i="9" s="1"/>
  <c r="V271" i="16"/>
  <c r="D271" i="9" s="1"/>
  <c r="V276" i="16"/>
  <c r="D276" i="9" s="1"/>
  <c r="V281" i="16"/>
  <c r="D281" i="9" s="1"/>
  <c r="V274" i="16"/>
  <c r="D274" i="9" s="1"/>
  <c r="V129" i="16"/>
  <c r="D129" i="9" s="1"/>
  <c r="V278" i="16"/>
  <c r="D278" i="9" s="1"/>
  <c r="V267" i="16"/>
  <c r="D267" i="9" s="1"/>
  <c r="D306" i="10"/>
  <c r="D318" i="10"/>
  <c r="D344" i="10"/>
  <c r="D396" i="10"/>
  <c r="D407" i="10"/>
  <c r="D410" i="10"/>
  <c r="D443" i="10"/>
  <c r="D209" i="10"/>
  <c r="D210" i="10"/>
  <c r="D211" i="10"/>
  <c r="D212" i="10"/>
  <c r="D213" i="10"/>
  <c r="D214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D233" i="10"/>
  <c r="D234" i="10"/>
  <c r="D235" i="10"/>
  <c r="D236" i="10"/>
  <c r="D237" i="10"/>
  <c r="D238" i="10"/>
  <c r="D239" i="10"/>
  <c r="D240" i="10"/>
  <c r="D241" i="10"/>
  <c r="D242" i="10"/>
  <c r="D243" i="10"/>
  <c r="D244" i="10"/>
  <c r="D245" i="10"/>
  <c r="D246" i="10"/>
  <c r="D247" i="10"/>
  <c r="D248" i="10"/>
  <c r="D249" i="10"/>
  <c r="D250" i="10"/>
  <c r="D251" i="10"/>
  <c r="D252" i="10"/>
  <c r="D253" i="10"/>
  <c r="D254" i="10"/>
  <c r="D255" i="10"/>
  <c r="D256" i="10"/>
  <c r="D257" i="10"/>
  <c r="D258" i="10"/>
  <c r="D259" i="10"/>
  <c r="D260" i="10"/>
  <c r="D261" i="10"/>
  <c r="D262" i="10"/>
  <c r="D263" i="10"/>
  <c r="D264" i="10"/>
  <c r="D265" i="10"/>
  <c r="D266" i="10"/>
  <c r="D267" i="10"/>
  <c r="D268" i="10"/>
  <c r="D269" i="10"/>
  <c r="D270" i="10"/>
  <c r="D271" i="10"/>
  <c r="D272" i="10"/>
  <c r="D273" i="10"/>
  <c r="D274" i="10"/>
  <c r="D275" i="10"/>
  <c r="D276" i="10"/>
  <c r="D277" i="10"/>
  <c r="D278" i="10"/>
  <c r="D279" i="10"/>
  <c r="D280" i="10"/>
  <c r="D281" i="10"/>
  <c r="D282" i="10"/>
  <c r="D283" i="10"/>
  <c r="D284" i="10"/>
  <c r="D285" i="10"/>
  <c r="D286" i="10"/>
  <c r="D287" i="10"/>
  <c r="D288" i="10"/>
  <c r="D289" i="10"/>
  <c r="D290" i="10"/>
  <c r="D291" i="10"/>
  <c r="D292" i="10"/>
  <c r="D293" i="10"/>
  <c r="D294" i="10"/>
  <c r="D295" i="10"/>
  <c r="D296" i="10"/>
  <c r="D297" i="10"/>
  <c r="D298" i="10"/>
  <c r="D299" i="10"/>
  <c r="D300" i="10"/>
  <c r="D301" i="10"/>
  <c r="D302" i="10"/>
  <c r="D303" i="10"/>
  <c r="D304" i="10"/>
  <c r="D305" i="10"/>
  <c r="D307" i="10"/>
  <c r="D308" i="10"/>
  <c r="D309" i="10"/>
  <c r="D310" i="10"/>
  <c r="D311" i="10"/>
  <c r="D312" i="10"/>
  <c r="D313" i="10"/>
  <c r="D314" i="10"/>
  <c r="D315" i="10"/>
  <c r="D316" i="10"/>
  <c r="D317" i="10"/>
  <c r="D319" i="10"/>
  <c r="D320" i="10"/>
  <c r="D321" i="10"/>
  <c r="D322" i="10"/>
  <c r="D323" i="10"/>
  <c r="D324" i="10"/>
  <c r="D325" i="10"/>
  <c r="D326" i="10"/>
  <c r="D327" i="10"/>
  <c r="D328" i="10"/>
  <c r="D329" i="10"/>
  <c r="D330" i="10"/>
  <c r="D331" i="10"/>
  <c r="D332" i="10"/>
  <c r="D333" i="10"/>
  <c r="D334" i="10"/>
  <c r="D335" i="10"/>
  <c r="D336" i="10"/>
  <c r="D337" i="10"/>
  <c r="D338" i="10"/>
  <c r="D339" i="10"/>
  <c r="D340" i="10"/>
  <c r="D341" i="10"/>
  <c r="D342" i="10"/>
  <c r="D343" i="10"/>
  <c r="D345" i="10"/>
  <c r="D346" i="10"/>
  <c r="D347" i="10"/>
  <c r="D348" i="10"/>
  <c r="D349" i="10"/>
  <c r="D350" i="10"/>
  <c r="D351" i="10"/>
  <c r="D352" i="10"/>
  <c r="D353" i="10"/>
  <c r="D354" i="10"/>
  <c r="D355" i="10"/>
  <c r="D356" i="10"/>
  <c r="D357" i="10"/>
  <c r="D358" i="10"/>
  <c r="D359" i="10"/>
  <c r="D360" i="10"/>
  <c r="D361" i="10"/>
  <c r="D362" i="10"/>
  <c r="D363" i="10"/>
  <c r="D364" i="10"/>
  <c r="D365" i="10"/>
  <c r="D366" i="10"/>
  <c r="D367" i="10"/>
  <c r="D368" i="10"/>
  <c r="D369" i="10"/>
  <c r="D370" i="10"/>
  <c r="D371" i="10"/>
  <c r="D372" i="10"/>
  <c r="D373" i="10"/>
  <c r="D374" i="10"/>
  <c r="D375" i="10"/>
  <c r="D376" i="10"/>
  <c r="D377" i="10"/>
  <c r="D378" i="10"/>
  <c r="D379" i="10"/>
  <c r="D380" i="10"/>
  <c r="D381" i="10"/>
  <c r="D382" i="10"/>
  <c r="D383" i="10"/>
  <c r="D384" i="10"/>
  <c r="D385" i="10"/>
  <c r="D386" i="10"/>
  <c r="D387" i="10"/>
  <c r="D388" i="10"/>
  <c r="D389" i="10"/>
  <c r="D390" i="10"/>
  <c r="D391" i="10"/>
  <c r="D392" i="10"/>
  <c r="D393" i="10"/>
  <c r="D394" i="10"/>
  <c r="D395" i="10"/>
  <c r="D397" i="10"/>
  <c r="D398" i="10"/>
  <c r="D399" i="10"/>
  <c r="D400" i="10"/>
  <c r="D401" i="10"/>
  <c r="D402" i="10"/>
  <c r="D403" i="10"/>
  <c r="D404" i="10"/>
  <c r="D405" i="10"/>
  <c r="D406" i="10"/>
  <c r="D408" i="10"/>
  <c r="D409" i="10"/>
  <c r="D411" i="10"/>
  <c r="D412" i="10"/>
  <c r="D413" i="10"/>
  <c r="D414" i="10"/>
  <c r="D415" i="10"/>
  <c r="D416" i="10"/>
  <c r="D417" i="10"/>
  <c r="D418" i="10"/>
  <c r="D419" i="10"/>
  <c r="D420" i="10"/>
  <c r="D421" i="10"/>
  <c r="D422" i="10"/>
  <c r="D423" i="10"/>
  <c r="D424" i="10"/>
  <c r="D425" i="10"/>
  <c r="D426" i="10"/>
  <c r="D427" i="10"/>
  <c r="D428" i="10"/>
  <c r="D429" i="10"/>
  <c r="D430" i="10"/>
  <c r="D431" i="10"/>
  <c r="D432" i="10"/>
  <c r="D433" i="10"/>
  <c r="D434" i="10"/>
  <c r="D435" i="10"/>
  <c r="D436" i="10"/>
  <c r="D437" i="10"/>
  <c r="D438" i="10"/>
  <c r="D439" i="10"/>
  <c r="D440" i="10"/>
  <c r="D441" i="10"/>
  <c r="D442" i="10"/>
  <c r="F2" i="18"/>
  <c r="P2" i="18" s="1"/>
  <c r="I2" i="18"/>
  <c r="J2" i="18"/>
  <c r="S2" i="18" s="1"/>
  <c r="K2" i="18"/>
  <c r="O2" i="18"/>
  <c r="T2" i="18"/>
  <c r="F3" i="18"/>
  <c r="I3" i="18"/>
  <c r="J3" i="18"/>
  <c r="N3" i="18" s="1"/>
  <c r="K3" i="18"/>
  <c r="P3" i="18"/>
  <c r="F4" i="18"/>
  <c r="P4" i="18" s="1"/>
  <c r="I4" i="18"/>
  <c r="O4" i="18" s="1"/>
  <c r="J4" i="18"/>
  <c r="S4" i="18" s="1"/>
  <c r="K4" i="18"/>
  <c r="F5" i="18"/>
  <c r="P5" i="18" s="1"/>
  <c r="I5" i="18"/>
  <c r="T5" i="18" s="1"/>
  <c r="J5" i="18"/>
  <c r="N5" i="18" s="1"/>
  <c r="K5" i="18"/>
  <c r="F6" i="18"/>
  <c r="P6" i="18" s="1"/>
  <c r="I6" i="18"/>
  <c r="T6" i="18" s="1"/>
  <c r="J6" i="18"/>
  <c r="S6" i="18" s="1"/>
  <c r="K6" i="18"/>
  <c r="F7" i="18"/>
  <c r="I7" i="18"/>
  <c r="J7" i="18"/>
  <c r="N7" i="18" s="1"/>
  <c r="K7" i="18"/>
  <c r="P7" i="18"/>
  <c r="F8" i="18"/>
  <c r="P8" i="18" s="1"/>
  <c r="I8" i="18"/>
  <c r="T8" i="18" s="1"/>
  <c r="J8" i="18"/>
  <c r="S8" i="18" s="1"/>
  <c r="K8" i="18"/>
  <c r="F9" i="18"/>
  <c r="P9" i="18" s="1"/>
  <c r="I9" i="18"/>
  <c r="T9" i="18" s="1"/>
  <c r="J9" i="18"/>
  <c r="N9" i="18" s="1"/>
  <c r="K9" i="18"/>
  <c r="F10" i="18"/>
  <c r="P10" i="18" s="1"/>
  <c r="I10" i="18"/>
  <c r="T10" i="18" s="1"/>
  <c r="J10" i="18"/>
  <c r="S10" i="18" s="1"/>
  <c r="K10" i="18"/>
  <c r="F11" i="18"/>
  <c r="P11" i="18" s="1"/>
  <c r="I11" i="18"/>
  <c r="J11" i="18"/>
  <c r="N11" i="18" s="1"/>
  <c r="K11" i="18"/>
  <c r="F12" i="18"/>
  <c r="P12" i="18" s="1"/>
  <c r="I12" i="18"/>
  <c r="O12" i="18" s="1"/>
  <c r="J12" i="18"/>
  <c r="S12" i="18" s="1"/>
  <c r="K12" i="18"/>
  <c r="F13" i="18"/>
  <c r="P13" i="18" s="1"/>
  <c r="I13" i="18"/>
  <c r="T13" i="18" s="1"/>
  <c r="J13" i="18"/>
  <c r="N13" i="18" s="1"/>
  <c r="K13" i="18"/>
  <c r="F14" i="18"/>
  <c r="P14" i="18" s="1"/>
  <c r="I14" i="18"/>
  <c r="T14" i="18" s="1"/>
  <c r="J14" i="18"/>
  <c r="S14" i="18" s="1"/>
  <c r="K14" i="18"/>
  <c r="F15" i="18"/>
  <c r="P15" i="18" s="1"/>
  <c r="I15" i="18"/>
  <c r="J15" i="18"/>
  <c r="N15" i="18" s="1"/>
  <c r="K15" i="18"/>
  <c r="F16" i="18"/>
  <c r="P16" i="18" s="1"/>
  <c r="I16" i="18"/>
  <c r="T16" i="18" s="1"/>
  <c r="J16" i="18"/>
  <c r="S16" i="18" s="1"/>
  <c r="K16" i="18"/>
  <c r="F17" i="18"/>
  <c r="P17" i="18" s="1"/>
  <c r="I17" i="18"/>
  <c r="T17" i="18" s="1"/>
  <c r="J17" i="18"/>
  <c r="N17" i="18" s="1"/>
  <c r="K17" i="18"/>
  <c r="F18" i="18"/>
  <c r="P18" i="18" s="1"/>
  <c r="I18" i="18"/>
  <c r="O18" i="18" s="1"/>
  <c r="J18" i="18"/>
  <c r="S18" i="18" s="1"/>
  <c r="K18" i="18"/>
  <c r="F19" i="18"/>
  <c r="P19" i="18" s="1"/>
  <c r="I19" i="18"/>
  <c r="J19" i="18"/>
  <c r="N19" i="18" s="1"/>
  <c r="K19" i="18"/>
  <c r="F20" i="18"/>
  <c r="P20" i="18" s="1"/>
  <c r="I20" i="18"/>
  <c r="O20" i="18" s="1"/>
  <c r="J20" i="18"/>
  <c r="S20" i="18" s="1"/>
  <c r="K20" i="18"/>
  <c r="F21" i="18"/>
  <c r="P21" i="18" s="1"/>
  <c r="I21" i="18"/>
  <c r="T21" i="18" s="1"/>
  <c r="J21" i="18"/>
  <c r="S21" i="18" s="1"/>
  <c r="K21" i="18"/>
  <c r="F22" i="18"/>
  <c r="P22" i="18" s="1"/>
  <c r="I22" i="18"/>
  <c r="O22" i="18" s="1"/>
  <c r="J22" i="18"/>
  <c r="S22" i="18" s="1"/>
  <c r="K22" i="18"/>
  <c r="F23" i="18"/>
  <c r="P23" i="18" s="1"/>
  <c r="I23" i="18"/>
  <c r="J23" i="18"/>
  <c r="N23" i="18" s="1"/>
  <c r="K23" i="18"/>
  <c r="F24" i="18"/>
  <c r="P24" i="18" s="1"/>
  <c r="I24" i="18"/>
  <c r="T24" i="18" s="1"/>
  <c r="J24" i="18"/>
  <c r="S24" i="18" s="1"/>
  <c r="K24" i="18"/>
  <c r="F25" i="18"/>
  <c r="P25" i="18" s="1"/>
  <c r="I25" i="18"/>
  <c r="T25" i="18" s="1"/>
  <c r="J25" i="18"/>
  <c r="S25" i="18" s="1"/>
  <c r="K25" i="18"/>
  <c r="F26" i="18"/>
  <c r="P26" i="18" s="1"/>
  <c r="I26" i="18"/>
  <c r="T26" i="18" s="1"/>
  <c r="J26" i="18"/>
  <c r="S26" i="18" s="1"/>
  <c r="K26" i="18"/>
  <c r="F27" i="18"/>
  <c r="P27" i="18" s="1"/>
  <c r="I27" i="18"/>
  <c r="J27" i="18"/>
  <c r="N27" i="18" s="1"/>
  <c r="K27" i="18"/>
  <c r="F28" i="18"/>
  <c r="P28" i="18" s="1"/>
  <c r="I28" i="18"/>
  <c r="O28" i="18" s="1"/>
  <c r="J28" i="18"/>
  <c r="S28" i="18" s="1"/>
  <c r="K28" i="18"/>
  <c r="F29" i="18"/>
  <c r="P29" i="18" s="1"/>
  <c r="I29" i="18"/>
  <c r="T29" i="18" s="1"/>
  <c r="J29" i="18"/>
  <c r="N29" i="18" s="1"/>
  <c r="K29" i="18"/>
  <c r="F30" i="18"/>
  <c r="P30" i="18" s="1"/>
  <c r="I30" i="18"/>
  <c r="O30" i="18" s="1"/>
  <c r="J30" i="18"/>
  <c r="S30" i="18" s="1"/>
  <c r="K30" i="18"/>
  <c r="F31" i="18"/>
  <c r="P31" i="18" s="1"/>
  <c r="I31" i="18"/>
  <c r="J31" i="18"/>
  <c r="N31" i="18" s="1"/>
  <c r="K31" i="18"/>
  <c r="F32" i="18"/>
  <c r="P32" i="18" s="1"/>
  <c r="I32" i="18"/>
  <c r="T32" i="18" s="1"/>
  <c r="J32" i="18"/>
  <c r="S32" i="18" s="1"/>
  <c r="K32" i="18"/>
  <c r="F33" i="18"/>
  <c r="P33" i="18" s="1"/>
  <c r="I33" i="18"/>
  <c r="T33" i="18" s="1"/>
  <c r="J33" i="18"/>
  <c r="N33" i="18" s="1"/>
  <c r="K33" i="18"/>
  <c r="F34" i="18"/>
  <c r="I34" i="18"/>
  <c r="O34" i="18" s="1"/>
  <c r="J34" i="18"/>
  <c r="S34" i="18" s="1"/>
  <c r="K34" i="18"/>
  <c r="P34" i="18"/>
  <c r="F35" i="18"/>
  <c r="P35" i="18" s="1"/>
  <c r="I35" i="18"/>
  <c r="T35" i="18" s="1"/>
  <c r="J35" i="18"/>
  <c r="N35" i="18" s="1"/>
  <c r="K35" i="18"/>
  <c r="F36" i="18"/>
  <c r="P36" i="18" s="1"/>
  <c r="I36" i="18"/>
  <c r="O36" i="18" s="1"/>
  <c r="J36" i="18"/>
  <c r="N36" i="18" s="1"/>
  <c r="K36" i="18"/>
  <c r="F37" i="18"/>
  <c r="P37" i="18" s="1"/>
  <c r="I37" i="18"/>
  <c r="O37" i="18" s="1"/>
  <c r="J37" i="18"/>
  <c r="N37" i="18" s="1"/>
  <c r="K37" i="18"/>
  <c r="F38" i="18"/>
  <c r="P38" i="18" s="1"/>
  <c r="I38" i="18"/>
  <c r="T38" i="18" s="1"/>
  <c r="J38" i="18"/>
  <c r="S38" i="18" s="1"/>
  <c r="K38" i="18"/>
  <c r="F39" i="18"/>
  <c r="P39" i="18" s="1"/>
  <c r="I39" i="18"/>
  <c r="T39" i="18" s="1"/>
  <c r="J39" i="18"/>
  <c r="N39" i="18" s="1"/>
  <c r="K39" i="18"/>
  <c r="F40" i="18"/>
  <c r="P40" i="18" s="1"/>
  <c r="I40" i="18"/>
  <c r="T40" i="18" s="1"/>
  <c r="J40" i="18"/>
  <c r="N40" i="18" s="1"/>
  <c r="K40" i="18"/>
  <c r="F41" i="18"/>
  <c r="P41" i="18" s="1"/>
  <c r="I41" i="18"/>
  <c r="T41" i="18" s="1"/>
  <c r="J41" i="18"/>
  <c r="N41" i="18" s="1"/>
  <c r="K41" i="18"/>
  <c r="F42" i="18"/>
  <c r="P42" i="18" s="1"/>
  <c r="I42" i="18"/>
  <c r="O42" i="18" s="1"/>
  <c r="J42" i="18"/>
  <c r="S42" i="18" s="1"/>
  <c r="K42" i="18"/>
  <c r="F43" i="18"/>
  <c r="P43" i="18" s="1"/>
  <c r="I43" i="18"/>
  <c r="T43" i="18" s="1"/>
  <c r="J43" i="18"/>
  <c r="N43" i="18" s="1"/>
  <c r="K43" i="18"/>
  <c r="F44" i="18"/>
  <c r="P44" i="18" s="1"/>
  <c r="I44" i="18"/>
  <c r="T44" i="18" s="1"/>
  <c r="J44" i="18"/>
  <c r="N44" i="18" s="1"/>
  <c r="K44" i="18"/>
  <c r="F45" i="18"/>
  <c r="P45" i="18" s="1"/>
  <c r="I45" i="18"/>
  <c r="T45" i="18" s="1"/>
  <c r="J45" i="18"/>
  <c r="N45" i="18" s="1"/>
  <c r="K45" i="18"/>
  <c r="F46" i="18"/>
  <c r="P46" i="18" s="1"/>
  <c r="I46" i="18"/>
  <c r="T46" i="18" s="1"/>
  <c r="J46" i="18"/>
  <c r="S46" i="18" s="1"/>
  <c r="K46" i="18"/>
  <c r="F47" i="18"/>
  <c r="P47" i="18" s="1"/>
  <c r="I47" i="18"/>
  <c r="T47" i="18" s="1"/>
  <c r="J47" i="18"/>
  <c r="N47" i="18" s="1"/>
  <c r="K47" i="18"/>
  <c r="F48" i="18"/>
  <c r="P48" i="18" s="1"/>
  <c r="I48" i="18"/>
  <c r="O48" i="18" s="1"/>
  <c r="J48" i="18"/>
  <c r="N48" i="18" s="1"/>
  <c r="K48" i="18"/>
  <c r="F49" i="18"/>
  <c r="P49" i="18" s="1"/>
  <c r="I49" i="18"/>
  <c r="T49" i="18" s="1"/>
  <c r="J49" i="18"/>
  <c r="S49" i="18" s="1"/>
  <c r="K49" i="18"/>
  <c r="F50" i="18"/>
  <c r="P50" i="18" s="1"/>
  <c r="I50" i="18"/>
  <c r="T50" i="18" s="1"/>
  <c r="J50" i="18"/>
  <c r="S50" i="18" s="1"/>
  <c r="K50" i="18"/>
  <c r="F51" i="18"/>
  <c r="P51" i="18" s="1"/>
  <c r="I51" i="18"/>
  <c r="T51" i="18" s="1"/>
  <c r="J51" i="18"/>
  <c r="N51" i="18" s="1"/>
  <c r="K51" i="18"/>
  <c r="F52" i="18"/>
  <c r="P52" i="18" s="1"/>
  <c r="I52" i="18"/>
  <c r="T52" i="18" s="1"/>
  <c r="J52" i="18"/>
  <c r="N52" i="18" s="1"/>
  <c r="K52" i="18"/>
  <c r="F53" i="18"/>
  <c r="P53" i="18" s="1"/>
  <c r="I53" i="18"/>
  <c r="T53" i="18" s="1"/>
  <c r="J53" i="18"/>
  <c r="S53" i="18" s="1"/>
  <c r="K53" i="18"/>
  <c r="F54" i="18"/>
  <c r="P54" i="18" s="1"/>
  <c r="I54" i="18"/>
  <c r="T54" i="18" s="1"/>
  <c r="J54" i="18"/>
  <c r="S54" i="18" s="1"/>
  <c r="K54" i="18"/>
  <c r="F55" i="18"/>
  <c r="P55" i="18" s="1"/>
  <c r="I55" i="18"/>
  <c r="T55" i="18" s="1"/>
  <c r="J55" i="18"/>
  <c r="N55" i="18" s="1"/>
  <c r="K55" i="18"/>
  <c r="F56" i="18"/>
  <c r="P56" i="18" s="1"/>
  <c r="I56" i="18"/>
  <c r="T56" i="18" s="1"/>
  <c r="J56" i="18"/>
  <c r="N56" i="18" s="1"/>
  <c r="K56" i="18"/>
  <c r="F57" i="18"/>
  <c r="P57" i="18" s="1"/>
  <c r="I57" i="18"/>
  <c r="T57" i="18" s="1"/>
  <c r="J57" i="18"/>
  <c r="S57" i="18" s="1"/>
  <c r="K57" i="18"/>
  <c r="F58" i="18"/>
  <c r="P58" i="18" s="1"/>
  <c r="I58" i="18"/>
  <c r="T58" i="18" s="1"/>
  <c r="J58" i="18"/>
  <c r="S58" i="18" s="1"/>
  <c r="K58" i="18"/>
  <c r="F59" i="18"/>
  <c r="P59" i="18" s="1"/>
  <c r="I59" i="18"/>
  <c r="O59" i="18" s="1"/>
  <c r="J59" i="18"/>
  <c r="S59" i="18" s="1"/>
  <c r="K59" i="18"/>
  <c r="F60" i="18"/>
  <c r="P60" i="18" s="1"/>
  <c r="I60" i="18"/>
  <c r="J60" i="18"/>
  <c r="N60" i="18" s="1"/>
  <c r="K60" i="18"/>
  <c r="F61" i="18"/>
  <c r="P61" i="18" s="1"/>
  <c r="I61" i="18"/>
  <c r="T61" i="18" s="1"/>
  <c r="J61" i="18"/>
  <c r="S61" i="18" s="1"/>
  <c r="K61" i="18"/>
  <c r="F62" i="18"/>
  <c r="P62" i="18" s="1"/>
  <c r="I62" i="18"/>
  <c r="T62" i="18" s="1"/>
  <c r="J62" i="18"/>
  <c r="N62" i="18" s="1"/>
  <c r="K62" i="18"/>
  <c r="F63" i="18"/>
  <c r="P63" i="18" s="1"/>
  <c r="I63" i="18"/>
  <c r="T63" i="18" s="1"/>
  <c r="J63" i="18"/>
  <c r="S63" i="18" s="1"/>
  <c r="K63" i="18"/>
  <c r="F64" i="18"/>
  <c r="P64" i="18" s="1"/>
  <c r="I64" i="18"/>
  <c r="J64" i="18"/>
  <c r="N64" i="18" s="1"/>
  <c r="K64" i="18"/>
  <c r="F65" i="18"/>
  <c r="P65" i="18" s="1"/>
  <c r="I65" i="18"/>
  <c r="T65" i="18" s="1"/>
  <c r="J65" i="18"/>
  <c r="S65" i="18" s="1"/>
  <c r="K65" i="18"/>
  <c r="F66" i="18"/>
  <c r="P66" i="18" s="1"/>
  <c r="I66" i="18"/>
  <c r="T66" i="18" s="1"/>
  <c r="J66" i="18"/>
  <c r="S66" i="18" s="1"/>
  <c r="K66" i="18"/>
  <c r="F67" i="18"/>
  <c r="P67" i="18" s="1"/>
  <c r="I67" i="18"/>
  <c r="T67" i="18" s="1"/>
  <c r="J67" i="18"/>
  <c r="S67" i="18" s="1"/>
  <c r="K67" i="18"/>
  <c r="F68" i="18"/>
  <c r="I68" i="18"/>
  <c r="J68" i="18"/>
  <c r="N68" i="18" s="1"/>
  <c r="K68" i="18"/>
  <c r="P68" i="18"/>
  <c r="F69" i="18"/>
  <c r="P69" i="18" s="1"/>
  <c r="I69" i="18"/>
  <c r="O69" i="18" s="1"/>
  <c r="J69" i="18"/>
  <c r="S69" i="18" s="1"/>
  <c r="K69" i="18"/>
  <c r="F70" i="18"/>
  <c r="P70" i="18" s="1"/>
  <c r="I70" i="18"/>
  <c r="T70" i="18" s="1"/>
  <c r="J70" i="18"/>
  <c r="N70" i="18" s="1"/>
  <c r="K70" i="18"/>
  <c r="F71" i="18"/>
  <c r="P71" i="18" s="1"/>
  <c r="I71" i="18"/>
  <c r="T71" i="18" s="1"/>
  <c r="J71" i="18"/>
  <c r="S71" i="18" s="1"/>
  <c r="K71" i="18"/>
  <c r="F72" i="18"/>
  <c r="P72" i="18" s="1"/>
  <c r="I72" i="18"/>
  <c r="J72" i="18"/>
  <c r="N72" i="18" s="1"/>
  <c r="K72" i="18"/>
  <c r="F73" i="18"/>
  <c r="P73" i="18" s="1"/>
  <c r="I73" i="18"/>
  <c r="O73" i="18" s="1"/>
  <c r="J73" i="18"/>
  <c r="S73" i="18" s="1"/>
  <c r="K73" i="18"/>
  <c r="F74" i="18"/>
  <c r="P74" i="18" s="1"/>
  <c r="I74" i="18"/>
  <c r="T74" i="18" s="1"/>
  <c r="J74" i="18"/>
  <c r="N74" i="18" s="1"/>
  <c r="K74" i="18"/>
  <c r="F75" i="18"/>
  <c r="P75" i="18" s="1"/>
  <c r="I75" i="18"/>
  <c r="O75" i="18" s="1"/>
  <c r="J75" i="18"/>
  <c r="S75" i="18" s="1"/>
  <c r="K75" i="18"/>
  <c r="F76" i="18"/>
  <c r="P76" i="18" s="1"/>
  <c r="I76" i="18"/>
  <c r="J76" i="18"/>
  <c r="N76" i="18" s="1"/>
  <c r="K76" i="18"/>
  <c r="F77" i="18"/>
  <c r="P77" i="18" s="1"/>
  <c r="I77" i="18"/>
  <c r="T77" i="18" s="1"/>
  <c r="J77" i="18"/>
  <c r="S77" i="18" s="1"/>
  <c r="K77" i="18"/>
  <c r="F78" i="18"/>
  <c r="P78" i="18" s="1"/>
  <c r="I78" i="18"/>
  <c r="T78" i="18" s="1"/>
  <c r="J78" i="18"/>
  <c r="N78" i="18" s="1"/>
  <c r="K78" i="18"/>
  <c r="F79" i="18"/>
  <c r="P79" i="18" s="1"/>
  <c r="I79" i="18"/>
  <c r="T79" i="18" s="1"/>
  <c r="J79" i="18"/>
  <c r="S79" i="18" s="1"/>
  <c r="K79" i="18"/>
  <c r="F80" i="18"/>
  <c r="P80" i="18" s="1"/>
  <c r="I80" i="18"/>
  <c r="J80" i="18"/>
  <c r="N80" i="18" s="1"/>
  <c r="K80" i="18"/>
  <c r="F81" i="18"/>
  <c r="P81" i="18" s="1"/>
  <c r="I81" i="18"/>
  <c r="T81" i="18" s="1"/>
  <c r="J81" i="18"/>
  <c r="S81" i="18" s="1"/>
  <c r="K81" i="18"/>
  <c r="F82" i="18"/>
  <c r="P82" i="18" s="1"/>
  <c r="I82" i="18"/>
  <c r="T82" i="18" s="1"/>
  <c r="J82" i="18"/>
  <c r="N82" i="18" s="1"/>
  <c r="K82" i="18"/>
  <c r="F83" i="18"/>
  <c r="P83" i="18" s="1"/>
  <c r="I83" i="18"/>
  <c r="T83" i="18" s="1"/>
  <c r="J83" i="18"/>
  <c r="S83" i="18" s="1"/>
  <c r="K83" i="18"/>
  <c r="F84" i="18"/>
  <c r="P84" i="18" s="1"/>
  <c r="I84" i="18"/>
  <c r="J84" i="18"/>
  <c r="N84" i="18" s="1"/>
  <c r="K84" i="18"/>
  <c r="F85" i="18"/>
  <c r="P85" i="18" s="1"/>
  <c r="I85" i="18"/>
  <c r="O85" i="18" s="1"/>
  <c r="J85" i="18"/>
  <c r="S85" i="18" s="1"/>
  <c r="K85" i="18"/>
  <c r="F86" i="18"/>
  <c r="P86" i="18" s="1"/>
  <c r="I86" i="18"/>
  <c r="T86" i="18" s="1"/>
  <c r="J86" i="18"/>
  <c r="N86" i="18" s="1"/>
  <c r="K86" i="18"/>
  <c r="F87" i="18"/>
  <c r="P87" i="18" s="1"/>
  <c r="I87" i="18"/>
  <c r="T87" i="18" s="1"/>
  <c r="J87" i="18"/>
  <c r="S87" i="18" s="1"/>
  <c r="K87" i="18"/>
  <c r="F88" i="18"/>
  <c r="P88" i="18" s="1"/>
  <c r="I88" i="18"/>
  <c r="J88" i="18"/>
  <c r="N88" i="18" s="1"/>
  <c r="K88" i="18"/>
  <c r="F89" i="18"/>
  <c r="P89" i="18" s="1"/>
  <c r="I89" i="18"/>
  <c r="T89" i="18" s="1"/>
  <c r="J89" i="18"/>
  <c r="S89" i="18" s="1"/>
  <c r="K89" i="18"/>
  <c r="F90" i="18"/>
  <c r="P90" i="18" s="1"/>
  <c r="I90" i="18"/>
  <c r="O90" i="18" s="1"/>
  <c r="J90" i="18"/>
  <c r="S90" i="18" s="1"/>
  <c r="K90" i="18"/>
  <c r="F91" i="18"/>
  <c r="P91" i="18" s="1"/>
  <c r="I91" i="18"/>
  <c r="T91" i="18" s="1"/>
  <c r="J91" i="18"/>
  <c r="S91" i="18" s="1"/>
  <c r="K91" i="18"/>
  <c r="F92" i="18"/>
  <c r="P92" i="18" s="1"/>
  <c r="I92" i="18"/>
  <c r="T92" i="18" s="1"/>
  <c r="J92" i="18"/>
  <c r="S92" i="18" s="1"/>
  <c r="K92" i="18"/>
  <c r="F93" i="18"/>
  <c r="P93" i="18" s="1"/>
  <c r="I93" i="18"/>
  <c r="T93" i="18" s="1"/>
  <c r="J93" i="18"/>
  <c r="N93" i="18" s="1"/>
  <c r="K93" i="18"/>
  <c r="F94" i="18"/>
  <c r="P94" i="18" s="1"/>
  <c r="I94" i="18"/>
  <c r="T94" i="18" s="1"/>
  <c r="J94" i="18"/>
  <c r="S94" i="18" s="1"/>
  <c r="K94" i="18"/>
  <c r="F95" i="18"/>
  <c r="P95" i="18" s="1"/>
  <c r="I95" i="18"/>
  <c r="T95" i="18" s="1"/>
  <c r="J95" i="18"/>
  <c r="N95" i="18" s="1"/>
  <c r="K95" i="18"/>
  <c r="F96" i="18"/>
  <c r="P96" i="18" s="1"/>
  <c r="I96" i="18"/>
  <c r="O96" i="18" s="1"/>
  <c r="J96" i="18"/>
  <c r="S96" i="18" s="1"/>
  <c r="K96" i="18"/>
  <c r="F97" i="18"/>
  <c r="P97" i="18" s="1"/>
  <c r="I97" i="18"/>
  <c r="T97" i="18" s="1"/>
  <c r="J97" i="18"/>
  <c r="N97" i="18" s="1"/>
  <c r="K97" i="18"/>
  <c r="F98" i="18"/>
  <c r="P98" i="18" s="1"/>
  <c r="I98" i="18"/>
  <c r="T98" i="18" s="1"/>
  <c r="J98" i="18"/>
  <c r="S98" i="18" s="1"/>
  <c r="K98" i="18"/>
  <c r="F99" i="18"/>
  <c r="P99" i="18" s="1"/>
  <c r="I99" i="18"/>
  <c r="T99" i="18" s="1"/>
  <c r="J99" i="18"/>
  <c r="N99" i="18" s="1"/>
  <c r="K99" i="18"/>
  <c r="F100" i="18"/>
  <c r="P100" i="18" s="1"/>
  <c r="I100" i="18"/>
  <c r="T100" i="18" s="1"/>
  <c r="J100" i="18"/>
  <c r="S100" i="18" s="1"/>
  <c r="K100" i="18"/>
  <c r="F101" i="18"/>
  <c r="P101" i="18" s="1"/>
  <c r="I101" i="18"/>
  <c r="T101" i="18" s="1"/>
  <c r="J101" i="18"/>
  <c r="N101" i="18" s="1"/>
  <c r="K101" i="18"/>
  <c r="F102" i="18"/>
  <c r="P102" i="18" s="1"/>
  <c r="I102" i="18"/>
  <c r="T102" i="18" s="1"/>
  <c r="J102" i="18"/>
  <c r="S102" i="18" s="1"/>
  <c r="K102" i="18"/>
  <c r="F103" i="18"/>
  <c r="P103" i="18" s="1"/>
  <c r="I103" i="18"/>
  <c r="T103" i="18" s="1"/>
  <c r="J103" i="18"/>
  <c r="S103" i="18" s="1"/>
  <c r="K103" i="18"/>
  <c r="F104" i="18"/>
  <c r="P104" i="18" s="1"/>
  <c r="I104" i="18"/>
  <c r="O104" i="18" s="1"/>
  <c r="J104" i="18"/>
  <c r="S104" i="18" s="1"/>
  <c r="K104" i="18"/>
  <c r="F105" i="18"/>
  <c r="P105" i="18" s="1"/>
  <c r="I105" i="18"/>
  <c r="T105" i="18" s="1"/>
  <c r="J105" i="18"/>
  <c r="N105" i="18" s="1"/>
  <c r="K105" i="18"/>
  <c r="F106" i="18"/>
  <c r="P106" i="18" s="1"/>
  <c r="I106" i="18"/>
  <c r="O106" i="18" s="1"/>
  <c r="J106" i="18"/>
  <c r="S106" i="18" s="1"/>
  <c r="K106" i="18"/>
  <c r="F107" i="18"/>
  <c r="P107" i="18" s="1"/>
  <c r="I107" i="18"/>
  <c r="T107" i="18" s="1"/>
  <c r="J107" i="18"/>
  <c r="N107" i="18" s="1"/>
  <c r="K107" i="18"/>
  <c r="F108" i="18"/>
  <c r="P108" i="18" s="1"/>
  <c r="I108" i="18"/>
  <c r="T108" i="18" s="1"/>
  <c r="J108" i="18"/>
  <c r="S108" i="18" s="1"/>
  <c r="K108" i="18"/>
  <c r="F109" i="18"/>
  <c r="P109" i="18" s="1"/>
  <c r="I109" i="18"/>
  <c r="T109" i="18" s="1"/>
  <c r="J109" i="18"/>
  <c r="N109" i="18" s="1"/>
  <c r="K109" i="18"/>
  <c r="F110" i="18"/>
  <c r="P110" i="18" s="1"/>
  <c r="I110" i="18"/>
  <c r="O110" i="18" s="1"/>
  <c r="J110" i="18"/>
  <c r="S110" i="18" s="1"/>
  <c r="K110" i="18"/>
  <c r="F111" i="18"/>
  <c r="P111" i="18" s="1"/>
  <c r="I111" i="18"/>
  <c r="T111" i="18" s="1"/>
  <c r="J111" i="18"/>
  <c r="S111" i="18" s="1"/>
  <c r="K111" i="18"/>
  <c r="F112" i="18"/>
  <c r="P112" i="18" s="1"/>
  <c r="I112" i="18"/>
  <c r="T112" i="18" s="1"/>
  <c r="J112" i="18"/>
  <c r="S112" i="18" s="1"/>
  <c r="K112" i="18"/>
  <c r="F113" i="18"/>
  <c r="P113" i="18" s="1"/>
  <c r="I113" i="18"/>
  <c r="T113" i="18" s="1"/>
  <c r="J113" i="18"/>
  <c r="N113" i="18" s="1"/>
  <c r="K113" i="18"/>
  <c r="F114" i="18"/>
  <c r="P114" i="18" s="1"/>
  <c r="I114" i="18"/>
  <c r="O114" i="18" s="1"/>
  <c r="J114" i="18"/>
  <c r="S114" i="18" s="1"/>
  <c r="K114" i="18"/>
  <c r="F115" i="18"/>
  <c r="P115" i="18" s="1"/>
  <c r="I115" i="18"/>
  <c r="T115" i="18" s="1"/>
  <c r="J115" i="18"/>
  <c r="N115" i="18" s="1"/>
  <c r="K115" i="18"/>
  <c r="F116" i="18"/>
  <c r="P116" i="18" s="1"/>
  <c r="I116" i="18"/>
  <c r="T116" i="18" s="1"/>
  <c r="J116" i="18"/>
  <c r="S116" i="18" s="1"/>
  <c r="K116" i="18"/>
  <c r="F117" i="18"/>
  <c r="P117" i="18" s="1"/>
  <c r="I117" i="18"/>
  <c r="T117" i="18" s="1"/>
  <c r="J117" i="18"/>
  <c r="N117" i="18" s="1"/>
  <c r="K117" i="18"/>
  <c r="F118" i="18"/>
  <c r="P118" i="18" s="1"/>
  <c r="I118" i="18"/>
  <c r="O118" i="18" s="1"/>
  <c r="J118" i="18"/>
  <c r="S118" i="18" s="1"/>
  <c r="K118" i="18"/>
  <c r="F119" i="18"/>
  <c r="P119" i="18" s="1"/>
  <c r="I119" i="18"/>
  <c r="T119" i="18" s="1"/>
  <c r="J119" i="18"/>
  <c r="N119" i="18" s="1"/>
  <c r="K119" i="18"/>
  <c r="F120" i="18"/>
  <c r="P120" i="18" s="1"/>
  <c r="I120" i="18"/>
  <c r="O120" i="18" s="1"/>
  <c r="J120" i="18"/>
  <c r="S120" i="18" s="1"/>
  <c r="K120" i="18"/>
  <c r="F121" i="18"/>
  <c r="P121" i="18" s="1"/>
  <c r="I121" i="18"/>
  <c r="T121" i="18" s="1"/>
  <c r="J121" i="18"/>
  <c r="N121" i="18" s="1"/>
  <c r="K121" i="18"/>
  <c r="F122" i="18"/>
  <c r="P122" i="18" s="1"/>
  <c r="I122" i="18"/>
  <c r="T122" i="18" s="1"/>
  <c r="J122" i="18"/>
  <c r="S122" i="18" s="1"/>
  <c r="K122" i="18"/>
  <c r="F123" i="18"/>
  <c r="P123" i="18" s="1"/>
  <c r="I123" i="18"/>
  <c r="T123" i="18" s="1"/>
  <c r="J123" i="18"/>
  <c r="N123" i="18" s="1"/>
  <c r="K123" i="18"/>
  <c r="F124" i="18"/>
  <c r="P124" i="18" s="1"/>
  <c r="I124" i="18"/>
  <c r="T124" i="18" s="1"/>
  <c r="J124" i="18"/>
  <c r="S124" i="18" s="1"/>
  <c r="K124" i="18"/>
  <c r="F125" i="18"/>
  <c r="P125" i="18" s="1"/>
  <c r="I125" i="18"/>
  <c r="T125" i="18" s="1"/>
  <c r="J125" i="18"/>
  <c r="N125" i="18" s="1"/>
  <c r="K125" i="18"/>
  <c r="F126" i="18"/>
  <c r="P126" i="18" s="1"/>
  <c r="I126" i="18"/>
  <c r="T126" i="18" s="1"/>
  <c r="J126" i="18"/>
  <c r="S126" i="18" s="1"/>
  <c r="K126" i="18"/>
  <c r="F127" i="18"/>
  <c r="P127" i="18" s="1"/>
  <c r="I127" i="18"/>
  <c r="T127" i="18" s="1"/>
  <c r="J127" i="18"/>
  <c r="N127" i="18" s="1"/>
  <c r="K127" i="18"/>
  <c r="F128" i="18"/>
  <c r="P128" i="18" s="1"/>
  <c r="I128" i="18"/>
  <c r="O128" i="18" s="1"/>
  <c r="J128" i="18"/>
  <c r="S128" i="18" s="1"/>
  <c r="K128" i="18"/>
  <c r="F129" i="18"/>
  <c r="P129" i="18" s="1"/>
  <c r="I129" i="18"/>
  <c r="T129" i="18" s="1"/>
  <c r="J129" i="18"/>
  <c r="N129" i="18" s="1"/>
  <c r="K129" i="18"/>
  <c r="F130" i="18"/>
  <c r="P130" i="18" s="1"/>
  <c r="I130" i="18"/>
  <c r="T130" i="18" s="1"/>
  <c r="J130" i="18"/>
  <c r="S130" i="18" s="1"/>
  <c r="K130" i="18"/>
  <c r="F131" i="18"/>
  <c r="P131" i="18" s="1"/>
  <c r="I131" i="18"/>
  <c r="T131" i="18" s="1"/>
  <c r="J131" i="18"/>
  <c r="N131" i="18" s="1"/>
  <c r="K131" i="18"/>
  <c r="F132" i="18"/>
  <c r="P132" i="18" s="1"/>
  <c r="I132" i="18"/>
  <c r="T132" i="18" s="1"/>
  <c r="J132" i="18"/>
  <c r="S132" i="18" s="1"/>
  <c r="K132" i="18"/>
  <c r="F133" i="18"/>
  <c r="P133" i="18" s="1"/>
  <c r="I133" i="18"/>
  <c r="T133" i="18" s="1"/>
  <c r="J133" i="18"/>
  <c r="N133" i="18" s="1"/>
  <c r="K133" i="18"/>
  <c r="F134" i="18"/>
  <c r="P134" i="18" s="1"/>
  <c r="I134" i="18"/>
  <c r="T134" i="18" s="1"/>
  <c r="J134" i="18"/>
  <c r="S134" i="18" s="1"/>
  <c r="K134" i="18"/>
  <c r="F135" i="18"/>
  <c r="P135" i="18" s="1"/>
  <c r="I135" i="18"/>
  <c r="T135" i="18" s="1"/>
  <c r="J135" i="18"/>
  <c r="N135" i="18" s="1"/>
  <c r="K135" i="18"/>
  <c r="F136" i="18"/>
  <c r="P136" i="18" s="1"/>
  <c r="I136" i="18"/>
  <c r="O136" i="18" s="1"/>
  <c r="J136" i="18"/>
  <c r="S136" i="18" s="1"/>
  <c r="K136" i="18"/>
  <c r="F137" i="18"/>
  <c r="P137" i="18" s="1"/>
  <c r="I137" i="18"/>
  <c r="T137" i="18" s="1"/>
  <c r="J137" i="18"/>
  <c r="N137" i="18" s="1"/>
  <c r="K137" i="18"/>
  <c r="F138" i="18"/>
  <c r="P138" i="18" s="1"/>
  <c r="I138" i="18"/>
  <c r="O138" i="18" s="1"/>
  <c r="J138" i="18"/>
  <c r="S138" i="18" s="1"/>
  <c r="K138" i="18"/>
  <c r="F139" i="18"/>
  <c r="P139" i="18" s="1"/>
  <c r="I139" i="18"/>
  <c r="T139" i="18" s="1"/>
  <c r="J139" i="18"/>
  <c r="N139" i="18" s="1"/>
  <c r="K139" i="18"/>
  <c r="F140" i="18"/>
  <c r="P140" i="18" s="1"/>
  <c r="I140" i="18"/>
  <c r="T140" i="18" s="1"/>
  <c r="J140" i="18"/>
  <c r="S140" i="18" s="1"/>
  <c r="K140" i="18"/>
  <c r="F141" i="18"/>
  <c r="P141" i="18" s="1"/>
  <c r="I141" i="18"/>
  <c r="T141" i="18" s="1"/>
  <c r="J141" i="18"/>
  <c r="N141" i="18" s="1"/>
  <c r="K141" i="18"/>
  <c r="F142" i="18"/>
  <c r="P142" i="18" s="1"/>
  <c r="I142" i="18"/>
  <c r="O142" i="18" s="1"/>
  <c r="J142" i="18"/>
  <c r="S142" i="18" s="1"/>
  <c r="K142" i="18"/>
  <c r="F143" i="18"/>
  <c r="P143" i="18" s="1"/>
  <c r="I143" i="18"/>
  <c r="T143" i="18" s="1"/>
  <c r="J143" i="18"/>
  <c r="N143" i="18" s="1"/>
  <c r="K143" i="18"/>
  <c r="F144" i="18"/>
  <c r="P144" i="18" s="1"/>
  <c r="I144" i="18"/>
  <c r="T144" i="18" s="1"/>
  <c r="J144" i="18"/>
  <c r="S144" i="18" s="1"/>
  <c r="K144" i="18"/>
  <c r="F145" i="18"/>
  <c r="P145" i="18" s="1"/>
  <c r="I145" i="18"/>
  <c r="T145" i="18" s="1"/>
  <c r="J145" i="18"/>
  <c r="N145" i="18" s="1"/>
  <c r="K145" i="18"/>
  <c r="F146" i="18"/>
  <c r="P146" i="18" s="1"/>
  <c r="I146" i="18"/>
  <c r="O146" i="18" s="1"/>
  <c r="J146" i="18"/>
  <c r="S146" i="18" s="1"/>
  <c r="K146" i="18"/>
  <c r="F147" i="18"/>
  <c r="P147" i="18" s="1"/>
  <c r="I147" i="18"/>
  <c r="T147" i="18" s="1"/>
  <c r="J147" i="18"/>
  <c r="N147" i="18" s="1"/>
  <c r="K147" i="18"/>
  <c r="F148" i="18"/>
  <c r="P148" i="18" s="1"/>
  <c r="I148" i="18"/>
  <c r="T148" i="18" s="1"/>
  <c r="J148" i="18"/>
  <c r="S148" i="18" s="1"/>
  <c r="K148" i="18"/>
  <c r="F149" i="18"/>
  <c r="P149" i="18" s="1"/>
  <c r="I149" i="18"/>
  <c r="T149" i="18" s="1"/>
  <c r="J149" i="18"/>
  <c r="N149" i="18" s="1"/>
  <c r="K149" i="18"/>
  <c r="F150" i="18"/>
  <c r="P150" i="18" s="1"/>
  <c r="I150" i="18"/>
  <c r="T150" i="18" s="1"/>
  <c r="J150" i="18"/>
  <c r="S150" i="18" s="1"/>
  <c r="K150" i="18"/>
  <c r="F151" i="18"/>
  <c r="P151" i="18" s="1"/>
  <c r="I151" i="18"/>
  <c r="T151" i="18" s="1"/>
  <c r="J151" i="18"/>
  <c r="S151" i="18" s="1"/>
  <c r="K151" i="18"/>
  <c r="F152" i="18"/>
  <c r="P152" i="18" s="1"/>
  <c r="I152" i="18"/>
  <c r="O152" i="18" s="1"/>
  <c r="J152" i="18"/>
  <c r="S152" i="18" s="1"/>
  <c r="K152" i="18"/>
  <c r="F153" i="18"/>
  <c r="P153" i="18" s="1"/>
  <c r="I153" i="18"/>
  <c r="T153" i="18" s="1"/>
  <c r="J153" i="18"/>
  <c r="N153" i="18" s="1"/>
  <c r="K153" i="18"/>
  <c r="F154" i="18"/>
  <c r="P154" i="18" s="1"/>
  <c r="I154" i="18"/>
  <c r="O154" i="18" s="1"/>
  <c r="J154" i="18"/>
  <c r="S154" i="18" s="1"/>
  <c r="K154" i="18"/>
  <c r="F155" i="18"/>
  <c r="P155" i="18" s="1"/>
  <c r="I155" i="18"/>
  <c r="T155" i="18" s="1"/>
  <c r="J155" i="18"/>
  <c r="N155" i="18" s="1"/>
  <c r="K155" i="18"/>
  <c r="F156" i="18"/>
  <c r="P156" i="18" s="1"/>
  <c r="I156" i="18"/>
  <c r="T156" i="18" s="1"/>
  <c r="J156" i="18"/>
  <c r="S156" i="18" s="1"/>
  <c r="K156" i="18"/>
  <c r="F157" i="18"/>
  <c r="P157" i="18" s="1"/>
  <c r="I157" i="18"/>
  <c r="T157" i="18" s="1"/>
  <c r="J157" i="18"/>
  <c r="N157" i="18" s="1"/>
  <c r="K157" i="18"/>
  <c r="F158" i="18"/>
  <c r="P158" i="18" s="1"/>
  <c r="I158" i="18"/>
  <c r="T158" i="18" s="1"/>
  <c r="J158" i="18"/>
  <c r="S158" i="18" s="1"/>
  <c r="K158" i="18"/>
  <c r="F159" i="18"/>
  <c r="P159" i="18" s="1"/>
  <c r="I159" i="18"/>
  <c r="T159" i="18" s="1"/>
  <c r="J159" i="18"/>
  <c r="N159" i="18" s="1"/>
  <c r="K159" i="18"/>
  <c r="F160" i="18"/>
  <c r="P160" i="18" s="1"/>
  <c r="I160" i="18"/>
  <c r="O160" i="18" s="1"/>
  <c r="J160" i="18"/>
  <c r="S160" i="18" s="1"/>
  <c r="K160" i="18"/>
  <c r="F161" i="18"/>
  <c r="P161" i="18" s="1"/>
  <c r="I161" i="18"/>
  <c r="T161" i="18" s="1"/>
  <c r="J161" i="18"/>
  <c r="N161" i="18" s="1"/>
  <c r="K161" i="18"/>
  <c r="F162" i="18"/>
  <c r="P162" i="18" s="1"/>
  <c r="I162" i="18"/>
  <c r="T162" i="18" s="1"/>
  <c r="J162" i="18"/>
  <c r="S162" i="18" s="1"/>
  <c r="K162" i="18"/>
  <c r="F163" i="18"/>
  <c r="P163" i="18" s="1"/>
  <c r="I163" i="18"/>
  <c r="T163" i="18" s="1"/>
  <c r="J163" i="18"/>
  <c r="S163" i="18" s="1"/>
  <c r="K163" i="18"/>
  <c r="F164" i="18"/>
  <c r="P164" i="18" s="1"/>
  <c r="I164" i="18"/>
  <c r="T164" i="18" s="1"/>
  <c r="J164" i="18"/>
  <c r="S164" i="18" s="1"/>
  <c r="K164" i="18"/>
  <c r="F165" i="18"/>
  <c r="P165" i="18" s="1"/>
  <c r="I165" i="18"/>
  <c r="T165" i="18" s="1"/>
  <c r="J165" i="18"/>
  <c r="N165" i="18" s="1"/>
  <c r="K165" i="18"/>
  <c r="F166" i="18"/>
  <c r="P166" i="18" s="1"/>
  <c r="I166" i="18"/>
  <c r="T166" i="18" s="1"/>
  <c r="J166" i="18"/>
  <c r="S166" i="18" s="1"/>
  <c r="K166" i="18"/>
  <c r="F167" i="18"/>
  <c r="P167" i="18" s="1"/>
  <c r="I167" i="18"/>
  <c r="T167" i="18" s="1"/>
  <c r="J167" i="18"/>
  <c r="S167" i="18" s="1"/>
  <c r="K167" i="18"/>
  <c r="F168" i="18"/>
  <c r="P168" i="18" s="1"/>
  <c r="I168" i="18"/>
  <c r="O168" i="18" s="1"/>
  <c r="J168" i="18"/>
  <c r="S168" i="18" s="1"/>
  <c r="K168" i="18"/>
  <c r="F169" i="18"/>
  <c r="P169" i="18" s="1"/>
  <c r="I169" i="18"/>
  <c r="J169" i="18"/>
  <c r="N169" i="18" s="1"/>
  <c r="K169" i="18"/>
  <c r="F170" i="18"/>
  <c r="P170" i="18" s="1"/>
  <c r="I170" i="18"/>
  <c r="T170" i="18" s="1"/>
  <c r="J170" i="18"/>
  <c r="S170" i="18" s="1"/>
  <c r="K170" i="18"/>
  <c r="F171" i="18"/>
  <c r="P171" i="18" s="1"/>
  <c r="I171" i="18"/>
  <c r="T171" i="18" s="1"/>
  <c r="J171" i="18"/>
  <c r="S171" i="18" s="1"/>
  <c r="K171" i="18"/>
  <c r="F172" i="18"/>
  <c r="P172" i="18" s="1"/>
  <c r="I172" i="18"/>
  <c r="T172" i="18" s="1"/>
  <c r="J172" i="18"/>
  <c r="S172" i="18" s="1"/>
  <c r="K172" i="18"/>
  <c r="F173" i="18"/>
  <c r="P173" i="18" s="1"/>
  <c r="I173" i="18"/>
  <c r="J173" i="18"/>
  <c r="N173" i="18" s="1"/>
  <c r="K173" i="18"/>
  <c r="F174" i="18"/>
  <c r="P174" i="18" s="1"/>
  <c r="I174" i="18"/>
  <c r="T174" i="18" s="1"/>
  <c r="J174" i="18"/>
  <c r="S174" i="18" s="1"/>
  <c r="K174" i="18"/>
  <c r="F175" i="18"/>
  <c r="P175" i="18" s="1"/>
  <c r="I175" i="18"/>
  <c r="T175" i="18" s="1"/>
  <c r="J175" i="18"/>
  <c r="N175" i="18" s="1"/>
  <c r="K175" i="18"/>
  <c r="F176" i="18"/>
  <c r="P176" i="18" s="1"/>
  <c r="I176" i="18"/>
  <c r="T176" i="18" s="1"/>
  <c r="J176" i="18"/>
  <c r="S176" i="18" s="1"/>
  <c r="K176" i="18"/>
  <c r="F177" i="18"/>
  <c r="P177" i="18" s="1"/>
  <c r="I177" i="18"/>
  <c r="T177" i="18" s="1"/>
  <c r="J177" i="18"/>
  <c r="N177" i="18" s="1"/>
  <c r="K177" i="18"/>
  <c r="F178" i="18"/>
  <c r="P178" i="18" s="1"/>
  <c r="I178" i="18"/>
  <c r="O178" i="18" s="1"/>
  <c r="J178" i="18"/>
  <c r="S178" i="18" s="1"/>
  <c r="K178" i="18"/>
  <c r="F179" i="18"/>
  <c r="P179" i="18" s="1"/>
  <c r="I179" i="18"/>
  <c r="T179" i="18" s="1"/>
  <c r="J179" i="18"/>
  <c r="N179" i="18" s="1"/>
  <c r="K179" i="18"/>
  <c r="F180" i="18"/>
  <c r="P180" i="18" s="1"/>
  <c r="I180" i="18"/>
  <c r="T180" i="18" s="1"/>
  <c r="J180" i="18"/>
  <c r="S180" i="18" s="1"/>
  <c r="K180" i="18"/>
  <c r="F181" i="18"/>
  <c r="P181" i="18" s="1"/>
  <c r="I181" i="18"/>
  <c r="T181" i="18" s="1"/>
  <c r="J181" i="18"/>
  <c r="N181" i="18" s="1"/>
  <c r="K181" i="18"/>
  <c r="F182" i="18"/>
  <c r="P182" i="18" s="1"/>
  <c r="I182" i="18"/>
  <c r="T182" i="18" s="1"/>
  <c r="J182" i="18"/>
  <c r="S182" i="18" s="1"/>
  <c r="K182" i="18"/>
  <c r="F183" i="18"/>
  <c r="P183" i="18" s="1"/>
  <c r="I183" i="18"/>
  <c r="T183" i="18" s="1"/>
  <c r="J183" i="18"/>
  <c r="N183" i="18" s="1"/>
  <c r="K183" i="18"/>
  <c r="F184" i="18"/>
  <c r="P184" i="18" s="1"/>
  <c r="I184" i="18"/>
  <c r="T184" i="18" s="1"/>
  <c r="J184" i="18"/>
  <c r="S184" i="18" s="1"/>
  <c r="K184" i="18"/>
  <c r="F185" i="18"/>
  <c r="P185" i="18" s="1"/>
  <c r="I185" i="18"/>
  <c r="T185" i="18" s="1"/>
  <c r="J185" i="18"/>
  <c r="N185" i="18" s="1"/>
  <c r="K185" i="18"/>
  <c r="F186" i="18"/>
  <c r="P186" i="18" s="1"/>
  <c r="I186" i="18"/>
  <c r="T186" i="18" s="1"/>
  <c r="J186" i="18"/>
  <c r="S186" i="18" s="1"/>
  <c r="K186" i="18"/>
  <c r="F187" i="18"/>
  <c r="P187" i="18" s="1"/>
  <c r="I187" i="18"/>
  <c r="T187" i="18" s="1"/>
  <c r="J187" i="18"/>
  <c r="S187" i="18" s="1"/>
  <c r="K187" i="18"/>
  <c r="F188" i="18"/>
  <c r="P188" i="18" s="1"/>
  <c r="I188" i="18"/>
  <c r="O188" i="18" s="1"/>
  <c r="J188" i="18"/>
  <c r="S188" i="18" s="1"/>
  <c r="K188" i="18"/>
  <c r="F189" i="18"/>
  <c r="P189" i="18" s="1"/>
  <c r="I189" i="18"/>
  <c r="T189" i="18" s="1"/>
  <c r="J189" i="18"/>
  <c r="N189" i="18" s="1"/>
  <c r="K189" i="18"/>
  <c r="F190" i="18"/>
  <c r="P190" i="18" s="1"/>
  <c r="I190" i="18"/>
  <c r="T190" i="18" s="1"/>
  <c r="J190" i="18"/>
  <c r="S190" i="18" s="1"/>
  <c r="K190" i="18"/>
  <c r="F191" i="18"/>
  <c r="P191" i="18" s="1"/>
  <c r="I191" i="18"/>
  <c r="T191" i="18" s="1"/>
  <c r="J191" i="18"/>
  <c r="S191" i="18" s="1"/>
  <c r="K191" i="18"/>
  <c r="F192" i="18"/>
  <c r="P192" i="18" s="1"/>
  <c r="I192" i="18"/>
  <c r="O192" i="18" s="1"/>
  <c r="J192" i="18"/>
  <c r="S192" i="18" s="1"/>
  <c r="K192" i="18"/>
  <c r="F193" i="18"/>
  <c r="P193" i="18" s="1"/>
  <c r="I193" i="18"/>
  <c r="T193" i="18" s="1"/>
  <c r="J193" i="18"/>
  <c r="N193" i="18" s="1"/>
  <c r="K193" i="18"/>
  <c r="F194" i="18"/>
  <c r="P194" i="18" s="1"/>
  <c r="I194" i="18"/>
  <c r="O194" i="18" s="1"/>
  <c r="J194" i="18"/>
  <c r="S194" i="18" s="1"/>
  <c r="K194" i="18"/>
  <c r="F195" i="18"/>
  <c r="P195" i="18" s="1"/>
  <c r="I195" i="18"/>
  <c r="T195" i="18" s="1"/>
  <c r="J195" i="18"/>
  <c r="N195" i="18" s="1"/>
  <c r="K195" i="18"/>
  <c r="F196" i="18"/>
  <c r="P196" i="18" s="1"/>
  <c r="I196" i="18"/>
  <c r="O196" i="18" s="1"/>
  <c r="J196" i="18"/>
  <c r="S196" i="18" s="1"/>
  <c r="K196" i="18"/>
  <c r="F197" i="18"/>
  <c r="P197" i="18" s="1"/>
  <c r="I197" i="18"/>
  <c r="T197" i="18" s="1"/>
  <c r="J197" i="18"/>
  <c r="N197" i="18" s="1"/>
  <c r="K197" i="18"/>
  <c r="F198" i="18"/>
  <c r="P198" i="18" s="1"/>
  <c r="I198" i="18"/>
  <c r="T198" i="18" s="1"/>
  <c r="J198" i="18"/>
  <c r="S198" i="18" s="1"/>
  <c r="K198" i="18"/>
  <c r="F199" i="18"/>
  <c r="P199" i="18" s="1"/>
  <c r="I199" i="18"/>
  <c r="T199" i="18" s="1"/>
  <c r="J199" i="18"/>
  <c r="S199" i="18" s="1"/>
  <c r="K199" i="18"/>
  <c r="F200" i="18"/>
  <c r="P200" i="18" s="1"/>
  <c r="I200" i="18"/>
  <c r="O200" i="18" s="1"/>
  <c r="J200" i="18"/>
  <c r="S200" i="18" s="1"/>
  <c r="K200" i="18"/>
  <c r="F201" i="18"/>
  <c r="P201" i="18" s="1"/>
  <c r="I201" i="18"/>
  <c r="T201" i="18" s="1"/>
  <c r="J201" i="18"/>
  <c r="N201" i="18" s="1"/>
  <c r="K201" i="18"/>
  <c r="F202" i="18"/>
  <c r="P202" i="18" s="1"/>
  <c r="I202" i="18"/>
  <c r="J202" i="18"/>
  <c r="S202" i="18" s="1"/>
  <c r="K202" i="18"/>
  <c r="F203" i="18"/>
  <c r="P203" i="18" s="1"/>
  <c r="I203" i="18"/>
  <c r="T203" i="18" s="1"/>
  <c r="J203" i="18"/>
  <c r="N203" i="18" s="1"/>
  <c r="K203" i="18"/>
  <c r="F204" i="18"/>
  <c r="P204" i="18" s="1"/>
  <c r="I204" i="18"/>
  <c r="O204" i="18" s="1"/>
  <c r="J204" i="18"/>
  <c r="S204" i="18" s="1"/>
  <c r="K204" i="18"/>
  <c r="F205" i="18"/>
  <c r="P205" i="18" s="1"/>
  <c r="I205" i="18"/>
  <c r="T205" i="18" s="1"/>
  <c r="J205" i="18"/>
  <c r="N205" i="18" s="1"/>
  <c r="K205" i="18"/>
  <c r="F206" i="18"/>
  <c r="P206" i="18" s="1"/>
  <c r="I206" i="18"/>
  <c r="O206" i="18" s="1"/>
  <c r="J206" i="18"/>
  <c r="K206" i="18"/>
  <c r="F207" i="18"/>
  <c r="P207" i="18" s="1"/>
  <c r="I207" i="18"/>
  <c r="T207" i="18" s="1"/>
  <c r="J207" i="18"/>
  <c r="S207" i="18" s="1"/>
  <c r="K207" i="18"/>
  <c r="F208" i="18"/>
  <c r="P208" i="18" s="1"/>
  <c r="I208" i="18"/>
  <c r="T208" i="18" s="1"/>
  <c r="J208" i="18"/>
  <c r="S208" i="18" s="1"/>
  <c r="K208" i="18"/>
  <c r="F209" i="18"/>
  <c r="P209" i="18" s="1"/>
  <c r="I209" i="18"/>
  <c r="T209" i="18" s="1"/>
  <c r="J209" i="18"/>
  <c r="N209" i="18" s="1"/>
  <c r="K209" i="18"/>
  <c r="S17" i="18" l="1"/>
  <c r="T22" i="18"/>
  <c r="S62" i="18"/>
  <c r="U62" i="18" s="1"/>
  <c r="T20" i="18"/>
  <c r="U20" i="18" s="1"/>
  <c r="N50" i="18"/>
  <c r="O29" i="18"/>
  <c r="N184" i="18"/>
  <c r="O95" i="18"/>
  <c r="O14" i="18"/>
  <c r="O33" i="18"/>
  <c r="S203" i="18"/>
  <c r="S109" i="18"/>
  <c r="U109" i="18" s="1"/>
  <c r="N91" i="18"/>
  <c r="N49" i="18"/>
  <c r="O135" i="18"/>
  <c r="N176" i="18"/>
  <c r="O122" i="18"/>
  <c r="O167" i="18"/>
  <c r="O141" i="18"/>
  <c r="S121" i="18"/>
  <c r="U121" i="18" s="1"/>
  <c r="S44" i="18"/>
  <c r="U44" i="18" s="1"/>
  <c r="O17" i="18"/>
  <c r="T42" i="18"/>
  <c r="U42" i="18" s="1"/>
  <c r="S95" i="18"/>
  <c r="U95" i="18" s="1"/>
  <c r="O49" i="18"/>
  <c r="T138" i="18"/>
  <c r="U138" i="18" s="1"/>
  <c r="O208" i="18"/>
  <c r="S155" i="18"/>
  <c r="U155" i="18" s="1"/>
  <c r="N14" i="18"/>
  <c r="O176" i="18"/>
  <c r="T152" i="18"/>
  <c r="U152" i="18" s="1"/>
  <c r="O163" i="18"/>
  <c r="O159" i="18"/>
  <c r="T194" i="18"/>
  <c r="U194" i="18" s="1"/>
  <c r="O119" i="18"/>
  <c r="O65" i="18"/>
  <c r="O62" i="18"/>
  <c r="N208" i="18"/>
  <c r="T178" i="18"/>
  <c r="U178" i="18" s="1"/>
  <c r="O170" i="18"/>
  <c r="O161" i="18"/>
  <c r="S135" i="18"/>
  <c r="U135" i="18" s="1"/>
  <c r="S127" i="18"/>
  <c r="U127" i="18" s="1"/>
  <c r="S117" i="18"/>
  <c r="U117" i="18" s="1"/>
  <c r="N65" i="18"/>
  <c r="O45" i="18"/>
  <c r="S33" i="18"/>
  <c r="T30" i="18"/>
  <c r="U30" i="18" s="1"/>
  <c r="S13" i="18"/>
  <c r="O50" i="18"/>
  <c r="O131" i="18"/>
  <c r="O113" i="18"/>
  <c r="T106" i="18"/>
  <c r="U106" i="18" s="1"/>
  <c r="S76" i="18"/>
  <c r="S31" i="18"/>
  <c r="N103" i="18"/>
  <c r="S93" i="18"/>
  <c r="U93" i="18" s="1"/>
  <c r="S88" i="18"/>
  <c r="N79" i="18"/>
  <c r="S74" i="18"/>
  <c r="U74" i="18" s="1"/>
  <c r="S5" i="18"/>
  <c r="U5" i="18" s="1"/>
  <c r="T196" i="18"/>
  <c r="U196" i="18" s="1"/>
  <c r="S177" i="18"/>
  <c r="N171" i="18"/>
  <c r="N167" i="18"/>
  <c r="S131" i="18"/>
  <c r="U131" i="18" s="1"/>
  <c r="O127" i="18"/>
  <c r="N118" i="18"/>
  <c r="S105" i="18"/>
  <c r="U105" i="18" s="1"/>
  <c r="S99" i="18"/>
  <c r="U99" i="18" s="1"/>
  <c r="T73" i="18"/>
  <c r="U73" i="18" s="1"/>
  <c r="T59" i="18"/>
  <c r="U59" i="18" s="1"/>
  <c r="S45" i="18"/>
  <c r="O35" i="18"/>
  <c r="U33" i="18"/>
  <c r="O25" i="18"/>
  <c r="N8" i="18"/>
  <c r="O190" i="18"/>
  <c r="T168" i="18"/>
  <c r="U168" i="18" s="1"/>
  <c r="O147" i="18"/>
  <c r="O139" i="18"/>
  <c r="O97" i="18"/>
  <c r="T90" i="18"/>
  <c r="U90" i="18" s="1"/>
  <c r="O53" i="18"/>
  <c r="T48" i="18"/>
  <c r="T28" i="18"/>
  <c r="U28" i="18" s="1"/>
  <c r="T136" i="18"/>
  <c r="U136" i="18" s="1"/>
  <c r="N100" i="18"/>
  <c r="U208" i="18"/>
  <c r="U176" i="18"/>
  <c r="T154" i="18"/>
  <c r="U154" i="18" s="1"/>
  <c r="T37" i="18"/>
  <c r="S209" i="18"/>
  <c r="U209" i="18" s="1"/>
  <c r="O183" i="18"/>
  <c r="O180" i="18"/>
  <c r="N150" i="18"/>
  <c r="S145" i="18"/>
  <c r="O108" i="18"/>
  <c r="U103" i="18"/>
  <c r="O99" i="18"/>
  <c r="O87" i="18"/>
  <c r="O83" i="18"/>
  <c r="S78" i="18"/>
  <c r="U78" i="18" s="1"/>
  <c r="O67" i="18"/>
  <c r="O58" i="18"/>
  <c r="O52" i="18"/>
  <c r="O40" i="18"/>
  <c r="O24" i="18"/>
  <c r="N21" i="18"/>
  <c r="O16" i="18"/>
  <c r="T192" i="18"/>
  <c r="U192" i="18" s="1"/>
  <c r="S183" i="18"/>
  <c r="U183" i="18" s="1"/>
  <c r="O103" i="18"/>
  <c r="O44" i="18"/>
  <c r="T206" i="18"/>
  <c r="N198" i="18"/>
  <c r="S195" i="18"/>
  <c r="U195" i="18" s="1"/>
  <c r="O187" i="18"/>
  <c r="U180" i="18"/>
  <c r="N174" i="18"/>
  <c r="O157" i="18"/>
  <c r="O134" i="18"/>
  <c r="T204" i="18"/>
  <c r="U204" i="18" s="1"/>
  <c r="N191" i="18"/>
  <c r="S179" i="18"/>
  <c r="U179" i="18" s="1"/>
  <c r="N163" i="18"/>
  <c r="S159" i="18"/>
  <c r="U159" i="18" s="1"/>
  <c r="N156" i="18"/>
  <c r="O149" i="18"/>
  <c r="N132" i="18"/>
  <c r="N124" i="18"/>
  <c r="T120" i="18"/>
  <c r="U120" i="18" s="1"/>
  <c r="O116" i="18"/>
  <c r="O111" i="18"/>
  <c r="S107" i="18"/>
  <c r="U107" i="18" s="1"/>
  <c r="T104" i="18"/>
  <c r="U104" i="18" s="1"/>
  <c r="O101" i="18"/>
  <c r="O92" i="18"/>
  <c r="O81" i="18"/>
  <c r="O78" i="18"/>
  <c r="T75" i="18"/>
  <c r="N66" i="18"/>
  <c r="S60" i="18"/>
  <c r="O56" i="18"/>
  <c r="S36" i="18"/>
  <c r="T12" i="18"/>
  <c r="U12" i="18" s="1"/>
  <c r="O184" i="18"/>
  <c r="O174" i="18"/>
  <c r="O207" i="18"/>
  <c r="S181" i="18"/>
  <c r="U181" i="18" s="1"/>
  <c r="U177" i="18"/>
  <c r="S175" i="18"/>
  <c r="U175" i="18" s="1"/>
  <c r="U174" i="18"/>
  <c r="O165" i="18"/>
  <c r="S149" i="18"/>
  <c r="U149" i="18" s="1"/>
  <c r="O143" i="18"/>
  <c r="O140" i="18"/>
  <c r="O129" i="18"/>
  <c r="S123" i="18"/>
  <c r="U123" i="18" s="1"/>
  <c r="N122" i="18"/>
  <c r="U122" i="18"/>
  <c r="O117" i="18"/>
  <c r="S113" i="18"/>
  <c r="U113" i="18" s="1"/>
  <c r="O102" i="18"/>
  <c r="N92" i="18"/>
  <c r="S84" i="18"/>
  <c r="S82" i="18"/>
  <c r="U82" i="18" s="1"/>
  <c r="N81" i="18"/>
  <c r="O74" i="18"/>
  <c r="O70" i="18"/>
  <c r="N63" i="18"/>
  <c r="S55" i="18"/>
  <c r="U55" i="18" s="1"/>
  <c r="S52" i="18"/>
  <c r="U52" i="18" s="1"/>
  <c r="S48" i="18"/>
  <c r="N46" i="18"/>
  <c r="S43" i="18"/>
  <c r="U43" i="18" s="1"/>
  <c r="O41" i="18"/>
  <c r="U38" i="18"/>
  <c r="T36" i="18"/>
  <c r="O32" i="18"/>
  <c r="S15" i="18"/>
  <c r="U14" i="18"/>
  <c r="S7" i="18"/>
  <c r="O6" i="18"/>
  <c r="S3" i="18"/>
  <c r="O171" i="18"/>
  <c r="N187" i="18"/>
  <c r="N164" i="18"/>
  <c r="N154" i="18"/>
  <c r="U91" i="18"/>
  <c r="N90" i="18"/>
  <c r="N30" i="18"/>
  <c r="N24" i="18"/>
  <c r="U22" i="18"/>
  <c r="T200" i="18"/>
  <c r="U200" i="18" s="1"/>
  <c r="N190" i="18"/>
  <c r="U190" i="18"/>
  <c r="N172" i="18"/>
  <c r="S169" i="18"/>
  <c r="S153" i="18"/>
  <c r="U153" i="18" s="1"/>
  <c r="O151" i="18"/>
  <c r="O148" i="18"/>
  <c r="O145" i="18"/>
  <c r="S141" i="18"/>
  <c r="U141" i="18" s="1"/>
  <c r="S139" i="18"/>
  <c r="U139" i="18" s="1"/>
  <c r="S137" i="18"/>
  <c r="U137" i="18" s="1"/>
  <c r="O133" i="18"/>
  <c r="O125" i="18"/>
  <c r="O115" i="18"/>
  <c r="O109" i="18"/>
  <c r="O107" i="18"/>
  <c r="O93" i="18"/>
  <c r="O89" i="18"/>
  <c r="O86" i="18"/>
  <c r="U75" i="18"/>
  <c r="S68" i="18"/>
  <c r="O57" i="18"/>
  <c r="O54" i="18"/>
  <c r="S51" i="18"/>
  <c r="U51" i="18" s="1"/>
  <c r="U50" i="18"/>
  <c r="S47" i="18"/>
  <c r="U47" i="18" s="1"/>
  <c r="S39" i="18"/>
  <c r="U39" i="18" s="1"/>
  <c r="S37" i="18"/>
  <c r="S29" i="18"/>
  <c r="U29" i="18" s="1"/>
  <c r="S23" i="18"/>
  <c r="U17" i="18"/>
  <c r="O13" i="18"/>
  <c r="O9" i="18"/>
  <c r="O5" i="18"/>
  <c r="T202" i="18"/>
  <c r="U202" i="18" s="1"/>
  <c r="O202" i="18"/>
  <c r="U167" i="18"/>
  <c r="S206" i="18"/>
  <c r="N206" i="18"/>
  <c r="U151" i="18"/>
  <c r="O198" i="18"/>
  <c r="U187" i="18"/>
  <c r="O175" i="18"/>
  <c r="O164" i="18"/>
  <c r="S161" i="18"/>
  <c r="U161" i="18" s="1"/>
  <c r="S157" i="18"/>
  <c r="U157" i="18" s="1"/>
  <c r="O150" i="18"/>
  <c r="S147" i="18"/>
  <c r="U147" i="18" s="1"/>
  <c r="S143" i="18"/>
  <c r="U143" i="18" s="1"/>
  <c r="S133" i="18"/>
  <c r="U133" i="18" s="1"/>
  <c r="O132" i="18"/>
  <c r="O123" i="18"/>
  <c r="S119" i="18"/>
  <c r="U119" i="18" s="1"/>
  <c r="S115" i="18"/>
  <c r="U115" i="18" s="1"/>
  <c r="O100" i="18"/>
  <c r="S97" i="18"/>
  <c r="U97" i="18" s="1"/>
  <c r="S86" i="18"/>
  <c r="U86" i="18" s="1"/>
  <c r="S70" i="18"/>
  <c r="U70" i="18" s="1"/>
  <c r="O63" i="18"/>
  <c r="S56" i="18"/>
  <c r="U56" i="18" s="1"/>
  <c r="S41" i="18"/>
  <c r="U41" i="18" s="1"/>
  <c r="S40" i="18"/>
  <c r="U40" i="18" s="1"/>
  <c r="S9" i="18"/>
  <c r="U9" i="18" s="1"/>
  <c r="O8" i="18"/>
  <c r="U203" i="18"/>
  <c r="N199" i="18"/>
  <c r="S197" i="18"/>
  <c r="U197" i="18" s="1"/>
  <c r="N192" i="18"/>
  <c r="O179" i="18"/>
  <c r="O166" i="18"/>
  <c r="U158" i="18"/>
  <c r="N151" i="18"/>
  <c r="U145" i="18"/>
  <c r="N138" i="18"/>
  <c r="U130" i="18"/>
  <c r="U126" i="18"/>
  <c r="N111" i="18"/>
  <c r="N106" i="18"/>
  <c r="U98" i="18"/>
  <c r="U94" i="18"/>
  <c r="N83" i="18"/>
  <c r="U83" i="18"/>
  <c r="N73" i="18"/>
  <c r="U71" i="18"/>
  <c r="N67" i="18"/>
  <c r="U67" i="18"/>
  <c r="N57" i="18"/>
  <c r="N53" i="18"/>
  <c r="U26" i="18"/>
  <c r="N25" i="18"/>
  <c r="U25" i="18"/>
  <c r="U10" i="18"/>
  <c r="N2" i="18"/>
  <c r="U2" i="18"/>
  <c r="O195" i="18"/>
  <c r="O191" i="18"/>
  <c r="O172" i="18"/>
  <c r="O156" i="18"/>
  <c r="O124" i="18"/>
  <c r="S101" i="18"/>
  <c r="U101" i="18" s="1"/>
  <c r="O91" i="18"/>
  <c r="O79" i="18"/>
  <c r="O66" i="18"/>
  <c r="O46" i="18"/>
  <c r="O21" i="18"/>
  <c r="O199" i="18"/>
  <c r="U199" i="18"/>
  <c r="S193" i="18"/>
  <c r="U193" i="18" s="1"/>
  <c r="O182" i="18"/>
  <c r="U162" i="18"/>
  <c r="N207" i="18"/>
  <c r="U207" i="18"/>
  <c r="S205" i="18"/>
  <c r="U205" i="18" s="1"/>
  <c r="S201" i="18"/>
  <c r="U201" i="18" s="1"/>
  <c r="N200" i="18"/>
  <c r="T188" i="18"/>
  <c r="U188" i="18" s="1"/>
  <c r="O186" i="18"/>
  <c r="N182" i="18"/>
  <c r="U182" i="18"/>
  <c r="N170" i="18"/>
  <c r="U170" i="18"/>
  <c r="N166" i="18"/>
  <c r="U166" i="18"/>
  <c r="U163" i="18"/>
  <c r="O162" i="18"/>
  <c r="T160" i="18"/>
  <c r="U160" i="18" s="1"/>
  <c r="O158" i="18"/>
  <c r="O153" i="18"/>
  <c r="N148" i="18"/>
  <c r="T146" i="18"/>
  <c r="U146" i="18" s="1"/>
  <c r="O144" i="18"/>
  <c r="T142" i="18"/>
  <c r="U142" i="18" s="1"/>
  <c r="N140" i="18"/>
  <c r="U140" i="18"/>
  <c r="N134" i="18"/>
  <c r="U134" i="18"/>
  <c r="O130" i="18"/>
  <c r="T128" i="18"/>
  <c r="U128" i="18" s="1"/>
  <c r="O126" i="18"/>
  <c r="O121" i="18"/>
  <c r="T118" i="18"/>
  <c r="U118" i="18" s="1"/>
  <c r="N116" i="18"/>
  <c r="T114" i="18"/>
  <c r="U114" i="18" s="1"/>
  <c r="O112" i="18"/>
  <c r="T110" i="18"/>
  <c r="U110" i="18" s="1"/>
  <c r="N108" i="18"/>
  <c r="U108" i="18"/>
  <c r="N102" i="18"/>
  <c r="U102" i="18"/>
  <c r="O98" i="18"/>
  <c r="T96" i="18"/>
  <c r="U96" i="18" s="1"/>
  <c r="O94" i="18"/>
  <c r="N89" i="18"/>
  <c r="U89" i="18"/>
  <c r="N87" i="18"/>
  <c r="T85" i="18"/>
  <c r="U85" i="18" s="1"/>
  <c r="O77" i="18"/>
  <c r="S72" i="18"/>
  <c r="O71" i="18"/>
  <c r="T69" i="18"/>
  <c r="U69" i="18" s="1"/>
  <c r="O61" i="18"/>
  <c r="N58" i="18"/>
  <c r="U58" i="18"/>
  <c r="N54" i="18"/>
  <c r="U54" i="18"/>
  <c r="O47" i="18"/>
  <c r="O43" i="18"/>
  <c r="O38" i="18"/>
  <c r="T34" i="18"/>
  <c r="U34" i="18" s="1"/>
  <c r="N32" i="18"/>
  <c r="U32" i="18"/>
  <c r="S27" i="18"/>
  <c r="O26" i="18"/>
  <c r="T18" i="18"/>
  <c r="U18" i="18" s="1"/>
  <c r="N16" i="18"/>
  <c r="U16" i="18"/>
  <c r="S11" i="18"/>
  <c r="O10" i="18"/>
  <c r="N6" i="18"/>
  <c r="T4" i="18"/>
  <c r="U4" i="18" s="1"/>
  <c r="U171" i="18"/>
  <c r="S165" i="18"/>
  <c r="U165" i="18" s="1"/>
  <c r="O155" i="18"/>
  <c r="S129" i="18"/>
  <c r="U129" i="18" s="1"/>
  <c r="S125" i="18"/>
  <c r="U125" i="18" s="1"/>
  <c r="O82" i="18"/>
  <c r="S35" i="18"/>
  <c r="U35" i="18" s="1"/>
  <c r="O203" i="18"/>
  <c r="U198" i="18"/>
  <c r="U191" i="18"/>
  <c r="S189" i="18"/>
  <c r="U189" i="18" s="1"/>
  <c r="S185" i="18"/>
  <c r="U185" i="18" s="1"/>
  <c r="U184" i="18"/>
  <c r="S173" i="18"/>
  <c r="U172" i="18"/>
  <c r="U156" i="18"/>
  <c r="U150" i="18"/>
  <c r="O137" i="18"/>
  <c r="U124" i="18"/>
  <c r="U111" i="18"/>
  <c r="O105" i="18"/>
  <c r="U92" i="18"/>
  <c r="S80" i="18"/>
  <c r="U79" i="18"/>
  <c r="S64" i="18"/>
  <c r="U63" i="18"/>
  <c r="U57" i="18"/>
  <c r="O55" i="18"/>
  <c r="O51" i="18"/>
  <c r="U49" i="18"/>
  <c r="O39" i="18"/>
  <c r="U24" i="18"/>
  <c r="S19" i="18"/>
  <c r="U8" i="18"/>
  <c r="U6" i="18"/>
  <c r="N204" i="18"/>
  <c r="N196" i="18"/>
  <c r="N188" i="18"/>
  <c r="N180" i="18"/>
  <c r="T169" i="18"/>
  <c r="O169" i="18"/>
  <c r="U164" i="18"/>
  <c r="N158" i="18"/>
  <c r="U148" i="18"/>
  <c r="N142" i="18"/>
  <c r="U132" i="18"/>
  <c r="N126" i="18"/>
  <c r="U116" i="18"/>
  <c r="N110" i="18"/>
  <c r="U100" i="18"/>
  <c r="N94" i="18"/>
  <c r="T88" i="18"/>
  <c r="O88" i="18"/>
  <c r="T84" i="18"/>
  <c r="O84" i="18"/>
  <c r="U81" i="18"/>
  <c r="N75" i="18"/>
  <c r="T68" i="18"/>
  <c r="O68" i="18"/>
  <c r="U65" i="18"/>
  <c r="N59" i="18"/>
  <c r="N34" i="18"/>
  <c r="N26" i="18"/>
  <c r="N18" i="18"/>
  <c r="N10" i="18"/>
  <c r="O209" i="18"/>
  <c r="N202" i="18"/>
  <c r="O201" i="18"/>
  <c r="N194" i="18"/>
  <c r="O193" i="18"/>
  <c r="N186" i="18"/>
  <c r="O185" i="18"/>
  <c r="N178" i="18"/>
  <c r="O177" i="18"/>
  <c r="T173" i="18"/>
  <c r="O173" i="18"/>
  <c r="N162" i="18"/>
  <c r="N146" i="18"/>
  <c r="N130" i="18"/>
  <c r="N114" i="18"/>
  <c r="N98" i="18"/>
  <c r="T80" i="18"/>
  <c r="O80" i="18"/>
  <c r="N71" i="18"/>
  <c r="T64" i="18"/>
  <c r="O64" i="18"/>
  <c r="T76" i="18"/>
  <c r="O76" i="18"/>
  <c r="T60" i="18"/>
  <c r="O60" i="18"/>
  <c r="T27" i="18"/>
  <c r="O27" i="18"/>
  <c r="T19" i="18"/>
  <c r="O19" i="18"/>
  <c r="T11" i="18"/>
  <c r="O11" i="18"/>
  <c r="O205" i="18"/>
  <c r="O197" i="18"/>
  <c r="O189" i="18"/>
  <c r="U186" i="18"/>
  <c r="O181" i="18"/>
  <c r="T72" i="18"/>
  <c r="O72" i="18"/>
  <c r="U46" i="18"/>
  <c r="U144" i="18"/>
  <c r="U112" i="18"/>
  <c r="U87" i="18"/>
  <c r="T23" i="18"/>
  <c r="O23" i="18"/>
  <c r="T7" i="18"/>
  <c r="O7" i="18"/>
  <c r="T3" i="18"/>
  <c r="O3" i="18"/>
  <c r="N168" i="18"/>
  <c r="N160" i="18"/>
  <c r="N152" i="18"/>
  <c r="N144" i="18"/>
  <c r="N136" i="18"/>
  <c r="N128" i="18"/>
  <c r="N120" i="18"/>
  <c r="N112" i="18"/>
  <c r="N104" i="18"/>
  <c r="N96" i="18"/>
  <c r="U66" i="18"/>
  <c r="U53" i="18"/>
  <c r="N38" i="18"/>
  <c r="T31" i="18"/>
  <c r="O31" i="18"/>
  <c r="N22" i="18"/>
  <c r="T15" i="18"/>
  <c r="O15" i="18"/>
  <c r="N85" i="18"/>
  <c r="N77" i="18"/>
  <c r="N69" i="18"/>
  <c r="N61" i="18"/>
  <c r="U45" i="18"/>
  <c r="N42" i="18"/>
  <c r="U21" i="18"/>
  <c r="U13" i="18"/>
  <c r="U77" i="18"/>
  <c r="U61" i="18"/>
  <c r="N28" i="18"/>
  <c r="N20" i="18"/>
  <c r="N12" i="18"/>
  <c r="N4" i="18"/>
  <c r="U68" i="18" l="1"/>
  <c r="U80" i="18"/>
  <c r="U36" i="18"/>
  <c r="U48" i="18"/>
  <c r="U7" i="18"/>
  <c r="U173" i="18"/>
  <c r="U19" i="18"/>
  <c r="U37" i="18"/>
  <c r="U76" i="18"/>
  <c r="U88" i="18"/>
  <c r="U169" i="18"/>
  <c r="U31" i="18"/>
  <c r="U15" i="18"/>
  <c r="U3" i="18"/>
  <c r="U206" i="18"/>
  <c r="U72" i="18"/>
  <c r="U60" i="18"/>
  <c r="U64" i="18"/>
  <c r="U84" i="18"/>
  <c r="U11" i="18"/>
  <c r="V154" i="18" s="1"/>
  <c r="D154" i="10" s="1"/>
  <c r="U23" i="18"/>
  <c r="U27" i="18"/>
  <c r="V118" i="18" l="1"/>
  <c r="D118" i="10" s="1"/>
  <c r="V155" i="18"/>
  <c r="D155" i="10" s="1"/>
  <c r="V31" i="18"/>
  <c r="D31" i="10" s="1"/>
  <c r="V36" i="18"/>
  <c r="D36" i="10" s="1"/>
  <c r="V136" i="18"/>
  <c r="D135" i="10" s="1"/>
  <c r="V101" i="18"/>
  <c r="D101" i="10" s="1"/>
  <c r="V18" i="18"/>
  <c r="D18" i="10" s="1"/>
  <c r="V94" i="18"/>
  <c r="D94" i="10" s="1"/>
  <c r="V50" i="18"/>
  <c r="D50" i="10" s="1"/>
  <c r="V97" i="18"/>
  <c r="D97" i="10" s="1"/>
  <c r="V166" i="18"/>
  <c r="D166" i="10" s="1"/>
  <c r="V2" i="18"/>
  <c r="D2" i="10" s="1"/>
  <c r="V77" i="18"/>
  <c r="D77" i="10" s="1"/>
  <c r="V13" i="18"/>
  <c r="D13" i="10" s="1"/>
  <c r="V201" i="18"/>
  <c r="D201" i="10" s="1"/>
  <c r="V193" i="18"/>
  <c r="D193" i="10" s="1"/>
  <c r="V174" i="18"/>
  <c r="D174" i="10" s="1"/>
  <c r="V86" i="18"/>
  <c r="D86" i="10" s="1"/>
  <c r="V202" i="18"/>
  <c r="D202" i="10" s="1"/>
  <c r="V17" i="18"/>
  <c r="D17" i="10" s="1"/>
  <c r="V171" i="18"/>
  <c r="D171" i="10" s="1"/>
  <c r="V113" i="18"/>
  <c r="D114" i="10" s="1"/>
  <c r="V71" i="18"/>
  <c r="D71" i="10" s="1"/>
  <c r="V75" i="18"/>
  <c r="D75" i="10" s="1"/>
  <c r="V173" i="18"/>
  <c r="D173" i="10" s="1"/>
  <c r="V60" i="18"/>
  <c r="D60" i="10" s="1"/>
  <c r="V134" i="18"/>
  <c r="D133" i="10" s="1"/>
  <c r="V96" i="18"/>
  <c r="D96" i="10" s="1"/>
  <c r="V126" i="18"/>
  <c r="D126" i="10" s="1"/>
  <c r="V132" i="18"/>
  <c r="D150" i="10" s="1"/>
  <c r="V23" i="18"/>
  <c r="D23" i="10" s="1"/>
  <c r="V24" i="18"/>
  <c r="D24" i="10" s="1"/>
  <c r="V7" i="18"/>
  <c r="D7" i="10" s="1"/>
  <c r="V125" i="18"/>
  <c r="D125" i="10" s="1"/>
  <c r="V30" i="18"/>
  <c r="D30" i="10" s="1"/>
  <c r="V192" i="18"/>
  <c r="D192" i="10" s="1"/>
  <c r="V164" i="18"/>
  <c r="D164" i="10" s="1"/>
  <c r="V175" i="18"/>
  <c r="D175" i="10" s="1"/>
  <c r="V28" i="18"/>
  <c r="D28" i="10" s="1"/>
  <c r="V203" i="18"/>
  <c r="D203" i="10" s="1"/>
  <c r="V59" i="18"/>
  <c r="D59" i="10" s="1"/>
  <c r="V137" i="18"/>
  <c r="D136" i="10" s="1"/>
  <c r="V140" i="18"/>
  <c r="D139" i="10" s="1"/>
  <c r="V165" i="18"/>
  <c r="D165" i="10" s="1"/>
  <c r="V37" i="18"/>
  <c r="D37" i="10" s="1"/>
  <c r="V4" i="18"/>
  <c r="D4" i="10" s="1"/>
  <c r="V10" i="18"/>
  <c r="D10" i="10" s="1"/>
  <c r="V195" i="18"/>
  <c r="D195" i="10" s="1"/>
  <c r="V65" i="18"/>
  <c r="D65" i="10" s="1"/>
  <c r="V82" i="18"/>
  <c r="D82" i="10" s="1"/>
  <c r="V127" i="18"/>
  <c r="D127" i="10" s="1"/>
  <c r="V151" i="18"/>
  <c r="D151" i="10" s="1"/>
  <c r="V41" i="18"/>
  <c r="D41" i="10" s="1"/>
  <c r="V205" i="18"/>
  <c r="D205" i="10" s="1"/>
  <c r="V68" i="18"/>
  <c r="D68" i="10" s="1"/>
  <c r="V200" i="18"/>
  <c r="D200" i="10" s="1"/>
  <c r="V184" i="18"/>
  <c r="D184" i="10" s="1"/>
  <c r="V109" i="18"/>
  <c r="D110" i="10" s="1"/>
  <c r="V27" i="18"/>
  <c r="D27" i="10" s="1"/>
  <c r="V160" i="18"/>
  <c r="D160" i="10" s="1"/>
  <c r="V85" i="18"/>
  <c r="D85" i="10" s="1"/>
  <c r="V199" i="18"/>
  <c r="D199" i="10" s="1"/>
  <c r="V95" i="18"/>
  <c r="D95" i="10" s="1"/>
  <c r="V169" i="18"/>
  <c r="D169" i="10" s="1"/>
  <c r="V156" i="18"/>
  <c r="D156" i="10" s="1"/>
  <c r="V152" i="18"/>
  <c r="D152" i="10" s="1"/>
  <c r="V206" i="18"/>
  <c r="D206" i="10" s="1"/>
  <c r="V63" i="18"/>
  <c r="D63" i="10" s="1"/>
  <c r="V178" i="18"/>
  <c r="D178" i="10" s="1"/>
  <c r="V20" i="18"/>
  <c r="D20" i="10" s="1"/>
  <c r="V189" i="18"/>
  <c r="D189" i="10" s="1"/>
  <c r="V103" i="18"/>
  <c r="D103" i="10" s="1"/>
  <c r="V61" i="18"/>
  <c r="D61" i="10" s="1"/>
  <c r="V91" i="18"/>
  <c r="D91" i="10" s="1"/>
  <c r="V87" i="18"/>
  <c r="D87" i="10" s="1"/>
  <c r="V51" i="18"/>
  <c r="D51" i="10" s="1"/>
  <c r="V52" i="18"/>
  <c r="D52" i="10" s="1"/>
  <c r="V9" i="18"/>
  <c r="D9" i="10" s="1"/>
  <c r="V158" i="18"/>
  <c r="D158" i="10" s="1"/>
  <c r="V180" i="18"/>
  <c r="D180" i="10" s="1"/>
  <c r="V190" i="18"/>
  <c r="D190" i="10" s="1"/>
  <c r="V150" i="18"/>
  <c r="D149" i="10" s="1"/>
  <c r="V105" i="18"/>
  <c r="D106" i="10" s="1"/>
  <c r="V209" i="18"/>
  <c r="D444" i="10" s="1"/>
  <c r="V108" i="18"/>
  <c r="D109" i="10" s="1"/>
  <c r="V6" i="18"/>
  <c r="D6" i="10" s="1"/>
  <c r="V117" i="18"/>
  <c r="D117" i="10" s="1"/>
  <c r="V112" i="18"/>
  <c r="D113" i="10" s="1"/>
  <c r="V42" i="18"/>
  <c r="D42" i="10" s="1"/>
  <c r="V33" i="18"/>
  <c r="D33" i="10" s="1"/>
  <c r="V122" i="18"/>
  <c r="D122" i="10" s="1"/>
  <c r="V98" i="18"/>
  <c r="D98" i="10" s="1"/>
  <c r="V159" i="18"/>
  <c r="D159" i="10" s="1"/>
  <c r="V90" i="18"/>
  <c r="D90" i="10" s="1"/>
  <c r="V111" i="18"/>
  <c r="D112" i="10" s="1"/>
  <c r="V100" i="18"/>
  <c r="D100" i="10" s="1"/>
  <c r="V88" i="18"/>
  <c r="D88" i="10" s="1"/>
  <c r="V145" i="18"/>
  <c r="D144" i="10" s="1"/>
  <c r="V22" i="18"/>
  <c r="D22" i="10" s="1"/>
  <c r="V107" i="18"/>
  <c r="D108" i="10" s="1"/>
  <c r="V70" i="18"/>
  <c r="D70" i="10" s="1"/>
  <c r="V15" i="18"/>
  <c r="D15" i="10" s="1"/>
  <c r="V48" i="18"/>
  <c r="D48" i="10" s="1"/>
  <c r="V183" i="18"/>
  <c r="D183" i="10" s="1"/>
  <c r="V208" i="18"/>
  <c r="D208" i="10" s="1"/>
  <c r="V130" i="18"/>
  <c r="D130" i="10" s="1"/>
  <c r="V170" i="18"/>
  <c r="D170" i="10" s="1"/>
  <c r="V176" i="18"/>
  <c r="D176" i="10" s="1"/>
  <c r="V143" i="18"/>
  <c r="D142" i="10" s="1"/>
  <c r="V116" i="18"/>
  <c r="D116" i="10" s="1"/>
  <c r="V80" i="18"/>
  <c r="D80" i="10" s="1"/>
  <c r="V119" i="18"/>
  <c r="D119" i="10" s="1"/>
  <c r="V19" i="18"/>
  <c r="D19" i="10" s="1"/>
  <c r="V133" i="18"/>
  <c r="D132" i="10" s="1"/>
  <c r="V128" i="18"/>
  <c r="D128" i="10" s="1"/>
  <c r="V58" i="18"/>
  <c r="D58" i="10" s="1"/>
  <c r="V49" i="18"/>
  <c r="D49" i="10" s="1"/>
  <c r="V187" i="18"/>
  <c r="D187" i="10" s="1"/>
  <c r="V162" i="18"/>
  <c r="D162" i="10" s="1"/>
  <c r="V182" i="18"/>
  <c r="D182" i="10" s="1"/>
  <c r="V54" i="18"/>
  <c r="D54" i="10" s="1"/>
  <c r="V172" i="18"/>
  <c r="D172" i="10" s="1"/>
  <c r="V153" i="18"/>
  <c r="D153" i="10" s="1"/>
  <c r="V47" i="18"/>
  <c r="D47" i="10" s="1"/>
  <c r="V135" i="18"/>
  <c r="D134" i="10" s="1"/>
  <c r="V8" i="18"/>
  <c r="D8" i="10" s="1"/>
  <c r="V39" i="18"/>
  <c r="D39" i="10" s="1"/>
  <c r="V55" i="18"/>
  <c r="D55" i="10" s="1"/>
  <c r="V3" i="18"/>
  <c r="D3" i="10" s="1"/>
  <c r="V21" i="18"/>
  <c r="D21" i="10" s="1"/>
  <c r="V142" i="18"/>
  <c r="D141" i="10" s="1"/>
  <c r="V106" i="18"/>
  <c r="D107" i="10" s="1"/>
  <c r="V163" i="18"/>
  <c r="D163" i="10" s="1"/>
  <c r="V146" i="18"/>
  <c r="D145" i="10" s="1"/>
  <c r="V115" i="18"/>
  <c r="D115" i="10" s="1"/>
  <c r="V157" i="18"/>
  <c r="D157" i="10" s="1"/>
  <c r="V177" i="18"/>
  <c r="D177" i="10" s="1"/>
  <c r="V76" i="18"/>
  <c r="D76" i="10" s="1"/>
  <c r="V194" i="18"/>
  <c r="D194" i="10" s="1"/>
  <c r="V72" i="18"/>
  <c r="D72" i="10" s="1"/>
  <c r="V78" i="18"/>
  <c r="D78" i="10" s="1"/>
  <c r="V45" i="18"/>
  <c r="D45" i="10" s="1"/>
  <c r="V56" i="18"/>
  <c r="D56" i="10" s="1"/>
  <c r="V204" i="18"/>
  <c r="D204" i="10" s="1"/>
  <c r="V67" i="18"/>
  <c r="D67" i="10" s="1"/>
  <c r="V102" i="18"/>
  <c r="D102" i="10" s="1"/>
  <c r="V198" i="18"/>
  <c r="D198" i="10" s="1"/>
  <c r="V57" i="18"/>
  <c r="D57" i="10" s="1"/>
  <c r="V84" i="18"/>
  <c r="D84" i="10" s="1"/>
  <c r="V64" i="18"/>
  <c r="D64" i="10" s="1"/>
  <c r="V124" i="18"/>
  <c r="D124" i="10" s="1"/>
  <c r="V11" i="18"/>
  <c r="D11" i="10" s="1"/>
  <c r="V14" i="18"/>
  <c r="D14" i="10" s="1"/>
  <c r="V38" i="18"/>
  <c r="D38" i="10" s="1"/>
  <c r="V5" i="18"/>
  <c r="D5" i="10" s="1"/>
  <c r="V12" i="18"/>
  <c r="D12" i="10" s="1"/>
  <c r="V114" i="18"/>
  <c r="D104" i="10" s="1"/>
  <c r="V26" i="18"/>
  <c r="D26" i="10" s="1"/>
  <c r="V99" i="18"/>
  <c r="D99" i="10" s="1"/>
  <c r="V196" i="18"/>
  <c r="D196" i="10" s="1"/>
  <c r="V35" i="18"/>
  <c r="D35" i="10" s="1"/>
  <c r="V141" i="18"/>
  <c r="D140" i="10" s="1"/>
  <c r="V161" i="18"/>
  <c r="D161" i="10" s="1"/>
  <c r="V73" i="18"/>
  <c r="D73" i="10" s="1"/>
  <c r="V186" i="18"/>
  <c r="D186" i="10" s="1"/>
  <c r="V46" i="18"/>
  <c r="D46" i="10" s="1"/>
  <c r="V62" i="18"/>
  <c r="D62" i="10" s="1"/>
  <c r="V29" i="18"/>
  <c r="D29" i="10" s="1"/>
  <c r="V40" i="18"/>
  <c r="D40" i="10" s="1"/>
  <c r="V110" i="18"/>
  <c r="D111" i="10" s="1"/>
  <c r="V83" i="18"/>
  <c r="D83" i="10" s="1"/>
  <c r="V131" i="18"/>
  <c r="D131" i="10" s="1"/>
  <c r="V34" i="18"/>
  <c r="D34" i="10" s="1"/>
  <c r="V79" i="18"/>
  <c r="D79" i="10" s="1"/>
  <c r="V81" i="18"/>
  <c r="D81" i="10" s="1"/>
  <c r="V185" i="18"/>
  <c r="D185" i="10" s="1"/>
  <c r="V92" i="18"/>
  <c r="D92" i="10" s="1"/>
  <c r="V123" i="18"/>
  <c r="D123" i="10" s="1"/>
  <c r="V120" i="18"/>
  <c r="D120" i="10" s="1"/>
  <c r="V168" i="18"/>
  <c r="D168" i="10" s="1"/>
  <c r="V53" i="18"/>
  <c r="D53" i="10" s="1"/>
  <c r="V43" i="18"/>
  <c r="D43" i="10" s="1"/>
  <c r="V197" i="18"/>
  <c r="D197" i="10" s="1"/>
  <c r="V207" i="18"/>
  <c r="D207" i="10" s="1"/>
  <c r="V89" i="18"/>
  <c r="D89" i="10" s="1"/>
  <c r="V191" i="18"/>
  <c r="D191" i="10" s="1"/>
  <c r="V148" i="18"/>
  <c r="D147" i="10" s="1"/>
  <c r="V93" i="18"/>
  <c r="D93" i="10" s="1"/>
  <c r="V129" i="18"/>
  <c r="D129" i="10" s="1"/>
  <c r="V16" i="18"/>
  <c r="D16" i="10" s="1"/>
  <c r="V149" i="18"/>
  <c r="D148" i="10" s="1"/>
  <c r="V144" i="18"/>
  <c r="D143" i="10" s="1"/>
  <c r="V74" i="18"/>
  <c r="D74" i="10" s="1"/>
  <c r="V69" i="18"/>
  <c r="D69" i="10" s="1"/>
  <c r="V181" i="18"/>
  <c r="D181" i="10" s="1"/>
  <c r="V138" i="18"/>
  <c r="D137" i="10" s="1"/>
  <c r="V179" i="18"/>
  <c r="D179" i="10" s="1"/>
  <c r="V188" i="18"/>
  <c r="D188" i="10" s="1"/>
  <c r="V147" i="18"/>
  <c r="D146" i="10" s="1"/>
  <c r="V121" i="18"/>
  <c r="D121" i="10" s="1"/>
  <c r="V44" i="18"/>
  <c r="D44" i="10" s="1"/>
  <c r="V167" i="18"/>
  <c r="D167" i="10" s="1"/>
  <c r="V32" i="18"/>
  <c r="D32" i="10" s="1"/>
  <c r="V139" i="18"/>
  <c r="D138" i="10" s="1"/>
  <c r="V104" i="18"/>
  <c r="D105" i="10" s="1"/>
  <c r="V66" i="18"/>
  <c r="D66" i="10" s="1"/>
  <c r="V25" i="18"/>
  <c r="D25" i="10" s="1"/>
</calcChain>
</file>

<file path=xl/comments1.xml><?xml version="1.0" encoding="utf-8"?>
<comments xmlns="http://schemas.openxmlformats.org/spreadsheetml/2006/main">
  <authors>
    <author>Tanner.Bell</author>
  </authors>
  <commentList>
    <comment ref="F152" authorId="0">
      <text>
        <r>
          <rPr>
            <b/>
            <sz val="9"/>
            <color indexed="81"/>
            <rFont val="Tahoma"/>
            <family val="2"/>
          </rPr>
          <t>Tanner.Bell:</t>
        </r>
        <r>
          <rPr>
            <sz val="9"/>
            <color indexed="81"/>
            <rFont val="Tahoma"/>
            <family val="2"/>
          </rPr>
          <t xml:space="preserve">
Total speculation.</t>
        </r>
      </text>
    </comment>
  </commentList>
</comments>
</file>

<file path=xl/comments2.xml><?xml version="1.0" encoding="utf-8"?>
<comments xmlns="http://schemas.openxmlformats.org/spreadsheetml/2006/main">
  <authors>
    <author>Tanner.Bell</author>
  </authors>
  <commentList>
    <comment ref="E86" authorId="0">
      <text>
        <r>
          <rPr>
            <b/>
            <sz val="9"/>
            <color indexed="81"/>
            <rFont val="Tahoma"/>
            <charset val="1"/>
          </rPr>
          <t>Tanner.Bell:</t>
        </r>
        <r>
          <rPr>
            <sz val="9"/>
            <color indexed="81"/>
            <rFont val="Tahoma"/>
            <charset val="1"/>
          </rPr>
          <t xml:space="preserve">
Makes me really nervous.  He never had a gradual climb to this level of IP.  He jumped from 70 t0 175.</t>
        </r>
      </text>
    </comment>
    <comment ref="J104" authorId="0">
      <text>
        <r>
          <rPr>
            <b/>
            <sz val="9"/>
            <color indexed="81"/>
            <rFont val="Tahoma"/>
            <family val="2"/>
          </rPr>
          <t>Tanner.Bell:</t>
        </r>
        <r>
          <rPr>
            <sz val="9"/>
            <color indexed="81"/>
            <rFont val="Tahoma"/>
            <family val="2"/>
          </rPr>
          <t xml:space="preserve">
I don't think he finishes year in SD.  Free agent after season.  Tradeable.  </t>
        </r>
      </text>
    </comment>
    <comment ref="J128" authorId="0">
      <text>
        <r>
          <rPr>
            <b/>
            <sz val="9"/>
            <color indexed="81"/>
            <rFont val="Tahoma"/>
            <charset val="1"/>
          </rPr>
          <t>Tanner.Bell:</t>
        </r>
        <r>
          <rPr>
            <sz val="9"/>
            <color indexed="81"/>
            <rFont val="Tahoma"/>
            <charset val="1"/>
          </rPr>
          <t xml:space="preserve">
Do we know he's their closer?  I got this from MLBDepthCharts</t>
        </r>
      </text>
    </comment>
    <comment ref="E149" authorId="0">
      <text>
        <r>
          <rPr>
            <b/>
            <sz val="9"/>
            <color indexed="81"/>
            <rFont val="Tahoma"/>
            <charset val="1"/>
          </rPr>
          <t>Tanner.Bell:</t>
        </r>
        <r>
          <rPr>
            <sz val="9"/>
            <color indexed="81"/>
            <rFont val="Tahoma"/>
            <charset val="1"/>
          </rPr>
          <t xml:space="preserve">
Supposed to be ready to start season?</t>
        </r>
      </text>
    </comment>
    <comment ref="J156" authorId="0">
      <text>
        <r>
          <rPr>
            <b/>
            <sz val="9"/>
            <color indexed="81"/>
            <rFont val="Tahoma"/>
            <charset val="1"/>
          </rPr>
          <t>Tanner.Bell:</t>
        </r>
        <r>
          <rPr>
            <sz val="9"/>
            <color indexed="81"/>
            <rFont val="Tahoma"/>
            <charset val="1"/>
          </rPr>
          <t xml:space="preserve">
Wow, gives up A LOT of fly balls. Would they make him a closer?</t>
        </r>
      </text>
    </comment>
    <comment ref="E219" authorId="0">
      <text>
        <r>
          <rPr>
            <b/>
            <sz val="9"/>
            <color indexed="81"/>
            <rFont val="Tahoma"/>
            <charset val="1"/>
          </rPr>
          <t>Tanner.Bell:</t>
        </r>
        <r>
          <rPr>
            <sz val="9"/>
            <color indexed="81"/>
            <rFont val="Tahoma"/>
            <charset val="1"/>
          </rPr>
          <t xml:space="preserve">
Could they try to make him a starter again?  He started every game he pitched in AAA last year.</t>
        </r>
      </text>
    </comment>
  </commentList>
</comments>
</file>

<file path=xl/sharedStrings.xml><?xml version="1.0" encoding="utf-8"?>
<sst xmlns="http://schemas.openxmlformats.org/spreadsheetml/2006/main" count="15608" uniqueCount="5300">
  <si>
    <t>PLAYER</t>
  </si>
  <si>
    <t>AB</t>
  </si>
  <si>
    <t>PA</t>
  </si>
  <si>
    <t>HITS</t>
  </si>
  <si>
    <t>1B</t>
  </si>
  <si>
    <t>2B</t>
  </si>
  <si>
    <t>3B</t>
  </si>
  <si>
    <t>HR</t>
  </si>
  <si>
    <t>R</t>
  </si>
  <si>
    <t>RBI</t>
  </si>
  <si>
    <t>BB</t>
  </si>
  <si>
    <t>SO</t>
  </si>
  <si>
    <t>HBP</t>
  </si>
  <si>
    <t>SF</t>
  </si>
  <si>
    <t>SB</t>
  </si>
  <si>
    <t>CS</t>
  </si>
  <si>
    <t>AVG</t>
  </si>
  <si>
    <t>OBP</t>
  </si>
  <si>
    <t>SLG</t>
  </si>
  <si>
    <t>OPS</t>
  </si>
  <si>
    <t>BIP</t>
  </si>
  <si>
    <t>Name</t>
  </si>
  <si>
    <t>Fangraphs ID</t>
  </si>
  <si>
    <t>Miguel Cabrera</t>
  </si>
  <si>
    <t>Chris Davis</t>
  </si>
  <si>
    <t>Paul Goldschmidt</t>
  </si>
  <si>
    <t>Mike Trout</t>
  </si>
  <si>
    <t>Adam Jones</t>
  </si>
  <si>
    <t>Andrew McCutchen</t>
  </si>
  <si>
    <t>Robinson Cano</t>
  </si>
  <si>
    <t>Hunter Pence</t>
  </si>
  <si>
    <t>Edwin Encarnacion</t>
  </si>
  <si>
    <t>Carlos Gomez</t>
  </si>
  <si>
    <t>Alfonso Soriano</t>
  </si>
  <si>
    <t>Alex Rios</t>
  </si>
  <si>
    <t>Jason Kipnis</t>
  </si>
  <si>
    <t>David Ortiz</t>
  </si>
  <si>
    <t>Freddie Freeman</t>
  </si>
  <si>
    <t>Adrian Beltre</t>
  </si>
  <si>
    <t>Jacoby Ellsbury</t>
  </si>
  <si>
    <t>Matt Carpenter</t>
  </si>
  <si>
    <t>Jay Bruce</t>
  </si>
  <si>
    <t>Matt Holliday</t>
  </si>
  <si>
    <t>Jean Segura</t>
  </si>
  <si>
    <t>Ian Desmond</t>
  </si>
  <si>
    <t>Elvis Andrus</t>
  </si>
  <si>
    <t>Jayson Werth</t>
  </si>
  <si>
    <t>Daniel Murphy</t>
  </si>
  <si>
    <t>Josh Donaldson</t>
  </si>
  <si>
    <t>Joey Votto</t>
  </si>
  <si>
    <t>Dustin Pedroia</t>
  </si>
  <si>
    <t>Troy Tulowitzki</t>
  </si>
  <si>
    <t>Carlos Gonzalez</t>
  </si>
  <si>
    <t>Shin-Soo Choo</t>
  </si>
  <si>
    <t>Evan Longoria</t>
  </si>
  <si>
    <t>Prince Fielder</t>
  </si>
  <si>
    <t>Michael Cuddyer</t>
  </si>
  <si>
    <t>Mark Trumbo</t>
  </si>
  <si>
    <t>Eric Hosmer</t>
  </si>
  <si>
    <t>Coco Crisp</t>
  </si>
  <si>
    <t>Mike Napoli</t>
  </si>
  <si>
    <t>Brandon Phillips</t>
  </si>
  <si>
    <t>Pedro Alvarez</t>
  </si>
  <si>
    <t>Ryan Zimmerman</t>
  </si>
  <si>
    <t>Adrian Gonzalez</t>
  </si>
  <si>
    <t>Justin Upton</t>
  </si>
  <si>
    <t>Torii Hunter</t>
  </si>
  <si>
    <t>Carlos Beltran</t>
  </si>
  <si>
    <t>Hanley Ramirez</t>
  </si>
  <si>
    <t>Alex Gordon</t>
  </si>
  <si>
    <t>Marlon Byrd</t>
  </si>
  <si>
    <t>Wilin Rosario</t>
  </si>
  <si>
    <t>Ian Kinsler</t>
  </si>
  <si>
    <t>Brandon Moss</t>
  </si>
  <si>
    <t>Starling Marte</t>
  </si>
  <si>
    <t>Shane Victorino</t>
  </si>
  <si>
    <t>Jose Bautista</t>
  </si>
  <si>
    <t>Yadier Molina</t>
  </si>
  <si>
    <t>Jonathan Lucroy</t>
  </si>
  <si>
    <t>Domonic Brown</t>
  </si>
  <si>
    <t>Jed Lowrie</t>
  </si>
  <si>
    <t>Victor Martinez</t>
  </si>
  <si>
    <t>J.J. Hardy</t>
  </si>
  <si>
    <t>Carlos Santana</t>
  </si>
  <si>
    <t>Allen Craig</t>
  </si>
  <si>
    <t>Ben Zobrist</t>
  </si>
  <si>
    <t>Chase Utley</t>
  </si>
  <si>
    <t>Alejandro De Aza</t>
  </si>
  <si>
    <t>Alexei Ramirez</t>
  </si>
  <si>
    <t>Jose Altuve</t>
  </si>
  <si>
    <t>Brian Dozier</t>
  </si>
  <si>
    <t>David Wright</t>
  </si>
  <si>
    <t>Kyle Seager</t>
  </si>
  <si>
    <t>Yoenis Cespedes</t>
  </si>
  <si>
    <t>Manny Machado</t>
  </si>
  <si>
    <t>Will Venable</t>
  </si>
  <si>
    <t>Martin Prado</t>
  </si>
  <si>
    <t>Buster Posey</t>
  </si>
  <si>
    <t>Kendrys Morales</t>
  </si>
  <si>
    <t>Adam Dunn</t>
  </si>
  <si>
    <t>Brandon Belt</t>
  </si>
  <si>
    <t>Adam Lind</t>
  </si>
  <si>
    <t>Michael Brantley</t>
  </si>
  <si>
    <t>Bryce Harper</t>
  </si>
  <si>
    <t>Matt Wieters</t>
  </si>
  <si>
    <t>Nelson Cruz</t>
  </si>
  <si>
    <t>Jarrod Saltalamacchia</t>
  </si>
  <si>
    <t>Brett Gardner</t>
  </si>
  <si>
    <t>Leonys Martin</t>
  </si>
  <si>
    <t>Desmond Jennings</t>
  </si>
  <si>
    <t>Anthony Rizzo</t>
  </si>
  <si>
    <t>Josh Hamilton</t>
  </si>
  <si>
    <t>Andrelton Simmons</t>
  </si>
  <si>
    <t>Everth Cabrera</t>
  </si>
  <si>
    <t>Yasiel Puig</t>
  </si>
  <si>
    <t>Chris Carter</t>
  </si>
  <si>
    <t>Jason Castro</t>
  </si>
  <si>
    <t>Billy Butler</t>
  </si>
  <si>
    <t>Salvador Perez</t>
  </si>
  <si>
    <t>Nate McLouth</t>
  </si>
  <si>
    <t>Austin Jackson</t>
  </si>
  <si>
    <t>Asdrubal Cabrera</t>
  </si>
  <si>
    <t>Daniel Nava</t>
  </si>
  <si>
    <t>Jedd Gyorko</t>
  </si>
  <si>
    <t>A.J. Pierzynski</t>
  </si>
  <si>
    <t>James Loney</t>
  </si>
  <si>
    <t>Joe Mauer</t>
  </si>
  <si>
    <t>Norichika Aoki</t>
  </si>
  <si>
    <t>Jose Reyes</t>
  </si>
  <si>
    <t>Erick Aybar</t>
  </si>
  <si>
    <t>Stephen Drew</t>
  </si>
  <si>
    <t>Eric Young Jr.</t>
  </si>
  <si>
    <t>Howie Kendrick</t>
  </si>
  <si>
    <t>Chris Johnson</t>
  </si>
  <si>
    <t>Jon Jay</t>
  </si>
  <si>
    <t>Zack Cozart</t>
  </si>
  <si>
    <t>Michael Bourn</t>
  </si>
  <si>
    <t>Colby Rasmus</t>
  </si>
  <si>
    <t>Nick Swisher</t>
  </si>
  <si>
    <t>Nate Schierholtz</t>
  </si>
  <si>
    <t>Raul Ibanez</t>
  </si>
  <si>
    <t>Justin Morneau</t>
  </si>
  <si>
    <t>Omar Infante</t>
  </si>
  <si>
    <t>Jhonny Peralta</t>
  </si>
  <si>
    <t>Dexter Fowler</t>
  </si>
  <si>
    <t>Giancarlo Stanton</t>
  </si>
  <si>
    <t>Todd Frazier</t>
  </si>
  <si>
    <t>Adam LaRoche</t>
  </si>
  <si>
    <t>Evan Gattis</t>
  </si>
  <si>
    <t>Denard Span</t>
  </si>
  <si>
    <t>Jimmy Rollins</t>
  </si>
  <si>
    <t>Rajai Davis</t>
  </si>
  <si>
    <t>Pablo Sandoval</t>
  </si>
  <si>
    <t>Matt Dominguez</t>
  </si>
  <si>
    <t>Brian McCann</t>
  </si>
  <si>
    <t>Gerardo Parra</t>
  </si>
  <si>
    <t>Russell Martin</t>
  </si>
  <si>
    <t>Chris Denorfia</t>
  </si>
  <si>
    <t>Yunel Escobar</t>
  </si>
  <si>
    <t>Mitch Moreland</t>
  </si>
  <si>
    <t>Alcides Escobar</t>
  </si>
  <si>
    <t>Neil Walker</t>
  </si>
  <si>
    <t>Mark Reynolds</t>
  </si>
  <si>
    <t>Albert Pujols</t>
  </si>
  <si>
    <t>Mike Aviles</t>
  </si>
  <si>
    <t>Wilson Ramos</t>
  </si>
  <si>
    <t>Ryan Doumit</t>
  </si>
  <si>
    <t>Wil Myers</t>
  </si>
  <si>
    <t>Matt Joyce</t>
  </si>
  <si>
    <t>Starlin Castro</t>
  </si>
  <si>
    <t>Justin Ruggiano</t>
  </si>
  <si>
    <t>Ryan Raburn</t>
  </si>
  <si>
    <t>Emilio Bonifacio</t>
  </si>
  <si>
    <t>Matt Adams</t>
  </si>
  <si>
    <t>Kelly Johnson</t>
  </si>
  <si>
    <t>Chase Headley</t>
  </si>
  <si>
    <t>Yan Gomes</t>
  </si>
  <si>
    <t>Jose Abreu</t>
  </si>
  <si>
    <t>Alexander Guerrero</t>
  </si>
  <si>
    <t>John Buck</t>
  </si>
  <si>
    <t>Michael Saunders</t>
  </si>
  <si>
    <t>Dan Uggla</t>
  </si>
  <si>
    <t>Drew Stubbs</t>
  </si>
  <si>
    <t>Andre Ethier</t>
  </si>
  <si>
    <t>A.J. Pollock</t>
  </si>
  <si>
    <t>Ichiro Suzuki</t>
  </si>
  <si>
    <t>Carl Crawford</t>
  </si>
  <si>
    <t>Alberto Callaspo</t>
  </si>
  <si>
    <t>Pedro Florimon</t>
  </si>
  <si>
    <t>Juan Uribe</t>
  </si>
  <si>
    <t>Justin Smoak</t>
  </si>
  <si>
    <t>J.P. Arencibia</t>
  </si>
  <si>
    <t>Josh Reddick</t>
  </si>
  <si>
    <t>Aaron Hill</t>
  </si>
  <si>
    <t>Jason Heyward</t>
  </si>
  <si>
    <t>Todd Helton</t>
  </si>
  <si>
    <t>Marco Scutaro</t>
  </si>
  <si>
    <t>David Freese</t>
  </si>
  <si>
    <t>Brandon Crawford</t>
  </si>
  <si>
    <t>Dayan Viciedo</t>
  </si>
  <si>
    <t>Nick Franklin</t>
  </si>
  <si>
    <t>Corey Hart</t>
  </si>
  <si>
    <t>Mark Ellis</t>
  </si>
  <si>
    <t>Lyle Overbay</t>
  </si>
  <si>
    <t>Dioner Navarro</t>
  </si>
  <si>
    <t>A.J. Ellis</t>
  </si>
  <si>
    <t>Nolan Arenado</t>
  </si>
  <si>
    <t>Brad Miller</t>
  </si>
  <si>
    <t>J.B. Shuck</t>
  </si>
  <si>
    <t>Lorenzo Cain</t>
  </si>
  <si>
    <t>Aramis Ramirez</t>
  </si>
  <si>
    <t>Trevor Plouffe</t>
  </si>
  <si>
    <t>Jonny Gomes</t>
  </si>
  <si>
    <t>Brett Lawrie</t>
  </si>
  <si>
    <t>Eric Sogard</t>
  </si>
  <si>
    <t>Michael Young</t>
  </si>
  <si>
    <t>Andy Dirks</t>
  </si>
  <si>
    <t>DJ LeMahieu</t>
  </si>
  <si>
    <t>Will Middlebrooks</t>
  </si>
  <si>
    <t>Nick Hundley</t>
  </si>
  <si>
    <t>Gregor Blanco</t>
  </si>
  <si>
    <t>Welington Castillo</t>
  </si>
  <si>
    <t>Alex Avila</t>
  </si>
  <si>
    <t>Daniel Descalso</t>
  </si>
  <si>
    <t>Jose Iglesias</t>
  </si>
  <si>
    <t>Derek Norris</t>
  </si>
  <si>
    <t>Carlos Quentin</t>
  </si>
  <si>
    <t>Miguel Montero</t>
  </si>
  <si>
    <t>Vernon Wells</t>
  </si>
  <si>
    <t>Josh Rutledge</t>
  </si>
  <si>
    <t>Garrett Jones</t>
  </si>
  <si>
    <t>Jarrod Dyson</t>
  </si>
  <si>
    <t>Jordy Mercer</t>
  </si>
  <si>
    <t>Craig Gentry</t>
  </si>
  <si>
    <t>Paul Konerko</t>
  </si>
  <si>
    <t>Brandon Barnes</t>
  </si>
  <si>
    <t>Juan Francisco</t>
  </si>
  <si>
    <t>Chris Iannetta</t>
  </si>
  <si>
    <t>Eduardo Nunez</t>
  </si>
  <si>
    <t>Yonder Alonso</t>
  </si>
  <si>
    <t>David DeJesus</t>
  </si>
  <si>
    <t>Chris Young</t>
  </si>
  <si>
    <t>Didi Gregorius</t>
  </si>
  <si>
    <t>Conor Gillaspie</t>
  </si>
  <si>
    <t>Ben Revere</t>
  </si>
  <si>
    <t>Devin Mesoraco</t>
  </si>
  <si>
    <t>Angel Pagan</t>
  </si>
  <si>
    <t>Mike Carp</t>
  </si>
  <si>
    <t>Ryan Howard</t>
  </si>
  <si>
    <t>John Mayberry</t>
  </si>
  <si>
    <t>David Murphy</t>
  </si>
  <si>
    <t>Oswaldo Arcia</t>
  </si>
  <si>
    <t>Anthony Rendon</t>
  </si>
  <si>
    <t>Brian Roberts</t>
  </si>
  <si>
    <t>Ryan Braun</t>
  </si>
  <si>
    <t>Jose Lobaton</t>
  </si>
  <si>
    <t>Gordon Beckham</t>
  </si>
  <si>
    <t>Carlos Ruiz</t>
  </si>
  <si>
    <t>Jayson Nix</t>
  </si>
  <si>
    <t>Yuniesky Betancourt</t>
  </si>
  <si>
    <t>Elliot Johnson</t>
  </si>
  <si>
    <t>Seth Smith</t>
  </si>
  <si>
    <t>Eric Chavez</t>
  </si>
  <si>
    <t>Josh Willingham</t>
  </si>
  <si>
    <t>Matt Kemp</t>
  </si>
  <si>
    <t>Mike Moustakas</t>
  </si>
  <si>
    <t>Cody Ross</t>
  </si>
  <si>
    <t>Adeiny Hechavarria</t>
  </si>
  <si>
    <t>Alexi Amarista</t>
  </si>
  <si>
    <t>Jordan Schafer</t>
  </si>
  <si>
    <t>Charlie Blackmon</t>
  </si>
  <si>
    <t>Lucas Duda</t>
  </si>
  <si>
    <t>Darwin Barney</t>
  </si>
  <si>
    <t>David Lough</t>
  </si>
  <si>
    <t>Brett Wallace</t>
  </si>
  <si>
    <t>Darin Ruf</t>
  </si>
  <si>
    <t>Rickie Weeks</t>
  </si>
  <si>
    <t>Jeff Keppinger</t>
  </si>
  <si>
    <t>Jose Tabata</t>
  </si>
  <si>
    <t>Delmon Young</t>
  </si>
  <si>
    <t>Dustin Ackley</t>
  </si>
  <si>
    <t>Jonathan Villar</t>
  </si>
  <si>
    <t>Maicer Izturis</t>
  </si>
  <si>
    <t>Avisail Garcia</t>
  </si>
  <si>
    <t>John Jaso</t>
  </si>
  <si>
    <t>Jurickson Profar</t>
  </si>
  <si>
    <t>Kole Calhoun</t>
  </si>
  <si>
    <t>Pete Kozma</t>
  </si>
  <si>
    <t>Geovany Soto</t>
  </si>
  <si>
    <t>Ryan Flaherty</t>
  </si>
  <si>
    <t>Donovan Solano</t>
  </si>
  <si>
    <t>Travis d'Arnaud</t>
  </si>
  <si>
    <t>Luis Valbuena</t>
  </si>
  <si>
    <t>Kurt Suzuki</t>
  </si>
  <si>
    <t>Nick Punto</t>
  </si>
  <si>
    <t>Justin Maxwell</t>
  </si>
  <si>
    <t>Chris Getz</t>
  </si>
  <si>
    <t>Cody Asche</t>
  </si>
  <si>
    <t>Christian Yelich</t>
  </si>
  <si>
    <t>Juan Pierre</t>
  </si>
  <si>
    <t>Gaby Sanchez</t>
  </si>
  <si>
    <t>Mark DeRosa</t>
  </si>
  <si>
    <t>Luke Scott</t>
  </si>
  <si>
    <t>Melky Cabrera</t>
  </si>
  <si>
    <t>Lonnie Chisenhall</t>
  </si>
  <si>
    <t>Travis Hafner</t>
  </si>
  <si>
    <t>Jesus Guzman</t>
  </si>
  <si>
    <t>Brayan Pena</t>
  </si>
  <si>
    <t>Erik Kratz</t>
  </si>
  <si>
    <t>Skip Schumaker</t>
  </si>
  <si>
    <t>Ike Davis</t>
  </si>
  <si>
    <t>Hank Conger</t>
  </si>
  <si>
    <t>Munenori Kawasaki</t>
  </si>
  <si>
    <t>Kyle Blanks</t>
  </si>
  <si>
    <t>Ronny Cedeno</t>
  </si>
  <si>
    <t>Logan Forsythe</t>
  </si>
  <si>
    <t>Marcell Ozuna</t>
  </si>
  <si>
    <t>Juan Lagares</t>
  </si>
  <si>
    <t>Sean Rodriguez</t>
  </si>
  <si>
    <t>Aaron Hicks</t>
  </si>
  <si>
    <t>Tyler Flowers</t>
  </si>
  <si>
    <t>Chris Stewart</t>
  </si>
  <si>
    <t>Michael Morse</t>
  </si>
  <si>
    <t>J.D. Martinez</t>
  </si>
  <si>
    <t>Logan Morrison</t>
  </si>
  <si>
    <t>Adam Eaton</t>
  </si>
  <si>
    <t>Jeff Bianchi</t>
  </si>
  <si>
    <t>Chris Heisey</t>
  </si>
  <si>
    <t>Lance Berkman</t>
  </si>
  <si>
    <t>Marwin Gonzalez</t>
  </si>
  <si>
    <t>Danny Valencia</t>
  </si>
  <si>
    <t>Kevin Frandsen</t>
  </si>
  <si>
    <t>Wil Nieves</t>
  </si>
  <si>
    <t>Robbie Grossman</t>
  </si>
  <si>
    <t>Steve Lombardozzi</t>
  </si>
  <si>
    <t>Franklin Gutierrez</t>
  </si>
  <si>
    <t>Jonathan Herrera</t>
  </si>
  <si>
    <t>Curtis Granderson</t>
  </si>
  <si>
    <t>Carlos Pena</t>
  </si>
  <si>
    <t>Carlos Corporan</t>
  </si>
  <si>
    <t>Jason Bay</t>
  </si>
  <si>
    <t>Junior Lake</t>
  </si>
  <si>
    <t>Brendan Ryan</t>
  </si>
  <si>
    <t>Anthony Recker</t>
  </si>
  <si>
    <t>Xavier Paul</t>
  </si>
  <si>
    <t>Jose Molina</t>
  </si>
  <si>
    <t>Freddy Galvis</t>
  </si>
  <si>
    <t>Logan Schafer</t>
  </si>
  <si>
    <t>Cliff Pennington</t>
  </si>
  <si>
    <t>Joaquin Arias</t>
  </si>
  <si>
    <t>B.J. Upton</t>
  </si>
  <si>
    <t>Omar Quintanilla</t>
  </si>
  <si>
    <t>Alex Rodriguez</t>
  </si>
  <si>
    <t>Jordan Pacheco</t>
  </si>
  <si>
    <t>Billy Hamilton</t>
  </si>
  <si>
    <t>Willie Bloomquist</t>
  </si>
  <si>
    <t>Clint Barmes</t>
  </si>
  <si>
    <t>Jason Giambi</t>
  </si>
  <si>
    <t>Andres Torres</t>
  </si>
  <si>
    <t>Justin Turner</t>
  </si>
  <si>
    <t>Placido Polanco</t>
  </si>
  <si>
    <t>Scott Hairston</t>
  </si>
  <si>
    <t>Eduardo Escobar</t>
  </si>
  <si>
    <t>Peter Bourjos</t>
  </si>
  <si>
    <t>Pedro Ciriaco</t>
  </si>
  <si>
    <t>Chris Nelson</t>
  </si>
  <si>
    <t>Josh Harrison</t>
  </si>
  <si>
    <t>Dee Gordon</t>
  </si>
  <si>
    <t>Ramon Santiago</t>
  </si>
  <si>
    <t>Jeff Mathis</t>
  </si>
  <si>
    <t>Chris Herrmann</t>
  </si>
  <si>
    <t>Gerald Laird</t>
  </si>
  <si>
    <t>Tim Federowicz</t>
  </si>
  <si>
    <t>Hector Sanchez</t>
  </si>
  <si>
    <t>Ryan Roberts</t>
  </si>
  <si>
    <t>Tony Abreu</t>
  </si>
  <si>
    <t>George Kottaras</t>
  </si>
  <si>
    <t>Brian Bogusevic</t>
  </si>
  <si>
    <t>Ryan Sweeney</t>
  </si>
  <si>
    <t>Chris Parmelee</t>
  </si>
  <si>
    <t>Travis Snider</t>
  </si>
  <si>
    <t>Alexi Casilla</t>
  </si>
  <si>
    <t>Andrew Brown</t>
  </si>
  <si>
    <t>Jordany Valdespin</t>
  </si>
  <si>
    <t>Francisco Cervelli</t>
  </si>
  <si>
    <t>L.J. Hoes</t>
  </si>
  <si>
    <t>David Ross</t>
  </si>
  <si>
    <t>Ryan Lavarnway</t>
  </si>
  <si>
    <t>Humberto Quintero</t>
  </si>
  <si>
    <t>Adam Rosales</t>
  </si>
  <si>
    <t>Jamey Carroll</t>
  </si>
  <si>
    <t>Jason Kubel</t>
  </si>
  <si>
    <t>Shane Robinson</t>
  </si>
  <si>
    <t>Ryan Hanigan</t>
  </si>
  <si>
    <t>Ramiro Pena</t>
  </si>
  <si>
    <t>Martin Maldonado</t>
  </si>
  <si>
    <t>Sam Fuld</t>
  </si>
  <si>
    <t>Michael McKenry</t>
  </si>
  <si>
    <t>Chris Dickerson</t>
  </si>
  <si>
    <t>Jordan Danks</t>
  </si>
  <si>
    <t>Grant Green</t>
  </si>
  <si>
    <t>Jerry Hairston</t>
  </si>
  <si>
    <t>Andrew Romine</t>
  </si>
  <si>
    <t>Yorvit Torrealba</t>
  </si>
  <si>
    <t>Tony Cruz</t>
  </si>
  <si>
    <t>Yasmani Grandal</t>
  </si>
  <si>
    <t>Miguel Olivo</t>
  </si>
  <si>
    <t>Kelly Shoppach</t>
  </si>
  <si>
    <t>Alex Presley</t>
  </si>
  <si>
    <t>Ruben Tejada</t>
  </si>
  <si>
    <t>Daric Barton</t>
  </si>
  <si>
    <t>Hector Gimenez</t>
  </si>
  <si>
    <t>Ramon Hernandez</t>
  </si>
  <si>
    <t>Rob Brantly</t>
  </si>
  <si>
    <t>Xander Bogaerts</t>
  </si>
  <si>
    <t>Greg Dobbs</t>
  </si>
  <si>
    <t>Jesus Montero</t>
  </si>
  <si>
    <t>Henry Blanco</t>
  </si>
  <si>
    <t>Anthony Gose</t>
  </si>
  <si>
    <t>Tyler Moore</t>
  </si>
  <si>
    <t>Steve Pearce</t>
  </si>
  <si>
    <t>Alex Gonzalez</t>
  </si>
  <si>
    <t>Danny Espinosa</t>
  </si>
  <si>
    <t>Derek Jeter</t>
  </si>
  <si>
    <t>Rick Ankiel</t>
  </si>
  <si>
    <t>Collin Cowgill</t>
  </si>
  <si>
    <t>Tyler Greene</t>
  </si>
  <si>
    <t>Luis Cruz</t>
  </si>
  <si>
    <t>Josh Thole</t>
  </si>
  <si>
    <t>Jeff Francoeur</t>
  </si>
  <si>
    <t>Roger Bernadina</t>
  </si>
  <si>
    <t>Tyler Pastornicky</t>
  </si>
  <si>
    <t>Nolan Reimold</t>
  </si>
  <si>
    <t>Taylor Teagarden</t>
  </si>
  <si>
    <t>Moises Sierra</t>
  </si>
  <si>
    <t>Jackie Bradley</t>
  </si>
  <si>
    <t>Brett Pill</t>
  </si>
  <si>
    <t>Hernan Perez</t>
  </si>
  <si>
    <t>Paul Janish</t>
  </si>
  <si>
    <t>Reid Brignac</t>
  </si>
  <si>
    <t>Wilfredo Tovar</t>
  </si>
  <si>
    <t>sa503679</t>
  </si>
  <si>
    <t>Adam Moore</t>
  </si>
  <si>
    <t>John McDonald</t>
  </si>
  <si>
    <t>Steve Clevenger</t>
  </si>
  <si>
    <t>Robert Andino</t>
  </si>
  <si>
    <t>Brandon Laird</t>
  </si>
  <si>
    <t>Kirk Nieuwenhuis</t>
  </si>
  <si>
    <t>John Hester</t>
  </si>
  <si>
    <t>J.C. Boscan</t>
  </si>
  <si>
    <t>Tony Campana</t>
  </si>
  <si>
    <t>Sandy Leon</t>
  </si>
  <si>
    <t>Mike Nickeas</t>
  </si>
  <si>
    <t>Rob Johnson</t>
  </si>
  <si>
    <t>Alberto Gonzalez</t>
  </si>
  <si>
    <t>Lou Marson</t>
  </si>
  <si>
    <t>Blake Lalli</t>
  </si>
  <si>
    <t>Kyle Skipworth</t>
  </si>
  <si>
    <t>sa454355</t>
  </si>
  <si>
    <t>Bryan Anderson</t>
  </si>
  <si>
    <t>Reed Johnson</t>
  </si>
  <si>
    <t>Drew Butera</t>
  </si>
  <si>
    <t>Chris Coghlan</t>
  </si>
  <si>
    <t>Chris Snyder</t>
  </si>
  <si>
    <t>Zoilo Almonte</t>
  </si>
  <si>
    <t>Carlos Triunfel</t>
  </si>
  <si>
    <t>Mark Teixeira</t>
  </si>
  <si>
    <t>Juan Perez</t>
  </si>
  <si>
    <t>Jack Hannahan</t>
  </si>
  <si>
    <t>John Baker</t>
  </si>
  <si>
    <t>Kevin Youkilis</t>
  </si>
  <si>
    <t>Johnny Giavotella</t>
  </si>
  <si>
    <t>Ryan Ludwick</t>
  </si>
  <si>
    <t>Brock Holt</t>
  </si>
  <si>
    <t>Brandon Inge</t>
  </si>
  <si>
    <t>Chad Tracy</t>
  </si>
  <si>
    <t>Wilmer Flores</t>
  </si>
  <si>
    <t>Kolten Wong</t>
  </si>
  <si>
    <t>David Adams</t>
  </si>
  <si>
    <t>sa454507</t>
  </si>
  <si>
    <t>Donald Lutz</t>
  </si>
  <si>
    <t>sa456006</t>
  </si>
  <si>
    <t>Jimmy Paredes</t>
  </si>
  <si>
    <t>Jemile Weeks</t>
  </si>
  <si>
    <t>Cameron Maybin</t>
  </si>
  <si>
    <t>Tyler Colvin</t>
  </si>
  <si>
    <t>Mike Baxter</t>
  </si>
  <si>
    <t>Corban Joseph</t>
  </si>
  <si>
    <t>sa454540</t>
  </si>
  <si>
    <t>Irving Falu</t>
  </si>
  <si>
    <t>Pete Orr</t>
  </si>
  <si>
    <t>Brandon Snyder</t>
  </si>
  <si>
    <t>Darnell McDonald</t>
  </si>
  <si>
    <t>Dave Sappelt</t>
  </si>
  <si>
    <t>Henry Rodriguez</t>
  </si>
  <si>
    <t>Ryan Jackson</t>
  </si>
  <si>
    <t>Cord Phelps</t>
  </si>
  <si>
    <t>Laynce Nix</t>
  </si>
  <si>
    <t>Shelley Duncan</t>
  </si>
  <si>
    <t>DeWayne Wise</t>
  </si>
  <si>
    <t>Francisco Peguero</t>
  </si>
  <si>
    <t>Mark Kotsay</t>
  </si>
  <si>
    <t>Eric Hinske</t>
  </si>
  <si>
    <t>Zach Lutz</t>
  </si>
  <si>
    <t>Blake Tekotte</t>
  </si>
  <si>
    <t>Jake Marisnick</t>
  </si>
  <si>
    <t>Josmil Pinto</t>
  </si>
  <si>
    <t>Darin Mastroianni</t>
  </si>
  <si>
    <t>Carlos Peguero</t>
  </si>
  <si>
    <t>Ryan Wheeler</t>
  </si>
  <si>
    <t>Ty Wigginton</t>
  </si>
  <si>
    <t>Ryan Langerhans</t>
  </si>
  <si>
    <t>Jason Bourgeois</t>
  </si>
  <si>
    <t>Michael Martinez</t>
  </si>
  <si>
    <t>Melky Mesa</t>
  </si>
  <si>
    <t>Jose Constanza</t>
  </si>
  <si>
    <t>Jaff Decker</t>
  </si>
  <si>
    <t>sa454407</t>
  </si>
  <si>
    <t>Alex Castellanos</t>
  </si>
  <si>
    <t>Fernando Martinez</t>
  </si>
  <si>
    <t>Josh Prince</t>
  </si>
  <si>
    <t>sa501255</t>
  </si>
  <si>
    <t>Dan Johnson</t>
  </si>
  <si>
    <t>Adron Chambers</t>
  </si>
  <si>
    <t>Ezequiel Carrera</t>
  </si>
  <si>
    <t>Travis Ishikawa</t>
  </si>
  <si>
    <t>Eury Perez</t>
  </si>
  <si>
    <t>Nick Castellanos</t>
  </si>
  <si>
    <t>Chris McGuiness</t>
  </si>
  <si>
    <t>sa501773</t>
  </si>
  <si>
    <t>Austin Kearns</t>
  </si>
  <si>
    <t>Matt Diaz</t>
  </si>
  <si>
    <t>Jason Pridie</t>
  </si>
  <si>
    <t>Ben Francisco</t>
  </si>
  <si>
    <t>Wilson Betemit</t>
  </si>
  <si>
    <t>Casey Kotchman</t>
  </si>
  <si>
    <t>Thomas Neal</t>
  </si>
  <si>
    <t>Alex Liddi</t>
  </si>
  <si>
    <t>Michael Taylor</t>
  </si>
  <si>
    <t>Casper Wells</t>
  </si>
  <si>
    <t>Nick Markakis</t>
  </si>
  <si>
    <t>H</t>
  </si>
  <si>
    <t>TOTAL</t>
  </si>
  <si>
    <t>IP</t>
  </si>
  <si>
    <t>TBF</t>
  </si>
  <si>
    <t>W</t>
  </si>
  <si>
    <t>L</t>
  </si>
  <si>
    <t>SV</t>
  </si>
  <si>
    <t>ERA</t>
  </si>
  <si>
    <t>ER</t>
  </si>
  <si>
    <t>WHIP</t>
  </si>
  <si>
    <t>SP</t>
  </si>
  <si>
    <t>Clayton Kershaw</t>
  </si>
  <si>
    <t>Max Scherzer</t>
  </si>
  <si>
    <t>Adam Wainwright</t>
  </si>
  <si>
    <t>Yu Darvish</t>
  </si>
  <si>
    <t>Cliff Lee</t>
  </si>
  <si>
    <t>Hisashi Iwakuma</t>
  </si>
  <si>
    <t>RP</t>
  </si>
  <si>
    <t>Craig Kimbrel</t>
  </si>
  <si>
    <t>Jose Fernandez</t>
  </si>
  <si>
    <t>Madison Bumgarner</t>
  </si>
  <si>
    <t>Jordan Zimmermann</t>
  </si>
  <si>
    <t>Matt Harvey</t>
  </si>
  <si>
    <t>Anibal Sanchez</t>
  </si>
  <si>
    <t>Greg Holland</t>
  </si>
  <si>
    <t>Joe Nathan</t>
  </si>
  <si>
    <t>Chris Sale</t>
  </si>
  <si>
    <t>Felix Hernandez</t>
  </si>
  <si>
    <t>Koji Uehara</t>
  </si>
  <si>
    <t>Zack Greinke</t>
  </si>
  <si>
    <t>Kenley Jansen</t>
  </si>
  <si>
    <t>Bartolo Colon</t>
  </si>
  <si>
    <t>Mike Minor</t>
  </si>
  <si>
    <t>Aroldis Chapman</t>
  </si>
  <si>
    <t>Mariano Rivera</t>
  </si>
  <si>
    <t>Francisco Liriano</t>
  </si>
  <si>
    <t>Mat Latos</t>
  </si>
  <si>
    <t>Shelby Miller</t>
  </si>
  <si>
    <t>Justin Masterson</t>
  </si>
  <si>
    <t>Julio Teheran</t>
  </si>
  <si>
    <t>Patrick Corbin</t>
  </si>
  <si>
    <t>James Shields</t>
  </si>
  <si>
    <t>Stephen Strasburg</t>
  </si>
  <si>
    <t>Homer Bailey</t>
  </si>
  <si>
    <t>Chris Tillman</t>
  </si>
  <si>
    <t>Kris Medlen</t>
  </si>
  <si>
    <t>C.J. Wilson</t>
  </si>
  <si>
    <t>Hyun-Jin Ryu</t>
  </si>
  <si>
    <t>A.J. Griffin</t>
  </si>
  <si>
    <t>Sergio Romo</t>
  </si>
  <si>
    <t>Steve Cishek</t>
  </si>
  <si>
    <t>Addison Reed</t>
  </si>
  <si>
    <t>Matt Moore</t>
  </si>
  <si>
    <t>Glen Perkins</t>
  </si>
  <si>
    <t>A.J. Burnett</t>
  </si>
  <si>
    <t>Clay Buchholz</t>
  </si>
  <si>
    <t>Justin Verlander</t>
  </si>
  <si>
    <t>Jim Johnson</t>
  </si>
  <si>
    <t>Ubaldo Jimenez</t>
  </si>
  <si>
    <t>Fernando Rodney</t>
  </si>
  <si>
    <t>Lance Lynn</t>
  </si>
  <si>
    <t>Gio Gonzalez</t>
  </si>
  <si>
    <t>David Price</t>
  </si>
  <si>
    <t>Jim Henderson</t>
  </si>
  <si>
    <t>Alex Cobb</t>
  </si>
  <si>
    <t>Casey Janssen</t>
  </si>
  <si>
    <t>Jon Lester</t>
  </si>
  <si>
    <t>Joaquin Benoit</t>
  </si>
  <si>
    <t>Rafael Soriano</t>
  </si>
  <si>
    <t>Hiroki Kuroda</t>
  </si>
  <si>
    <t>Cole Hamels</t>
  </si>
  <si>
    <t>Ernesto Frieri</t>
  </si>
  <si>
    <t>Ervin Santana</t>
  </si>
  <si>
    <t>Grant Balfour</t>
  </si>
  <si>
    <t>Edward Mujica</t>
  </si>
  <si>
    <t>Jonathan Papelbon</t>
  </si>
  <si>
    <t>Bronson Arroyo</t>
  </si>
  <si>
    <t>John Lackey</t>
  </si>
  <si>
    <t>Travis Wood</t>
  </si>
  <si>
    <t>Andrew Cashner</t>
  </si>
  <si>
    <t>R.A. Dickey</t>
  </si>
  <si>
    <t>Mark Melancon</t>
  </si>
  <si>
    <t>Derek Holland</t>
  </si>
  <si>
    <t>Doug Fister</t>
  </si>
  <si>
    <t>Mike Leake</t>
  </si>
  <si>
    <t>Jered Weaver</t>
  </si>
  <si>
    <t>Kyle Lohse</t>
  </si>
  <si>
    <t>Jhoulys Chacin</t>
  </si>
  <si>
    <t>Huston Street</t>
  </si>
  <si>
    <t>Bobby Parnell</t>
  </si>
  <si>
    <t>Brad Ziegler</t>
  </si>
  <si>
    <t>Jason Grilli</t>
  </si>
  <si>
    <t>Jose Quintana</t>
  </si>
  <si>
    <t>Jorge de la Rosa</t>
  </si>
  <si>
    <t>Tyler Clippard</t>
  </si>
  <si>
    <t>Dillon Gee</t>
  </si>
  <si>
    <t>Tony Cingrani</t>
  </si>
  <si>
    <t>Jarrod Parker</t>
  </si>
  <si>
    <t>Rex Brothers</t>
  </si>
  <si>
    <t>David Robertson</t>
  </si>
  <si>
    <t>Chris Archer</t>
  </si>
  <si>
    <t>Gerrit Cole</t>
  </si>
  <si>
    <t>Corey Kluber</t>
  </si>
  <si>
    <t>Matt Cain</t>
  </si>
  <si>
    <t>Kevin Gregg</t>
  </si>
  <si>
    <t>SP, RP</t>
  </si>
  <si>
    <t>Luke Hochevar</t>
  </si>
  <si>
    <t>Tanner Scheppers</t>
  </si>
  <si>
    <t>Luke Gregerson</t>
  </si>
  <si>
    <t>Rick Porcello</t>
  </si>
  <si>
    <t>Cody Allen</t>
  </si>
  <si>
    <t>Kevin Gausman</t>
  </si>
  <si>
    <t>Miguel Gonzalez</t>
  </si>
  <si>
    <t>Tim Lincecum</t>
  </si>
  <si>
    <t>Justin Wilson</t>
  </si>
  <si>
    <t>Scott Kazmir</t>
  </si>
  <si>
    <t>Chris Perez</t>
  </si>
  <si>
    <t>David Carpenter</t>
  </si>
  <si>
    <t>Wade Miley</t>
  </si>
  <si>
    <t>Tommy Milone</t>
  </si>
  <si>
    <t>Ivan Nova</t>
  </si>
  <si>
    <t>Alfredo Simon</t>
  </si>
  <si>
    <t>Trevor Rosenthal</t>
  </si>
  <si>
    <t>Craig Stammen</t>
  </si>
  <si>
    <t>Bryan Shaw</t>
  </si>
  <si>
    <t>Marco Estrada</t>
  </si>
  <si>
    <t>Alex Torres</t>
  </si>
  <si>
    <t>Eric Stults</t>
  </si>
  <si>
    <t>Dan Straily</t>
  </si>
  <si>
    <t>Drew Smyly</t>
  </si>
  <si>
    <t>Nick Vincent</t>
  </si>
  <si>
    <t>CC Sabathia</t>
  </si>
  <si>
    <t>Tommy Hunter</t>
  </si>
  <si>
    <t>Sean Doolittle</t>
  </si>
  <si>
    <t>Heath Bell</t>
  </si>
  <si>
    <t>Dan Haren</t>
  </si>
  <si>
    <t>Luis Avilan</t>
  </si>
  <si>
    <t>J.J. Hoover</t>
  </si>
  <si>
    <t>LaTroy Hawkins</t>
  </si>
  <si>
    <t>Andy Pettitte</t>
  </si>
  <si>
    <t>Jeff Samardzija</t>
  </si>
  <si>
    <t>Joe Smith</t>
  </si>
  <si>
    <t>Tony Watson</t>
  </si>
  <si>
    <t>Yovani Gallardo</t>
  </si>
  <si>
    <t>Ryan Cook</t>
  </si>
  <si>
    <t>Bruce Chen</t>
  </si>
  <si>
    <t>Joe Kelly</t>
  </si>
  <si>
    <t>Paco Rodriguez</t>
  </si>
  <si>
    <t>Mark Buehrle</t>
  </si>
  <si>
    <t>Jeremy Guthrie</t>
  </si>
  <si>
    <t>Jeff Locke</t>
  </si>
  <si>
    <t>Casey Fien</t>
  </si>
  <si>
    <t>Santiago Casilla</t>
  </si>
  <si>
    <t>Kevin Siegrist</t>
  </si>
  <si>
    <t>J.P. Howell</t>
  </si>
  <si>
    <t>Junichi Tazawa</t>
  </si>
  <si>
    <t>Steve Delabar</t>
  </si>
  <si>
    <t>Jose Veras</t>
  </si>
  <si>
    <t>Kelvin Herrera</t>
  </si>
  <si>
    <t>Aaron Loup</t>
  </si>
  <si>
    <t>Jake McGee</t>
  </si>
  <si>
    <t>Jerry Blevins</t>
  </si>
  <si>
    <t>Mike Dunn</t>
  </si>
  <si>
    <t>Craig Breslow</t>
  </si>
  <si>
    <t>Tyson Ross</t>
  </si>
  <si>
    <t>Danny Farquhar</t>
  </si>
  <si>
    <t>Tim Hudson</t>
  </si>
  <si>
    <t>Brandon Kintzler</t>
  </si>
  <si>
    <t>Martin Perez</t>
  </si>
  <si>
    <t>Anthony Swarzak</t>
  </si>
  <si>
    <t>Felix Doubront</t>
  </si>
  <si>
    <t>Joel Peralta</t>
  </si>
  <si>
    <t>A.J. Ramos</t>
  </si>
  <si>
    <t>Jake Peavy</t>
  </si>
  <si>
    <t>Nate Jones</t>
  </si>
  <si>
    <t>Alexi Ogando</t>
  </si>
  <si>
    <t>Javier Lopez</t>
  </si>
  <si>
    <t>David Hernandez</t>
  </si>
  <si>
    <t>Brett Cecil</t>
  </si>
  <si>
    <t>Zach McAllister</t>
  </si>
  <si>
    <t>Carlos Villanueva</t>
  </si>
  <si>
    <t>Charlie Morton</t>
  </si>
  <si>
    <t>Boone Logan</t>
  </si>
  <si>
    <t>Jason Frasor</t>
  </si>
  <si>
    <t>Aaron Crow</t>
  </si>
  <si>
    <t>Jordan Walden</t>
  </si>
  <si>
    <t>Louis Coleman</t>
  </si>
  <si>
    <t>Tom Wilhelmsen</t>
  </si>
  <si>
    <t>Sonny Gray</t>
  </si>
  <si>
    <t>Chad Gaudin</t>
  </si>
  <si>
    <t>Josh Collmenter</t>
  </si>
  <si>
    <t>J.J. Putz</t>
  </si>
  <si>
    <t>Matt Garza</t>
  </si>
  <si>
    <t>Sam LeCure</t>
  </si>
  <si>
    <t>Rafael Betancourt</t>
  </si>
  <si>
    <t>Andrew Bailey</t>
  </si>
  <si>
    <t>Jeremy Hellickson</t>
  </si>
  <si>
    <t>Jesse Crain</t>
  </si>
  <si>
    <t>Dale Thayer</t>
  </si>
  <si>
    <t>Robbie Ross</t>
  </si>
  <si>
    <t>Antonio Bastardo</t>
  </si>
  <si>
    <t>Charlie Furbush</t>
  </si>
  <si>
    <t>Francisco Rodriguez</t>
  </si>
  <si>
    <t>Matt Belisle</t>
  </si>
  <si>
    <t>Wily Peralta</t>
  </si>
  <si>
    <t>Jason Vargas</t>
  </si>
  <si>
    <t>Johnny Cueto</t>
  </si>
  <si>
    <t>Zack Wheeler</t>
  </si>
  <si>
    <t>Michael Wacha</t>
  </si>
  <si>
    <t>Brandon League</t>
  </si>
  <si>
    <t>Shawn Kelley</t>
  </si>
  <si>
    <t>Oliver Perez</t>
  </si>
  <si>
    <t>Adam Ottavino</t>
  </si>
  <si>
    <t>Wei-Yin Chen</t>
  </si>
  <si>
    <t>Anthony Varvaro</t>
  </si>
  <si>
    <t>Ricky Nolasco</t>
  </si>
  <si>
    <t>Jon Niese</t>
  </si>
  <si>
    <t>Ryan Webb</t>
  </si>
  <si>
    <t>Bryan Morris</t>
  </si>
  <si>
    <t>Wandy Rodriguez</t>
  </si>
  <si>
    <t>Tyler Chatwood</t>
  </si>
  <si>
    <t>Sergio Santos</t>
  </si>
  <si>
    <t>Drew Storen</t>
  </si>
  <si>
    <t>Hector Santiago</t>
  </si>
  <si>
    <t>Manny Parra</t>
  </si>
  <si>
    <t>Paul Maholm</t>
  </si>
  <si>
    <t>John Axford</t>
  </si>
  <si>
    <t>Henderson Alvarez</t>
  </si>
  <si>
    <t>Al Alburquerque</t>
  </si>
  <si>
    <t>Jared Burton</t>
  </si>
  <si>
    <t>Ryan Dempster</t>
  </si>
  <si>
    <t>Samuel Deduno</t>
  </si>
  <si>
    <t>Garrett Richards</t>
  </si>
  <si>
    <t>Trevor Cahill</t>
  </si>
  <si>
    <t>Ronald Belisario</t>
  </si>
  <si>
    <t>Logan Ondrusek</t>
  </si>
  <si>
    <t>Randy Choate</t>
  </si>
  <si>
    <t>Tyler Thornburg</t>
  </si>
  <si>
    <t>Matt Albers</t>
  </si>
  <si>
    <t>Burke Badenhop</t>
  </si>
  <si>
    <t>Darren Oliver</t>
  </si>
  <si>
    <t>Randall Delgado</t>
  </si>
  <si>
    <t>Tim Collins</t>
  </si>
  <si>
    <t>Nathan Eovaldi</t>
  </si>
  <si>
    <t>Alex Wood</t>
  </si>
  <si>
    <t>Kyle Kendrick</t>
  </si>
  <si>
    <t>Tim Stauffer</t>
  </si>
  <si>
    <t>Andrew Miller</t>
  </si>
  <si>
    <t>Jerome Williams</t>
  </si>
  <si>
    <t>Danny Salazar</t>
  </si>
  <si>
    <t>Brian Wilson</t>
  </si>
  <si>
    <t>Kevin Correia</t>
  </si>
  <si>
    <t>Scott Feldman</t>
  </si>
  <si>
    <t>Cesar Ramos</t>
  </si>
  <si>
    <t>Matt Lindstrom</t>
  </si>
  <si>
    <t>Tom Gorzelanny</t>
  </si>
  <si>
    <t>Troy Patton</t>
  </si>
  <si>
    <t>Bud Norris</t>
  </si>
  <si>
    <t>Jason Marquis</t>
  </si>
  <si>
    <t>Justin De Fratus</t>
  </si>
  <si>
    <t>Brian Duensing</t>
  </si>
  <si>
    <t>Dan Jennings</t>
  </si>
  <si>
    <t>Robert Coello</t>
  </si>
  <si>
    <t>Jake Arrieta</t>
  </si>
  <si>
    <t>Jaime Garcia</t>
  </si>
  <si>
    <t>Scott Atchison</t>
  </si>
  <si>
    <t>Marc Rzepczynski</t>
  </si>
  <si>
    <t>Jeremy Hefner</t>
  </si>
  <si>
    <t>James Russell</t>
  </si>
  <si>
    <t>Tony Sipp</t>
  </si>
  <si>
    <t>Matt Reynolds</t>
  </si>
  <si>
    <t>Wilton Lopez</t>
  </si>
  <si>
    <t>sa500770</t>
  </si>
  <si>
    <t>James Paxton</t>
  </si>
  <si>
    <t>Roberto Hernandez</t>
  </si>
  <si>
    <t>Pat Neshek</t>
  </si>
  <si>
    <t>Will Smith</t>
  </si>
  <si>
    <t>Jonathan Broxton</t>
  </si>
  <si>
    <t>Michael Stutes</t>
  </si>
  <si>
    <t>Jose Valverde</t>
  </si>
  <si>
    <t>Matt Guerrier</t>
  </si>
  <si>
    <t>Vinnie Pestano</t>
  </si>
  <si>
    <t>Bruce Rondon</t>
  </si>
  <si>
    <t>Jason Motte</t>
  </si>
  <si>
    <t>George Kontos</t>
  </si>
  <si>
    <t>David Aardsma</t>
  </si>
  <si>
    <t>Brian Matusz</t>
  </si>
  <si>
    <t>David Phelps</t>
  </si>
  <si>
    <t>Joakim Soria</t>
  </si>
  <si>
    <t>Juan Nicasio</t>
  </si>
  <si>
    <t>Cory Gearrin</t>
  </si>
  <si>
    <t>sa506922</t>
  </si>
  <si>
    <t>Gonzalez Germen</t>
  </si>
  <si>
    <t>Edwin Jackson</t>
  </si>
  <si>
    <t>Ian Kennedy</t>
  </si>
  <si>
    <t>Kyuji Fujikawa</t>
  </si>
  <si>
    <t>Adam Warren</t>
  </si>
  <si>
    <t>Sam Freeman</t>
  </si>
  <si>
    <t>Josh Edgin</t>
  </si>
  <si>
    <t>Carlos Martinez</t>
  </si>
  <si>
    <t>Tom Koehler</t>
  </si>
  <si>
    <t>Carter Capps</t>
  </si>
  <si>
    <t>Jeremy Affeldt</t>
  </si>
  <si>
    <t>Mike Adams</t>
  </si>
  <si>
    <t>Josh Stinson</t>
  </si>
  <si>
    <t>Sean Marshall</t>
  </si>
  <si>
    <t>Kevin Slowey</t>
  </si>
  <si>
    <t>Michael Bowden</t>
  </si>
  <si>
    <t>Carlos Marmol</t>
  </si>
  <si>
    <t>David Huff</t>
  </si>
  <si>
    <t>Fernando Abad</t>
  </si>
  <si>
    <t>Brad Boxberger</t>
  </si>
  <si>
    <t>Stephen Pryor</t>
  </si>
  <si>
    <t>Scott Downs</t>
  </si>
  <si>
    <t>Luis Ayala</t>
  </si>
  <si>
    <t>Frank Francisco</t>
  </si>
  <si>
    <t>Brad Peacock</t>
  </si>
  <si>
    <t>Erik Bedard</t>
  </si>
  <si>
    <t>Chris Capuano</t>
  </si>
  <si>
    <t>J.A. Happ</t>
  </si>
  <si>
    <t>Kevin Jepsen</t>
  </si>
  <si>
    <t>John Danks</t>
  </si>
  <si>
    <t>Brad Brach</t>
  </si>
  <si>
    <t>sa454511</t>
  </si>
  <si>
    <t>Jonathan Pettibone</t>
  </si>
  <si>
    <t>Matt Thornton</t>
  </si>
  <si>
    <t>Fernando Salas</t>
  </si>
  <si>
    <t>Darin Downs</t>
  </si>
  <si>
    <t>Wesley Wright</t>
  </si>
  <si>
    <t>Sean Burnett</t>
  </si>
  <si>
    <t>Brad Lincoln</t>
  </si>
  <si>
    <t>Jason Hammel</t>
  </si>
  <si>
    <t>Daisuke Matsuzaka</t>
  </si>
  <si>
    <t>Jarred Cosart</t>
  </si>
  <si>
    <t>Brandon McCarthy</t>
  </si>
  <si>
    <t>Kyle Farnsworth</t>
  </si>
  <si>
    <t>Joba Chamberlain</t>
  </si>
  <si>
    <t>Johan Santana</t>
  </si>
  <si>
    <t>Evan Scribner</t>
  </si>
  <si>
    <t>Stephen Fife</t>
  </si>
  <si>
    <t>Jared Hughes</t>
  </si>
  <si>
    <t>Danny Duffy</t>
  </si>
  <si>
    <t>Jenrry Mejia</t>
  </si>
  <si>
    <t>Jacob Turner</t>
  </si>
  <si>
    <t>Brandon Lyon</t>
  </si>
  <si>
    <t>Josh Outman</t>
  </si>
  <si>
    <t>Erasmo Ramirez</t>
  </si>
  <si>
    <t>Mitchell Boggs</t>
  </si>
  <si>
    <t>Esmil Rogers</t>
  </si>
  <si>
    <t>Scott Barnes</t>
  </si>
  <si>
    <t>Brandon Beachy</t>
  </si>
  <si>
    <t>Michael Gonzalez</t>
  </si>
  <si>
    <t>Phillippe Aumont</t>
  </si>
  <si>
    <t>Luis Perez</t>
  </si>
  <si>
    <t>Clay Rapada</t>
  </si>
  <si>
    <t>Hector Ambriz</t>
  </si>
  <si>
    <t>Pedro Feliciano</t>
  </si>
  <si>
    <t>Tyler Robertson</t>
  </si>
  <si>
    <t>Lucas Luetge</t>
  </si>
  <si>
    <t>Jeff Beliveau</t>
  </si>
  <si>
    <t>Mickey Storey</t>
  </si>
  <si>
    <t>Brayan Villarreal</t>
  </si>
  <si>
    <t>Hisanori Takahashi</t>
  </si>
  <si>
    <t>Nick Hagadone</t>
  </si>
  <si>
    <t>Wilmer Font</t>
  </si>
  <si>
    <t>Chad Jenkins</t>
  </si>
  <si>
    <t>Tim Byrdak</t>
  </si>
  <si>
    <t>Eduardo Sanchez</t>
  </si>
  <si>
    <t>Jeurys Familia</t>
  </si>
  <si>
    <t>Daniel Bard</t>
  </si>
  <si>
    <t>Brad Hand</t>
  </si>
  <si>
    <t>Shawn Tolleson</t>
  </si>
  <si>
    <t>Raul Valdes</t>
  </si>
  <si>
    <t>Jose Mijares</t>
  </si>
  <si>
    <t>Kameron Loe</t>
  </si>
  <si>
    <t>Derek Lowe</t>
  </si>
  <si>
    <t>Joel Hanrahan</t>
  </si>
  <si>
    <t>Chris Resop</t>
  </si>
  <si>
    <t>Victor Marte</t>
  </si>
  <si>
    <t>Rubby de la Rosa</t>
  </si>
  <si>
    <t>Cristhian Martinez</t>
  </si>
  <si>
    <t>Rhiner Cruz</t>
  </si>
  <si>
    <t>Jon Rauch</t>
  </si>
  <si>
    <t>Dellin Betances</t>
  </si>
  <si>
    <t>Chris Leroux</t>
  </si>
  <si>
    <t>Duane Below</t>
  </si>
  <si>
    <t>Kyle McClellan</t>
  </si>
  <si>
    <t>Cody Eppley</t>
  </si>
  <si>
    <t>Nick Maronde</t>
  </si>
  <si>
    <t>Maikel Cleto</t>
  </si>
  <si>
    <t>Javy Guerra</t>
  </si>
  <si>
    <t>Jim Miller</t>
  </si>
  <si>
    <t>Taijuan Walker</t>
  </si>
  <si>
    <t>Alex Burnett</t>
  </si>
  <si>
    <t>Pedro Figueroa</t>
  </si>
  <si>
    <t>Mark Lowe</t>
  </si>
  <si>
    <t>Joe Thatcher</t>
  </si>
  <si>
    <t>Phil Hughes</t>
  </si>
  <si>
    <t>Dallas Keuchel</t>
  </si>
  <si>
    <t>Tyler Skaggs</t>
  </si>
  <si>
    <t>Peter Moylan</t>
  </si>
  <si>
    <t>Aaron Laffey</t>
  </si>
  <si>
    <t>Phil Coke</t>
  </si>
  <si>
    <t>Pedro Strop</t>
  </si>
  <si>
    <t>Jake Odorizzi</t>
  </si>
  <si>
    <t>Wade Davis</t>
  </si>
  <si>
    <t>Octavio Dotel</t>
  </si>
  <si>
    <t>Chad Durbin</t>
  </si>
  <si>
    <t>Joe Saunders</t>
  </si>
  <si>
    <t>Franklin Morales</t>
  </si>
  <si>
    <t>Alfredo Aceves</t>
  </si>
  <si>
    <t>Ramon Ramirez</t>
  </si>
  <si>
    <t>Aaron Harang</t>
  </si>
  <si>
    <t>Shawn Camp</t>
  </si>
  <si>
    <t>Travis Blackley</t>
  </si>
  <si>
    <t>Greg Burke</t>
  </si>
  <si>
    <t>sa326530</t>
  </si>
  <si>
    <t>Steven Wright</t>
  </si>
  <si>
    <t>Jeremy Horst</t>
  </si>
  <si>
    <t>Robert Carson</t>
  </si>
  <si>
    <t>Chris Hatcher</t>
  </si>
  <si>
    <t>Chad Billingsley</t>
  </si>
  <si>
    <t>Scott Baker</t>
  </si>
  <si>
    <t>Xavier Cedeno</t>
  </si>
  <si>
    <t>Jordan Lyles</t>
  </si>
  <si>
    <t>Jake Westbrook</t>
  </si>
  <si>
    <t>Tommy Hanson</t>
  </si>
  <si>
    <t>Zach Duke</t>
  </si>
  <si>
    <t>Ross Detwiler</t>
  </si>
  <si>
    <t>John Maine</t>
  </si>
  <si>
    <t>Neftali Feliz</t>
  </si>
  <si>
    <t>Freddy Garcia</t>
  </si>
  <si>
    <t>Chris Narveson</t>
  </si>
  <si>
    <t>Roy Halladay</t>
  </si>
  <si>
    <t>James McDonald</t>
  </si>
  <si>
    <t>Shaun Marcum</t>
  </si>
  <si>
    <t>Edinson Volquez</t>
  </si>
  <si>
    <t>Jair Jurrjens</t>
  </si>
  <si>
    <t>Justin Grimm</t>
  </si>
  <si>
    <t>Brett Anderson</t>
  </si>
  <si>
    <t>Michael Kirkman</t>
  </si>
  <si>
    <t>Steve Johnson</t>
  </si>
  <si>
    <t>Brandon Morrow</t>
  </si>
  <si>
    <t>Josh Lindblom</t>
  </si>
  <si>
    <t>Josh Wall</t>
  </si>
  <si>
    <t>Kyle Drabek</t>
  </si>
  <si>
    <t>Trevor Bauer</t>
  </si>
  <si>
    <t>Gavin Floyd</t>
  </si>
  <si>
    <t>Ryan Mattheus</t>
  </si>
  <si>
    <t>Josh Beckett</t>
  </si>
  <si>
    <t>Brandon Maurer</t>
  </si>
  <si>
    <t>Alex Sanabia</t>
  </si>
  <si>
    <t>Ted Lilly</t>
  </si>
  <si>
    <t>Mike Pelfrey</t>
  </si>
  <si>
    <t>John Lannan</t>
  </si>
  <si>
    <t>Mike Fiers</t>
  </si>
  <si>
    <t>Zach Britton</t>
  </si>
  <si>
    <t>Jeff Francis</t>
  </si>
  <si>
    <t>Blake Beavan</t>
  </si>
  <si>
    <t>Matt Harrison</t>
  </si>
  <si>
    <t>Wade LeBlanc</t>
  </si>
  <si>
    <t>Ryan Vogelsong</t>
  </si>
  <si>
    <t>P.J. Walters</t>
  </si>
  <si>
    <t>Scott Diamond</t>
  </si>
  <si>
    <t>Sam Dyson</t>
  </si>
  <si>
    <t>Ricky Romero</t>
  </si>
  <si>
    <t>Josh Johnson</t>
  </si>
  <si>
    <t>Anthony Bass</t>
  </si>
  <si>
    <t>Drew Pomeranz</t>
  </si>
  <si>
    <t>Brett Myers</t>
  </si>
  <si>
    <t>Chris Volstad</t>
  </si>
  <si>
    <t>Barry Enright</t>
  </si>
  <si>
    <t>Luis Mendoza</t>
  </si>
  <si>
    <t>Hector Noesi</t>
  </si>
  <si>
    <t>Cole DeVries</t>
  </si>
  <si>
    <t>Kyle Gibson</t>
  </si>
  <si>
    <t>Liam Hendriks</t>
  </si>
  <si>
    <t>Clayton Richard</t>
  </si>
  <si>
    <t>Carlos Carrasco</t>
  </si>
  <si>
    <t>Collin McHugh</t>
  </si>
  <si>
    <t>Roy Oswalt</t>
  </si>
  <si>
    <t>Tyler Cloyd</t>
  </si>
  <si>
    <t>Barry Zito</t>
  </si>
  <si>
    <t>Joe Blanton</t>
  </si>
  <si>
    <t>Dylan Axelrod</t>
  </si>
  <si>
    <t>Lucas Harrell</t>
  </si>
  <si>
    <t>Vance Worley</t>
  </si>
  <si>
    <t>Philip Humber</t>
  </si>
  <si>
    <t>BOS</t>
  </si>
  <si>
    <t>DET</t>
  </si>
  <si>
    <t>STL</t>
  </si>
  <si>
    <t>OAK</t>
  </si>
  <si>
    <t>BAL</t>
  </si>
  <si>
    <t>CLE</t>
  </si>
  <si>
    <t>LAA</t>
  </si>
  <si>
    <t>TEX</t>
  </si>
  <si>
    <t>TOR</t>
  </si>
  <si>
    <t>COL</t>
  </si>
  <si>
    <t>TB</t>
  </si>
  <si>
    <t>CIN</t>
  </si>
  <si>
    <t>ATL</t>
  </si>
  <si>
    <t>ARI</t>
  </si>
  <si>
    <t>WAS</t>
  </si>
  <si>
    <t>NYY</t>
  </si>
  <si>
    <t>LAD</t>
  </si>
  <si>
    <t>KC</t>
  </si>
  <si>
    <t>MIL</t>
  </si>
  <si>
    <t>PIT</t>
  </si>
  <si>
    <t>SEA</t>
  </si>
  <si>
    <t>NYM</t>
  </si>
  <si>
    <t>SD</t>
  </si>
  <si>
    <t>MIN</t>
  </si>
  <si>
    <t>HOU</t>
  </si>
  <si>
    <t>PHI</t>
  </si>
  <si>
    <t>CHC</t>
  </si>
  <si>
    <t>CHW</t>
  </si>
  <si>
    <t>MIA</t>
  </si>
  <si>
    <t>PLAYERID</t>
  </si>
  <si>
    <t>PLAYER NAME</t>
  </si>
  <si>
    <t>TEAM</t>
  </si>
  <si>
    <t>POS</t>
  </si>
  <si>
    <t>IDFRANGRAPHS</t>
  </si>
  <si>
    <t>RSGP</t>
  </si>
  <si>
    <t>HRSGP</t>
  </si>
  <si>
    <t>RBISGP</t>
  </si>
  <si>
    <t>SBSGP</t>
  </si>
  <si>
    <t>AVGSGP</t>
  </si>
  <si>
    <t>TTLSGP</t>
  </si>
  <si>
    <t>guyerbr01</t>
  </si>
  <si>
    <t>leeca01</t>
  </si>
  <si>
    <t>floreje02</t>
  </si>
  <si>
    <t>furcara02</t>
  </si>
  <si>
    <t>stewaia01</t>
  </si>
  <si>
    <t>zuninmi01</t>
  </si>
  <si>
    <t>pauliro01</t>
  </si>
  <si>
    <t>hillst01</t>
  </si>
  <si>
    <t>jimena.01</t>
  </si>
  <si>
    <t>pinama01</t>
  </si>
  <si>
    <t>wilsobo02</t>
  </si>
  <si>
    <t>costami01</t>
  </si>
  <si>
    <t>exposlu01</t>
  </si>
  <si>
    <t>jacksbr01</t>
  </si>
  <si>
    <t>barajro01</t>
  </si>
  <si>
    <t>martilu02</t>
  </si>
  <si>
    <t>gamelma01</t>
  </si>
  <si>
    <t>lopezjo01</t>
  </si>
  <si>
    <t>theriry01</t>
  </si>
  <si>
    <t>sandsje01</t>
  </si>
  <si>
    <t>oltmi01</t>
  </si>
  <si>
    <t>darnach01</t>
  </si>
  <si>
    <t>morgany01</t>
  </si>
  <si>
    <t>thameer01</t>
  </si>
  <si>
    <t>gwynnto02</t>
  </si>
  <si>
    <t>cardead01</t>
  </si>
  <si>
    <t>farrier01</t>
  </si>
  <si>
    <t>canzlru01</t>
  </si>
  <si>
    <t>springe01</t>
  </si>
  <si>
    <t>mccoymi01</t>
  </si>
  <si>
    <t>downsma01</t>
  </si>
  <si>
    <t>greenta01</t>
  </si>
  <si>
    <t>coxza01</t>
  </si>
  <si>
    <t>bixlebr01</t>
  </si>
  <si>
    <t>dejesiv02</t>
  </si>
  <si>
    <t>maysoed01</t>
  </si>
  <si>
    <t>hughelu01</t>
  </si>
  <si>
    <t>vittejo01</t>
  </si>
  <si>
    <t>mooresc02</t>
  </si>
  <si>
    <t>darneja01</t>
  </si>
  <si>
    <t>havenre01</t>
  </si>
  <si>
    <t>lahaibr01</t>
  </si>
  <si>
    <t>belljo01</t>
  </si>
  <si>
    <t>gomezma01</t>
  </si>
  <si>
    <t>hicksbr01</t>
  </si>
  <si>
    <t>singljo02</t>
  </si>
  <si>
    <t>figgich01</t>
  </si>
  <si>
    <t>bartlja01</t>
  </si>
  <si>
    <t>thomeji01</t>
  </si>
  <si>
    <t>mcgehca01</t>
  </si>
  <si>
    <t>hernago01</t>
  </si>
  <si>
    <t>donalja01</t>
  </si>
  <si>
    <t>jacobmi02</t>
  </si>
  <si>
    <t>abreubo01</t>
  </si>
  <si>
    <t>clemeje01</t>
  </si>
  <si>
    <t>ortegra01</t>
  </si>
  <si>
    <t>phippde01</t>
  </si>
  <si>
    <t>coopeda01</t>
  </si>
  <si>
    <t>anderla01</t>
  </si>
  <si>
    <t>hernalu01</t>
  </si>
  <si>
    <t>riverju01</t>
  </si>
  <si>
    <t>fordle01</t>
  </si>
  <si>
    <t>peterbr01</t>
  </si>
  <si>
    <t>robintr01</t>
  </si>
  <si>
    <t>kaaihki01</t>
  </si>
  <si>
    <t>vizquom01</t>
  </si>
  <si>
    <t>kalisry01</t>
  </si>
  <si>
    <t>valdewi01</t>
  </si>
  <si>
    <t>inciaen01</t>
  </si>
  <si>
    <t>averyxa01</t>
  </si>
  <si>
    <t>lewisfr02</t>
  </si>
  <si>
    <t>youngma02</t>
  </si>
  <si>
    <t>maiermi01</t>
  </si>
  <si>
    <t>mathejo02</t>
  </si>
  <si>
    <t>nadyxa01</t>
  </si>
  <si>
    <t>boescbr01</t>
  </si>
  <si>
    <t>berryqu01</t>
  </si>
  <si>
    <t>holadbr01</t>
  </si>
  <si>
    <t>worthda01</t>
  </si>
  <si>
    <t>beltrca01</t>
  </si>
  <si>
    <t>gardnbr01</t>
  </si>
  <si>
    <t>werthja01</t>
  </si>
  <si>
    <t>crawfca02</t>
  </si>
  <si>
    <t>maybica01</t>
  </si>
  <si>
    <t>willijo03</t>
  </si>
  <si>
    <t>jayjo02</t>
  </si>
  <si>
    <t>cuddymi01</t>
  </si>
  <si>
    <t>hunteto01</t>
  </si>
  <si>
    <t>murphda07</t>
  </si>
  <si>
    <t>gomezca01</t>
  </si>
  <si>
    <t>brantmi02</t>
  </si>
  <si>
    <t>venabwi01</t>
  </si>
  <si>
    <t>vicieda01</t>
  </si>
  <si>
    <t>pierrju01</t>
  </si>
  <si>
    <t>ruggiju01</t>
  </si>
  <si>
    <t>soriaal01</t>
  </si>
  <si>
    <t>morsemi01</t>
  </si>
  <si>
    <t>ludwiry01</t>
  </si>
  <si>
    <t>hartco01</t>
  </si>
  <si>
    <t>ethiean01</t>
  </si>
  <si>
    <t>kubelja01</t>
  </si>
  <si>
    <t>cainlo01</t>
  </si>
  <si>
    <t>mastrda01</t>
  </si>
  <si>
    <t>dejesda01</t>
  </si>
  <si>
    <t>spande01</t>
  </si>
  <si>
    <t>joycema01</t>
  </si>
  <si>
    <t>snidetr01</t>
  </si>
  <si>
    <t>rossco01</t>
  </si>
  <si>
    <t>morrilo01</t>
  </si>
  <si>
    <t>parrage01</t>
  </si>
  <si>
    <t>saundmi01</t>
  </si>
  <si>
    <t>youngch04</t>
  </si>
  <si>
    <t>quentca01</t>
  </si>
  <si>
    <t>maxweju01</t>
  </si>
  <si>
    <t>bourjpe01</t>
  </si>
  <si>
    <t>colvity01</t>
  </si>
  <si>
    <t>hairssc01</t>
  </si>
  <si>
    <t>mossbr01</t>
  </si>
  <si>
    <t>stubbdr01</t>
  </si>
  <si>
    <t>browndo01</t>
  </si>
  <si>
    <t>smithse01</t>
  </si>
  <si>
    <t>plouftr01</t>
  </si>
  <si>
    <t>dudalu01</t>
  </si>
  <si>
    <t>martijd02</t>
  </si>
  <si>
    <t>youngde03</t>
  </si>
  <si>
    <t>denorch01</t>
  </si>
  <si>
    <t>schiena01</t>
  </si>
  <si>
    <t>dirksan01</t>
  </si>
  <si>
    <t>myerswi01</t>
  </si>
  <si>
    <t>francje02</t>
  </si>
  <si>
    <t>martile01</t>
  </si>
  <si>
    <t>cabremi01</t>
  </si>
  <si>
    <t>reyesjo01</t>
  </si>
  <si>
    <t>kipnija01</t>
  </si>
  <si>
    <t>ellsbja01</t>
  </si>
  <si>
    <t>canoro01</t>
  </si>
  <si>
    <t>wrighda03</t>
  </si>
  <si>
    <t>martivi01</t>
  </si>
  <si>
    <t>pedrodu01</t>
  </si>
  <si>
    <t>kinslia01</t>
  </si>
  <si>
    <t>encared01</t>
  </si>
  <si>
    <t>perezsa02</t>
  </si>
  <si>
    <t>jonesad01</t>
  </si>
  <si>
    <t>wietema01</t>
  </si>
  <si>
    <t>mauerjo01</t>
  </si>
  <si>
    <t>santaca01</t>
  </si>
  <si>
    <t>C</t>
  </si>
  <si>
    <t>desmoia01</t>
  </si>
  <si>
    <t>ramoswi01</t>
  </si>
  <si>
    <t>harpebr03</t>
  </si>
  <si>
    <t>SS</t>
  </si>
  <si>
    <t>ortizda01</t>
  </si>
  <si>
    <t>murphda08</t>
  </si>
  <si>
    <t>OF</t>
  </si>
  <si>
    <t>reverbe01</t>
  </si>
  <si>
    <t>napolmi01</t>
  </si>
  <si>
    <t>victosh01</t>
  </si>
  <si>
    <t>doumiry01</t>
  </si>
  <si>
    <t>davisch02</t>
  </si>
  <si>
    <t>younger03</t>
  </si>
  <si>
    <t>bournmi01</t>
  </si>
  <si>
    <t>darnatr01</t>
  </si>
  <si>
    <t>bonifem01</t>
  </si>
  <si>
    <t>jennide01</t>
  </si>
  <si>
    <t>hosmeer01</t>
  </si>
  <si>
    <t>zimmery01</t>
  </si>
  <si>
    <t>lawribr01</t>
  </si>
  <si>
    <t>longoev01</t>
  </si>
  <si>
    <t>ruizca01</t>
  </si>
  <si>
    <t>davisra01</t>
  </si>
  <si>
    <t>zobribe01</t>
  </si>
  <si>
    <t>uptonju01</t>
  </si>
  <si>
    <t>stantmi03</t>
  </si>
  <si>
    <t>rolliji01</t>
  </si>
  <si>
    <t>freemfr01</t>
  </si>
  <si>
    <t>ramiral03</t>
  </si>
  <si>
    <t>utleych01</t>
  </si>
  <si>
    <t>avilaal01</t>
  </si>
  <si>
    <t>butlebi03</t>
  </si>
  <si>
    <t>bautijo02</t>
  </si>
  <si>
    <t>arencjp01</t>
  </si>
  <si>
    <t>heywaja01</t>
  </si>
  <si>
    <t>deazaal01</t>
  </si>
  <si>
    <t>middlwi01</t>
  </si>
  <si>
    <t>grandcu01</t>
  </si>
  <si>
    <t>gordoal01</t>
  </si>
  <si>
    <t>escobal02</t>
  </si>
  <si>
    <t>simmoan01</t>
  </si>
  <si>
    <t>suzukic01</t>
  </si>
  <si>
    <t>cabreas01</t>
  </si>
  <si>
    <t>machama01</t>
  </si>
  <si>
    <t>garciav01</t>
  </si>
  <si>
    <t>poseybu01</t>
  </si>
  <si>
    <t>rosarwi01</t>
  </si>
  <si>
    <t>molinya01</t>
  </si>
  <si>
    <t>montemi01</t>
  </si>
  <si>
    <t>mccanbr01</t>
  </si>
  <si>
    <t>pierza.01</t>
  </si>
  <si>
    <t>lucrojo01</t>
  </si>
  <si>
    <t>martiru01</t>
  </si>
  <si>
    <t>jasojo01</t>
  </si>
  <si>
    <t>pachejo01</t>
  </si>
  <si>
    <t>flowety01</t>
  </si>
  <si>
    <t>castiwe01</t>
  </si>
  <si>
    <t>saltaja01</t>
  </si>
  <si>
    <t>ellisaj01</t>
  </si>
  <si>
    <t>iannech01</t>
  </si>
  <si>
    <t>norride01</t>
  </si>
  <si>
    <t>grandya01</t>
  </si>
  <si>
    <t>brantro01</t>
  </si>
  <si>
    <t>castrja01</t>
  </si>
  <si>
    <t>hernara02</t>
  </si>
  <si>
    <t>hanigry01</t>
  </si>
  <si>
    <t>suzukku01</t>
  </si>
  <si>
    <t>buckjo01</t>
  </si>
  <si>
    <t>sotoge01</t>
  </si>
  <si>
    <t>mesorde01</t>
  </si>
  <si>
    <t>molinjo01</t>
  </si>
  <si>
    <t>lavarry01</t>
  </si>
  <si>
    <t>kratzer01</t>
  </si>
  <si>
    <t>rossda01</t>
  </si>
  <si>
    <t>kottage01</t>
  </si>
  <si>
    <t>cervefr01</t>
  </si>
  <si>
    <t>navardi01</t>
  </si>
  <si>
    <t>hundlni01</t>
  </si>
  <si>
    <t>tholejo01</t>
  </si>
  <si>
    <t>lobatjo01</t>
  </si>
  <si>
    <t>gimenhe01</t>
  </si>
  <si>
    <t>stewach01</t>
  </si>
  <si>
    <t>olivomi01</t>
  </si>
  <si>
    <t>congeha01</t>
  </si>
  <si>
    <t>shoppke01</t>
  </si>
  <si>
    <t>blanche01</t>
  </si>
  <si>
    <t>corpoca01</t>
  </si>
  <si>
    <t>reckean01</t>
  </si>
  <si>
    <t>mooread01</t>
  </si>
  <si>
    <t>marsolo01</t>
  </si>
  <si>
    <t>penabr01</t>
  </si>
  <si>
    <t>mckenmi01</t>
  </si>
  <si>
    <t>sanchhe01</t>
  </si>
  <si>
    <t>torreyo01</t>
  </si>
  <si>
    <t>teagata01</t>
  </si>
  <si>
    <t>maldoma01</t>
  </si>
  <si>
    <t>snydech02</t>
  </si>
  <si>
    <t>anderbr05</t>
  </si>
  <si>
    <t>hestejo01</t>
  </si>
  <si>
    <t>lallibl01</t>
  </si>
  <si>
    <t>cruzto03</t>
  </si>
  <si>
    <t>lairdge01</t>
  </si>
  <si>
    <t>bakerjo01</t>
  </si>
  <si>
    <t>clevest01</t>
  </si>
  <si>
    <t>federti01</t>
  </si>
  <si>
    <t>quinthu01</t>
  </si>
  <si>
    <t>nickemi01</t>
  </si>
  <si>
    <t>nievewi01</t>
  </si>
  <si>
    <t>johnsro07</t>
  </si>
  <si>
    <t>leonsa01</t>
  </si>
  <si>
    <t>buterdr01</t>
  </si>
  <si>
    <t>skipwky01</t>
  </si>
  <si>
    <t>boscajc01</t>
  </si>
  <si>
    <t>doziebr01</t>
  </si>
  <si>
    <t>hardyjj01</t>
  </si>
  <si>
    <t>jacksau01</t>
  </si>
  <si>
    <t>teixema01</t>
  </si>
  <si>
    <t>cabreme01</t>
  </si>
  <si>
    <t>lindad01</t>
  </si>
  <si>
    <t>uptonbj01</t>
  </si>
  <si>
    <t>johnsch05</t>
  </si>
  <si>
    <t>beckhgo01</t>
  </si>
  <si>
    <t>gomesya01</t>
  </si>
  <si>
    <t>casteni01</t>
  </si>
  <si>
    <t>nunezed02</t>
  </si>
  <si>
    <t>mathije01</t>
  </si>
  <si>
    <t>preslal01</t>
  </si>
  <si>
    <t>larocad01</t>
  </si>
  <si>
    <t>izturma01</t>
  </si>
  <si>
    <t>solando01</t>
  </si>
  <si>
    <t>jeterde01</t>
  </si>
  <si>
    <t>rendoan01</t>
  </si>
  <si>
    <t>avilemi01</t>
  </si>
  <si>
    <t>iglesjo01</t>
  </si>
  <si>
    <t>escobyu01</t>
  </si>
  <si>
    <t>swishni01</t>
  </si>
  <si>
    <t>chiselo01</t>
  </si>
  <si>
    <t>moustmi01</t>
  </si>
  <si>
    <t>ugglada01</t>
  </si>
  <si>
    <t>gillaco01</t>
  </si>
  <si>
    <t>hechaad01</t>
  </si>
  <si>
    <t>howarry01</t>
  </si>
  <si>
    <t>byrdma01</t>
  </si>
  <si>
    <t>floripe01</t>
  </si>
  <si>
    <t>markani01</t>
  </si>
  <si>
    <t>flahery01</t>
  </si>
  <si>
    <t>rasmuco01</t>
  </si>
  <si>
    <t>youklke01</t>
  </si>
  <si>
    <t>davisik02</t>
  </si>
  <si>
    <t>dunnad01</t>
  </si>
  <si>
    <t>altuvjo01</t>
  </si>
  <si>
    <t>hillaa01</t>
  </si>
  <si>
    <t>phillbr01</t>
  </si>
  <si>
    <t>walkene01</t>
  </si>
  <si>
    <t>weeksri01</t>
  </si>
  <si>
    <t>ackledu01</t>
  </si>
  <si>
    <t>espinda01</t>
  </si>
  <si>
    <t>scutama01</t>
  </si>
  <si>
    <t>kendrho01</t>
  </si>
  <si>
    <t>infanom01</t>
  </si>
  <si>
    <t>keppije01</t>
  </si>
  <si>
    <t>barneda01</t>
  </si>
  <si>
    <t>johnske05</t>
  </si>
  <si>
    <t>forsylo01</t>
  </si>
  <si>
    <t>weeksje01</t>
  </si>
  <si>
    <t>ellisma01</t>
  </si>
  <si>
    <t>greenty02</t>
  </si>
  <si>
    <t>getzch01</t>
  </si>
  <si>
    <t>lombast02</t>
  </si>
  <si>
    <t>valdejo02</t>
  </si>
  <si>
    <t>descada01</t>
  </si>
  <si>
    <t>casilal01</t>
  </si>
  <si>
    <t>amarial01</t>
  </si>
  <si>
    <t>valbulu01</t>
  </si>
  <si>
    <t>giavojo01</t>
  </si>
  <si>
    <t>galvifr01</t>
  </si>
  <si>
    <t>wongko01</t>
  </si>
  <si>
    <t>santira01</t>
  </si>
  <si>
    <t>ariasjo01</t>
  </si>
  <si>
    <t>lemahdj01</t>
  </si>
  <si>
    <t>turneju01</t>
  </si>
  <si>
    <t>andinro01</t>
  </si>
  <si>
    <t>johnsel02</t>
  </si>
  <si>
    <t>herrejo03</t>
  </si>
  <si>
    <t>rosalad01</t>
  </si>
  <si>
    <t>roberbr01</t>
  </si>
  <si>
    <t>gonzaal03</t>
  </si>
  <si>
    <t>kozmape01</t>
  </si>
  <si>
    <t>faluir01</t>
  </si>
  <si>
    <t>adamsda01</t>
  </si>
  <si>
    <t>perezhe01</t>
  </si>
  <si>
    <t>orrpe01</t>
  </si>
  <si>
    <t>betanyu01</t>
  </si>
  <si>
    <t>abreuto01</t>
  </si>
  <si>
    <t>martimi02</t>
  </si>
  <si>
    <t>mercejo03</t>
  </si>
  <si>
    <t>navada01</t>
  </si>
  <si>
    <t>raburry01</t>
  </si>
  <si>
    <t>tejadru01</t>
  </si>
  <si>
    <t>wellsve01</t>
  </si>
  <si>
    <t>beltrad01</t>
  </si>
  <si>
    <t>sandopa01</t>
  </si>
  <si>
    <t>headlch01</t>
  </si>
  <si>
    <t>ramirar01</t>
  </si>
  <si>
    <t>trumbma01</t>
  </si>
  <si>
    <t>seageky01</t>
  </si>
  <si>
    <t>alvarpe01</t>
  </si>
  <si>
    <t>frazito01</t>
  </si>
  <si>
    <t>reynoma01</t>
  </si>
  <si>
    <t>freesda01</t>
  </si>
  <si>
    <t>gyorkje01</t>
  </si>
  <si>
    <t>donaljo02</t>
  </si>
  <si>
    <t>callaal01</t>
  </si>
  <si>
    <t>nelsoch01</t>
  </si>
  <si>
    <t>francju02</t>
  </si>
  <si>
    <t>dominma01</t>
  </si>
  <si>
    <t>polanpl01</t>
  </si>
  <si>
    <t>arenano01</t>
  </si>
  <si>
    <t>betemwi01</t>
  </si>
  <si>
    <t>roberry01</t>
  </si>
  <si>
    <t>chaveer01</t>
  </si>
  <si>
    <t>rodrial01</t>
  </si>
  <si>
    <t>ciriape01</t>
  </si>
  <si>
    <t>dobbsgr01</t>
  </si>
  <si>
    <t>harrijo05</t>
  </si>
  <si>
    <t>paredji01</t>
  </si>
  <si>
    <t>valenda01</t>
  </si>
  <si>
    <t>frandke01</t>
  </si>
  <si>
    <t>uribeju01</t>
  </si>
  <si>
    <t>sogarer01</t>
  </si>
  <si>
    <t>hannaja01</t>
  </si>
  <si>
    <t>rominan01</t>
  </si>
  <si>
    <t>ingebr01</t>
  </si>
  <si>
    <t>liddial01</t>
  </si>
  <si>
    <t>derosma01</t>
  </si>
  <si>
    <t>nixja01</t>
  </si>
  <si>
    <t>lutzza01</t>
  </si>
  <si>
    <t>lairdbr01</t>
  </si>
  <si>
    <t>tracych01</t>
  </si>
  <si>
    <t>puntoni01</t>
  </si>
  <si>
    <t>lagarju01</t>
  </si>
  <si>
    <t>jacksry02</t>
  </si>
  <si>
    <t>penara02</t>
  </si>
  <si>
    <t>gonzaal02</t>
  </si>
  <si>
    <t>janispa01</t>
  </si>
  <si>
    <t>castrst01</t>
  </si>
  <si>
    <t>ramirha01</t>
  </si>
  <si>
    <t>tulowtr01</t>
  </si>
  <si>
    <t>rutlejo01</t>
  </si>
  <si>
    <t>andruel01</t>
  </si>
  <si>
    <t>hamilbi02</t>
  </si>
  <si>
    <t>aybarer01</t>
  </si>
  <si>
    <t>segurje01</t>
  </si>
  <si>
    <t>cabreev01</t>
  </si>
  <si>
    <t>peraljh01</t>
  </si>
  <si>
    <t>cozarza01</t>
  </si>
  <si>
    <t>lowrije01</t>
  </si>
  <si>
    <t>carroja01</t>
  </si>
  <si>
    <t>profaju01</t>
  </si>
  <si>
    <t>pennicl01</t>
  </si>
  <si>
    <t>drewst01</t>
  </si>
  <si>
    <t>crawfbr01</t>
  </si>
  <si>
    <t>cruzlu01</t>
  </si>
  <si>
    <t>tovarwi01</t>
  </si>
  <si>
    <t>barmecl01</t>
  </si>
  <si>
    <t>gordode01</t>
  </si>
  <si>
    <t>ryanbr01</t>
  </si>
  <si>
    <t>rodrise01</t>
  </si>
  <si>
    <t>hairsje02</t>
  </si>
  <si>
    <t>gregodi01</t>
  </si>
  <si>
    <t>pastoty01</t>
  </si>
  <si>
    <t>frankni01</t>
  </si>
  <si>
    <t>escobed01</t>
  </si>
  <si>
    <t>bloomwi01</t>
  </si>
  <si>
    <t>triunca01</t>
  </si>
  <si>
    <t>mcdonjo03</t>
  </si>
  <si>
    <t>gonzama01</t>
  </si>
  <si>
    <t>quintom01</t>
  </si>
  <si>
    <t>biancje01</t>
  </si>
  <si>
    <t>cedenro02</t>
  </si>
  <si>
    <t>johnsda06</t>
  </si>
  <si>
    <t>overbly01</t>
  </si>
  <si>
    <t>pujolal01</t>
  </si>
  <si>
    <t>fieldpr01</t>
  </si>
  <si>
    <t>vottojo01</t>
  </si>
  <si>
    <t>rizzoan01</t>
  </si>
  <si>
    <t>gonzaad01</t>
  </si>
  <si>
    <t>goldspa01</t>
  </si>
  <si>
    <t>konerpa01</t>
  </si>
  <si>
    <t>beltbr01</t>
  </si>
  <si>
    <t>jonesga02</t>
  </si>
  <si>
    <t>moralke01</t>
  </si>
  <si>
    <t>berkmla01</t>
  </si>
  <si>
    <t>youngmi02</t>
  </si>
  <si>
    <t>alonsyo01</t>
  </si>
  <si>
    <t>monteje01</t>
  </si>
  <si>
    <t>penaca01</t>
  </si>
  <si>
    <t>morneju01</t>
  </si>
  <si>
    <t>cartech01</t>
  </si>
  <si>
    <t>morelmi01</t>
  </si>
  <si>
    <t>loneyja01</t>
  </si>
  <si>
    <t>wallabr01</t>
  </si>
  <si>
    <t>scottlu01</t>
  </si>
  <si>
    <t>parmech01</t>
  </si>
  <si>
    <t>heltoto01</t>
  </si>
  <si>
    <t>kotchca01</t>
  </si>
  <si>
    <t>smoakju01</t>
  </si>
  <si>
    <t>carpema01</t>
  </si>
  <si>
    <t>sanchga01</t>
  </si>
  <si>
    <t>hafnetr01</t>
  </si>
  <si>
    <t>rufda01</t>
  </si>
  <si>
    <t>wiggity01</t>
  </si>
  <si>
    <t>guzmaje01</t>
  </si>
  <si>
    <t>mcguich01</t>
  </si>
  <si>
    <t>pillbr01</t>
  </si>
  <si>
    <t>moorety01</t>
  </si>
  <si>
    <t>bartoda02</t>
  </si>
  <si>
    <t>snydebr03</t>
  </si>
  <si>
    <t>adamsma01</t>
  </si>
  <si>
    <t>pearcst01</t>
  </si>
  <si>
    <t>lutzdo01</t>
  </si>
  <si>
    <t>ishiktr01</t>
  </si>
  <si>
    <t>gutiefr01</t>
  </si>
  <si>
    <t>martife02</t>
  </si>
  <si>
    <t>mclouna01</t>
  </si>
  <si>
    <t>blancgr01</t>
  </si>
  <si>
    <t>maybejo02</t>
  </si>
  <si>
    <t>torrean02</t>
  </si>
  <si>
    <t>wisede01</t>
  </si>
  <si>
    <t>heisech01</t>
  </si>
  <si>
    <t>gomesjo01</t>
  </si>
  <si>
    <t>tabatjo01</t>
  </si>
  <si>
    <t>baxtemi01</t>
  </si>
  <si>
    <t>bernaro01</t>
  </si>
  <si>
    <t>dysonja01</t>
  </si>
  <si>
    <t>reimono01</t>
  </si>
  <si>
    <t>gentrcr01</t>
  </si>
  <si>
    <t>campato01</t>
  </si>
  <si>
    <t>nieuwki01</t>
  </si>
  <si>
    <t>ibanera01</t>
  </si>
  <si>
    <t>coghlch01</t>
  </si>
  <si>
    <t>hicksaa01</t>
  </si>
  <si>
    <t>carreez01</t>
  </si>
  <si>
    <t>cowgico01</t>
  </si>
  <si>
    <t>bayja01</t>
  </si>
  <si>
    <t>robinsh01</t>
  </si>
  <si>
    <t>wellsca01</t>
  </si>
  <si>
    <t>blackch02</t>
  </si>
  <si>
    <t>bradlja01</t>
  </si>
  <si>
    <t>gosean01</t>
  </si>
  <si>
    <t>schumsk01</t>
  </si>
  <si>
    <t>fuldsa01</t>
  </si>
  <si>
    <t>blankky01</t>
  </si>
  <si>
    <t>carpmi01</t>
  </si>
  <si>
    <t>bogusbr01</t>
  </si>
  <si>
    <t>nixla01</t>
  </si>
  <si>
    <t>johnsre02</t>
  </si>
  <si>
    <t>sappeda01</t>
  </si>
  <si>
    <t>peguefr01</t>
  </si>
  <si>
    <t>greengr01</t>
  </si>
  <si>
    <t>danksjo02</t>
  </si>
  <si>
    <t>paulxa01</t>
  </si>
  <si>
    <t>polloaj01</t>
  </si>
  <si>
    <t>francbe01</t>
  </si>
  <si>
    <t>brownan02</t>
  </si>
  <si>
    <t>almonzo01</t>
  </si>
  <si>
    <t>ankieri01</t>
  </si>
  <si>
    <t>loughda01</t>
  </si>
  <si>
    <t>calhoko01</t>
  </si>
  <si>
    <t>dickech01</t>
  </si>
  <si>
    <t>barnebr02</t>
  </si>
  <si>
    <t>mesame01</t>
  </si>
  <si>
    <t>nealth01</t>
  </si>
  <si>
    <t>marisja01</t>
  </si>
  <si>
    <t>kearnau01</t>
  </si>
  <si>
    <t>sierrmo01</t>
  </si>
  <si>
    <t>taylomi01</t>
  </si>
  <si>
    <t>sweenry01</t>
  </si>
  <si>
    <t>kotsama01</t>
  </si>
  <si>
    <t>constjo01</t>
  </si>
  <si>
    <t>chambad01</t>
  </si>
  <si>
    <t>casteal01</t>
  </si>
  <si>
    <t>princjo01</t>
  </si>
  <si>
    <t>bourgja01</t>
  </si>
  <si>
    <t>duncash01</t>
  </si>
  <si>
    <t>mcdonda02</t>
  </si>
  <si>
    <t>schaflo01</t>
  </si>
  <si>
    <t>pegueca01</t>
  </si>
  <si>
    <t>hoeslj01</t>
  </si>
  <si>
    <t>langery01</t>
  </si>
  <si>
    <t>deckeja01</t>
  </si>
  <si>
    <t>pridija01</t>
  </si>
  <si>
    <t>grossro01</t>
  </si>
  <si>
    <t>diazma02</t>
  </si>
  <si>
    <t>hinsker01</t>
  </si>
  <si>
    <t>schafjo02</t>
  </si>
  <si>
    <t>troutmi01</t>
  </si>
  <si>
    <t>braunry02</t>
  </si>
  <si>
    <t>mccutan01</t>
  </si>
  <si>
    <t>kempma01</t>
  </si>
  <si>
    <t>gonzaca01</t>
  </si>
  <si>
    <t>aokino01</t>
  </si>
  <si>
    <t>bruceja01</t>
  </si>
  <si>
    <t>hollima01</t>
  </si>
  <si>
    <t>paganan01</t>
  </si>
  <si>
    <t>choosh01</t>
  </si>
  <si>
    <t>eatonad02</t>
  </si>
  <si>
    <t>cespeyo01</t>
  </si>
  <si>
    <t>martest01</t>
  </si>
  <si>
    <t>craigal01</t>
  </si>
  <si>
    <t>riosal01</t>
  </si>
  <si>
    <t>pradoma01</t>
  </si>
  <si>
    <t>hamiljo03</t>
  </si>
  <si>
    <t>crispco01</t>
  </si>
  <si>
    <t>pencehu01</t>
  </si>
  <si>
    <t>reddijo01</t>
  </si>
  <si>
    <t>fowlede01</t>
  </si>
  <si>
    <t>cruzne02</t>
  </si>
  <si>
    <t>IDFANGRAPHS</t>
  </si>
  <si>
    <t>WSGP</t>
  </si>
  <si>
    <t>SVSGP</t>
  </si>
  <si>
    <t>SOSGP</t>
  </si>
  <si>
    <t>ERASGP</t>
  </si>
  <si>
    <t>WHIPSGP</t>
  </si>
  <si>
    <t>leecl02</t>
  </si>
  <si>
    <t>kershcl01</t>
  </si>
  <si>
    <t>strasst01</t>
  </si>
  <si>
    <t>verlaju01</t>
  </si>
  <si>
    <t>hernafe02</t>
  </si>
  <si>
    <t>hamelco01</t>
  </si>
  <si>
    <t>greinza01</t>
  </si>
  <si>
    <t>priceda01</t>
  </si>
  <si>
    <t>bumgama01</t>
  </si>
  <si>
    <t>sabatc.01</t>
  </si>
  <si>
    <t>scherma01</t>
  </si>
  <si>
    <t>wainwad01</t>
  </si>
  <si>
    <t>shielja02</t>
  </si>
  <si>
    <t>darviyu01</t>
  </si>
  <si>
    <t>gonzagi01</t>
  </si>
  <si>
    <t>kimbrcr01</t>
  </si>
  <si>
    <t>hallaro01</t>
  </si>
  <si>
    <t>cainma01</t>
  </si>
  <si>
    <t>gallayo01</t>
  </si>
  <si>
    <t>salech01</t>
  </si>
  <si>
    <t>latosma01</t>
  </si>
  <si>
    <t>dicker.01</t>
  </si>
  <si>
    <t>linceti01</t>
  </si>
  <si>
    <t>papeljo01</t>
  </si>
  <si>
    <t>moorema02</t>
  </si>
  <si>
    <t>kenneia01</t>
  </si>
  <si>
    <t>zimmejo02</t>
  </si>
  <si>
    <t>lestejo01</t>
  </si>
  <si>
    <t>weaveje02</t>
  </si>
  <si>
    <t>niesejo01</t>
  </si>
  <si>
    <t>chapmar01</t>
  </si>
  <si>
    <t>motteja01</t>
  </si>
  <si>
    <t>fistedo01</t>
  </si>
  <si>
    <t>harenda01</t>
  </si>
  <si>
    <t>jacksed01</t>
  </si>
  <si>
    <t>garzama01</t>
  </si>
  <si>
    <t>axforjo01</t>
  </si>
  <si>
    <t>sanchan01</t>
  </si>
  <si>
    <t>burnea.01</t>
  </si>
  <si>
    <t>perkigl01</t>
  </si>
  <si>
    <t>medlekr01</t>
  </si>
  <si>
    <t>cuetojo01</t>
  </si>
  <si>
    <t>peavyja01</t>
  </si>
  <si>
    <t>morrobr01</t>
  </si>
  <si>
    <t>milonto01</t>
  </si>
  <si>
    <t>grillja01</t>
  </si>
  <si>
    <t>romose01</t>
  </si>
  <si>
    <t>streehu01</t>
  </si>
  <si>
    <t>betanra01</t>
  </si>
  <si>
    <t>kurodhi01</t>
  </si>
  <si>
    <t>lynnla01</t>
  </si>
  <si>
    <t>minormi01</t>
  </si>
  <si>
    <t>wilheto01</t>
  </si>
  <si>
    <t>wilsocj01</t>
  </si>
  <si>
    <t>samarje01</t>
  </si>
  <si>
    <t>nathajo01</t>
  </si>
  <si>
    <t>cahiltr01</t>
  </si>
  <si>
    <t>soriara01</t>
  </si>
  <si>
    <t>beckejo02</t>
  </si>
  <si>
    <t>baileho02</t>
  </si>
  <si>
    <t>putzjj01</t>
  </si>
  <si>
    <t>hollagr01</t>
  </si>
  <si>
    <t>rodnefe01</t>
  </si>
  <si>
    <t>estrama01</t>
  </si>
  <si>
    <t>hollade01</t>
  </si>
  <si>
    <t>garcija02</t>
  </si>
  <si>
    <t>harvema01</t>
  </si>
  <si>
    <t>johnsjo09</t>
  </si>
  <si>
    <t>hugheph01</t>
  </si>
  <si>
    <t>hanrajo01</t>
  </si>
  <si>
    <t>broxtjo01</t>
  </si>
  <si>
    <t>reedad01</t>
  </si>
  <si>
    <t>capuach01</t>
  </si>
  <si>
    <t>nolasri01</t>
  </si>
  <si>
    <t>blantjo01</t>
  </si>
  <si>
    <t>johnsji04</t>
  </si>
  <si>
    <t>doubrfe01</t>
  </si>
  <si>
    <t>janseke01</t>
  </si>
  <si>
    <t>liriafr01</t>
  </si>
  <si>
    <t>riverma01</t>
  </si>
  <si>
    <t>perezch01</t>
  </si>
  <si>
    <t>dempsry01</t>
  </si>
  <si>
    <t>vogelry01</t>
  </si>
  <si>
    <t>cishest01</t>
  </si>
  <si>
    <t>masteju01</t>
  </si>
  <si>
    <t>floydga01</t>
  </si>
  <si>
    <t>fiersmi01</t>
  </si>
  <si>
    <t>marmoca01</t>
  </si>
  <si>
    <t>janssca01</t>
  </si>
  <si>
    <t>maholpa01</t>
  </si>
  <si>
    <t>rodrifr03</t>
  </si>
  <si>
    <t>balfogr01</t>
  </si>
  <si>
    <t>lohseky01</t>
  </si>
  <si>
    <t>rodriwa01</t>
  </si>
  <si>
    <t>chenwe02</t>
  </si>
  <si>
    <t>mccarbr01</t>
  </si>
  <si>
    <t>mcdonja03</t>
  </si>
  <si>
    <t>parkeja02</t>
  </si>
  <si>
    <t>billich01</t>
  </si>
  <si>
    <t>hansoto01</t>
  </si>
  <si>
    <t>frierer01</t>
  </si>
  <si>
    <t>volqued01</t>
  </si>
  <si>
    <t>cobbal01</t>
  </si>
  <si>
    <t>harrima01</t>
  </si>
  <si>
    <t>geedi01</t>
  </si>
  <si>
    <t>novaiv01</t>
  </si>
  <si>
    <t>hudsoti01</t>
  </si>
  <si>
    <t>marcush01</t>
  </si>
  <si>
    <t>porceri01</t>
  </si>
  <si>
    <t>santaer01</t>
  </si>
  <si>
    <t>cashnan01</t>
  </si>
  <si>
    <t>mileywa01</t>
  </si>
  <si>
    <t>corbipa01</t>
  </si>
  <si>
    <t>alvarhe01</t>
  </si>
  <si>
    <t>richacl01</t>
  </si>
  <si>
    <t>feldmsc01</t>
  </si>
  <si>
    <t>anderbr04</t>
  </si>
  <si>
    <t>norribu01</t>
  </si>
  <si>
    <t>ogandal01</t>
  </si>
  <si>
    <t>parnebo01</t>
  </si>
  <si>
    <t>villaca01</t>
  </si>
  <si>
    <t>hammeja01</t>
  </si>
  <si>
    <t>bakersc02</t>
  </si>
  <si>
    <t>santajo02</t>
  </si>
  <si>
    <t>nicasju01</t>
  </si>
  <si>
    <t>jimenub01</t>
  </si>
  <si>
    <t>leagubr01</t>
  </si>
  <si>
    <t>iwakuhi01</t>
  </si>
  <si>
    <t>verasjo01</t>
  </si>
  <si>
    <t>hernada01</t>
  </si>
  <si>
    <t>griffaj01</t>
  </si>
  <si>
    <t>vargaja01</t>
  </si>
  <si>
    <t>valvejo01</t>
  </si>
  <si>
    <t>mcallza01</t>
  </si>
  <si>
    <t>clippty01</t>
  </si>
  <si>
    <t>saundjo01</t>
  </si>
  <si>
    <t>storedr01</t>
  </si>
  <si>
    <t>romerri01</t>
  </si>
  <si>
    <t>marshse01</t>
  </si>
  <si>
    <t>roberda08</t>
  </si>
  <si>
    <t>arroybr01</t>
  </si>
  <si>
    <t>loeka01</t>
  </si>
  <si>
    <t>woodtr01</t>
  </si>
  <si>
    <t>buchhcl01</t>
  </si>
  <si>
    <t>straida01</t>
  </si>
  <si>
    <t>hellije01</t>
  </si>
  <si>
    <t>cookry01</t>
  </si>
  <si>
    <t>millesh01</t>
  </si>
  <si>
    <t>hochelu01</t>
  </si>
  <si>
    <t>detwiro01</t>
  </si>
  <si>
    <t>lopezwi01</t>
  </si>
  <si>
    <t>pestavi01</t>
  </si>
  <si>
    <t>willije01</t>
  </si>
  <si>
    <t>peraljo01</t>
  </si>
  <si>
    <t>pettian01</t>
  </si>
  <si>
    <t>moralfr01</t>
  </si>
  <si>
    <t>worleva01</t>
  </si>
  <si>
    <t>garcifr03</t>
  </si>
  <si>
    <t>herreke01</t>
  </si>
  <si>
    <t>kendrky01</t>
  </si>
  <si>
    <t>francfr01</t>
  </si>
  <si>
    <t>benoijo01</t>
  </si>
  <si>
    <t>stammcr01</t>
  </si>
  <si>
    <t>ramirer02</t>
  </si>
  <si>
    <t>gregelu01</t>
  </si>
  <si>
    <t>colliti01</t>
  </si>
  <si>
    <t>buehrma01</t>
  </si>
  <si>
    <t>marquja01</t>
  </si>
  <si>
    <t>brothre01</t>
  </si>
  <si>
    <t>collmjo01</t>
  </si>
  <si>
    <t>smylydr01</t>
  </si>
  <si>
    <t>waldejo01</t>
  </si>
  <si>
    <t>diamosc01</t>
  </si>
  <si>
    <t>mcgeeja01</t>
  </si>
  <si>
    <t>garcija01</t>
  </si>
  <si>
    <t>westbja01</t>
  </si>
  <si>
    <t>lylesjo01</t>
  </si>
  <si>
    <t>doolise01</t>
  </si>
  <si>
    <t>leblawa01</t>
  </si>
  <si>
    <t>lillyte01</t>
  </si>
  <si>
    <t>belisro01</t>
  </si>
  <si>
    <t>phelpda01</t>
  </si>
  <si>
    <t>lecursa01</t>
  </si>
  <si>
    <t>colonba01</t>
  </si>
  <si>
    <t>rosentr01</t>
  </si>
  <si>
    <t>cappsca01</t>
  </si>
  <si>
    <t>albural01</t>
  </si>
  <si>
    <t>furbuch01</t>
  </si>
  <si>
    <t>hunteto02</t>
  </si>
  <si>
    <t>francje01</t>
  </si>
  <si>
    <t>crowaa01</t>
  </si>
  <si>
    <t>bedarer01</t>
  </si>
  <si>
    <t>melanma01</t>
  </si>
  <si>
    <t>volstch01</t>
  </si>
  <si>
    <t>santihe01</t>
  </si>
  <si>
    <t>luebkco01</t>
  </si>
  <si>
    <t>humbeph01</t>
  </si>
  <si>
    <t>boggsmi01</t>
  </si>
  <si>
    <t>takahhi01</t>
  </si>
  <si>
    <t>daviswa01</t>
  </si>
  <si>
    <t>carmofa01</t>
  </si>
  <si>
    <t>santose01</t>
  </si>
  <si>
    <t>chenbr01</t>
  </si>
  <si>
    <t>brachbr01</t>
  </si>
  <si>
    <t>matusbr01</t>
  </si>
  <si>
    <t>beachbr01</t>
  </si>
  <si>
    <t>adamsmi03</t>
  </si>
  <si>
    <t>wilsobr01</t>
  </si>
  <si>
    <t>ottavad01</t>
  </si>
  <si>
    <t>kontoge01</t>
  </si>
  <si>
    <t>rosajo01</t>
  </si>
  <si>
    <t>happja01</t>
  </si>
  <si>
    <t>salasfe01</t>
  </si>
  <si>
    <t>thornma01</t>
  </si>
  <si>
    <t>tazawju01</t>
  </si>
  <si>
    <t>lincobr01</t>
  </si>
  <si>
    <t>chacijh01</t>
  </si>
  <si>
    <t>danksjo01</t>
  </si>
  <si>
    <t>mujiced01</t>
  </si>
  <si>
    <t>rossro01</t>
  </si>
  <si>
    <t>hendrli01</t>
  </si>
  <si>
    <t>carraca01</t>
  </si>
  <si>
    <t>belisma01</t>
  </si>
  <si>
    <t>lerouch01</t>
  </si>
  <si>
    <t>affelje01</t>
  </si>
  <si>
    <t>aceveal01</t>
  </si>
  <si>
    <t>marticr01</t>
  </si>
  <si>
    <t>leakemi01</t>
  </si>
  <si>
    <t>rogeres01</t>
  </si>
  <si>
    <t>haranaa01</t>
  </si>
  <si>
    <t>oswalro01</t>
  </si>
  <si>
    <t>bastaan01</t>
  </si>
  <si>
    <t>ramosaj01</t>
  </si>
  <si>
    <t>delgara01</t>
  </si>
  <si>
    <t>cingrto01</t>
  </si>
  <si>
    <t>tillmch01</t>
  </si>
  <si>
    <t>bauertr01</t>
  </si>
  <si>
    <t>crainje01</t>
  </si>
  <si>
    <t>russeja02</t>
  </si>
  <si>
    <t>myersbr01</t>
  </si>
  <si>
    <t>ueharko01</t>
  </si>
  <si>
    <t>staufti01</t>
  </si>
  <si>
    <t>cokeph01</t>
  </si>
  <si>
    <t>eovalna01</t>
  </si>
  <si>
    <t>oliveda02</t>
  </si>
  <si>
    <t>simonal01</t>
  </si>
  <si>
    <t>guthrje01</t>
  </si>
  <si>
    <t>skaggty01</t>
  </si>
  <si>
    <t>gorzeto01</t>
  </si>
  <si>
    <t>harrelu01</t>
  </si>
  <si>
    <t>morribr01</t>
  </si>
  <si>
    <t>rzepcma01</t>
  </si>
  <si>
    <t>pomerdr01</t>
  </si>
  <si>
    <t>pinedmi01</t>
  </si>
  <si>
    <t>gonzami03</t>
  </si>
  <si>
    <t>peacobr01</t>
  </si>
  <si>
    <t>doteloc01</t>
  </si>
  <si>
    <t>kellyjo05</t>
  </si>
  <si>
    <t>zitoba01</t>
  </si>
  <si>
    <t>loganbo02</t>
  </si>
  <si>
    <t>breslcr01</t>
  </si>
  <si>
    <t>peralwi01</t>
  </si>
  <si>
    <t>rossty01</t>
  </si>
  <si>
    <t>rondobr01</t>
  </si>
  <si>
    <t>elyjo01</t>
  </si>
  <si>
    <t>arrieja01</t>
  </si>
  <si>
    <t>bellhe01</t>
  </si>
  <si>
    <t>hugheja02</t>
  </si>
  <si>
    <t>lockeje01</t>
  </si>
  <si>
    <t>boxbebr01</t>
  </si>
  <si>
    <t>blevije01</t>
  </si>
  <si>
    <t>turneja01</t>
  </si>
  <si>
    <t>lackejo01</t>
  </si>
  <si>
    <t>jonesna01</t>
  </si>
  <si>
    <t>burtoja01</t>
  </si>
  <si>
    <t>delabst01</t>
  </si>
  <si>
    <t>bailean01</t>
  </si>
  <si>
    <t>kellesh01</t>
  </si>
  <si>
    <t>chambjo03</t>
  </si>
  <si>
    <t>valdera02</t>
  </si>
  <si>
    <t>thayeda01</t>
  </si>
  <si>
    <t>alberma01</t>
  </si>
  <si>
    <t>stulter01</t>
  </si>
  <si>
    <t>watsoto01</t>
  </si>
  <si>
    <t>bassan01</t>
  </si>
  <si>
    <t>vinceni01</t>
  </si>
  <si>
    <t>tollesh01</t>
  </si>
  <si>
    <t>cloydty01</t>
  </si>
  <si>
    <t>gibsoky01</t>
  </si>
  <si>
    <t>stroppe01</t>
  </si>
  <si>
    <t>klubeco01</t>
  </si>
  <si>
    <t>lindsma01</t>
  </si>
  <si>
    <t>arredjo01</t>
  </si>
  <si>
    <t>mchugco01</t>
  </si>
  <si>
    <t>villabr02</t>
  </si>
  <si>
    <t>barnesc01</t>
  </si>
  <si>
    <t>lindbjo01</t>
  </si>
  <si>
    <t>thatcjo01</t>
  </si>
  <si>
    <t>duensbr01</t>
  </si>
  <si>
    <t>hefneje01</t>
  </si>
  <si>
    <t>parrama01</t>
  </si>
  <si>
    <t>edginjo01</t>
  </si>
  <si>
    <t>dunnmi01</t>
  </si>
  <si>
    <t>vanderi01</t>
  </si>
  <si>
    <t>colemlo01</t>
  </si>
  <si>
    <t>matthry01</t>
  </si>
  <si>
    <t>lannajo01</t>
  </si>
  <si>
    <t>dicksbr01</t>
  </si>
  <si>
    <t>rodrife02</t>
  </si>
  <si>
    <t>frasoja01</t>
  </si>
  <si>
    <t>waldrky01</t>
  </si>
  <si>
    <t>reynoma02</t>
  </si>
  <si>
    <t>lowema01</t>
  </si>
  <si>
    <t>hoovejj01</t>
  </si>
  <si>
    <t>zieglbr01</t>
  </si>
  <si>
    <t>teherju01</t>
  </si>
  <si>
    <t>pattotr01</t>
  </si>
  <si>
    <t>millwke01</t>
  </si>
  <si>
    <t>lyonbr01</t>
  </si>
  <si>
    <t>schepta01</t>
  </si>
  <si>
    <t>narvech01</t>
  </si>
  <si>
    <t>hendeji01</t>
  </si>
  <si>
    <t>thornty01</t>
  </si>
  <si>
    <t>cecilbr01</t>
  </si>
  <si>
    <t>lowede01</t>
  </si>
  <si>
    <t>farnsky01</t>
  </si>
  <si>
    <t>burnese01</t>
  </si>
  <si>
    <t>elbersc01</t>
  </si>
  <si>
    <t>gonzami02</t>
  </si>
  <si>
    <t>rodrist02</t>
  </si>
  <si>
    <t>hutchdr01</t>
  </si>
  <si>
    <t>matsuda01</t>
  </si>
  <si>
    <t>jepseke01</t>
  </si>
  <si>
    <t>defraju01</t>
  </si>
  <si>
    <t>masseni01</t>
  </si>
  <si>
    <t>pomerst01</t>
  </si>
  <si>
    <t>archech01</t>
  </si>
  <si>
    <t>cletoma01</t>
  </si>
  <si>
    <t>delosfa01</t>
  </si>
  <si>
    <t>familje01</t>
  </si>
  <si>
    <t>brittza01</t>
  </si>
  <si>
    <t>ayalalu01</t>
  </si>
  <si>
    <t>fienca01</t>
  </si>
  <si>
    <t>campsh01</t>
  </si>
  <si>
    <t>gearrco01</t>
  </si>
  <si>
    <t>runzlda01</t>
  </si>
  <si>
    <t>soriajo01</t>
  </si>
  <si>
    <t>wrighwe01</t>
  </si>
  <si>
    <t>sanabal01</t>
  </si>
  <si>
    <t>mijarjo01</t>
  </si>
  <si>
    <t>rauchjo01</t>
  </si>
  <si>
    <t>badenbu01</t>
  </si>
  <si>
    <t>outmajo01</t>
  </si>
  <si>
    <t>sippto01</t>
  </si>
  <si>
    <t>webbry01</t>
  </si>
  <si>
    <t>atchisc01</t>
  </si>
  <si>
    <t>koehlto01</t>
  </si>
  <si>
    <t>hagadni01</t>
  </si>
  <si>
    <t>beavabl01</t>
  </si>
  <si>
    <t>fontwi01</t>
  </si>
  <si>
    <t>valdejo01</t>
  </si>
  <si>
    <t>wilsoju10</t>
  </si>
  <si>
    <t>noesihe01</t>
  </si>
  <si>
    <t>pryorst01</t>
  </si>
  <si>
    <t>perezju01</t>
  </si>
  <si>
    <t>blacktr01</t>
  </si>
  <si>
    <t>perezol01</t>
  </si>
  <si>
    <t>cedenxa01</t>
  </si>
  <si>
    <t>storemi01</t>
  </si>
  <si>
    <t>dukeza01</t>
  </si>
  <si>
    <t>millean01</t>
  </si>
  <si>
    <t>choatra01</t>
  </si>
  <si>
    <t>bardda01</t>
  </si>
  <si>
    <t>abadfe01</t>
  </si>
  <si>
    <t>downsda02</t>
  </si>
  <si>
    <t>maronni01</t>
  </si>
  <si>
    <t>avilalu01</t>
  </si>
  <si>
    <t>horstje01</t>
  </si>
  <si>
    <t>kinnejo01</t>
  </si>
  <si>
    <t>belivje01</t>
  </si>
  <si>
    <t>felizne01</t>
  </si>
  <si>
    <t>igarary01</t>
  </si>
  <si>
    <t>correke01</t>
  </si>
  <si>
    <t>aumonph01</t>
  </si>
  <si>
    <t>bowdemi01</t>
  </si>
  <si>
    <t>carpean01</t>
  </si>
  <si>
    <t>carigan01</t>
  </si>
  <si>
    <t>coellro01</t>
  </si>
  <si>
    <t>byrdati01</t>
  </si>
  <si>
    <t>resopch01</t>
  </si>
  <si>
    <t>ramosce01</t>
  </si>
  <si>
    <t>tateyyo01</t>
  </si>
  <si>
    <t>olivele01</t>
  </si>
  <si>
    <t>quintjo01</t>
  </si>
  <si>
    <t>wadeco01</t>
  </si>
  <si>
    <t>howeljp01</t>
  </si>
  <si>
    <t>kintzbr01</t>
  </si>
  <si>
    <t>martevi01</t>
  </si>
  <si>
    <t>scribev01</t>
  </si>
  <si>
    <t>schwich01</t>
  </si>
  <si>
    <t>carpeda01</t>
  </si>
  <si>
    <t>carsoro01</t>
  </si>
  <si>
    <t>guerrja01</t>
  </si>
  <si>
    <t>rapadcl01</t>
  </si>
  <si>
    <t>walljo02</t>
  </si>
  <si>
    <t>varvaan01</t>
  </si>
  <si>
    <t>durbich01</t>
  </si>
  <si>
    <t>hatchch02</t>
  </si>
  <si>
    <t>wheelza01</t>
  </si>
  <si>
    <t>perezlu01</t>
  </si>
  <si>
    <t>sttuemi01</t>
  </si>
  <si>
    <t>germego01</t>
  </si>
  <si>
    <t>hawkila01</t>
  </si>
  <si>
    <t>ramirra02</t>
  </si>
  <si>
    <t>burkegr01</t>
  </si>
  <si>
    <t>loupaa01</t>
  </si>
  <si>
    <t>carrejo01</t>
  </si>
  <si>
    <t>milleji02</t>
  </si>
  <si>
    <t>downssc01</t>
  </si>
  <si>
    <t>shawbr01</t>
  </si>
  <si>
    <t>gaudich01</t>
  </si>
  <si>
    <t>norbejo01</t>
  </si>
  <si>
    <t>mejiaje01</t>
  </si>
  <si>
    <t>mainesc01</t>
  </si>
  <si>
    <t>lopezja02</t>
  </si>
  <si>
    <t>freemsa01</t>
  </si>
  <si>
    <t>gorskda01</t>
  </si>
  <si>
    <t>bundydy01</t>
  </si>
  <si>
    <t>mortoch02</t>
  </si>
  <si>
    <t>thomaju01</t>
  </si>
  <si>
    <t>delarru01</t>
  </si>
  <si>
    <t>martelu01</t>
  </si>
  <si>
    <t>kirkmmi01</t>
  </si>
  <si>
    <t>richaga01</t>
  </si>
  <si>
    <t>whiteal01</t>
  </si>
  <si>
    <t>huffda01</t>
  </si>
  <si>
    <t>guerrma02</t>
  </si>
  <si>
    <t>neshepa01</t>
  </si>
  <si>
    <t>roberty01</t>
  </si>
  <si>
    <t>johnsst02</t>
  </si>
  <si>
    <t>moylape01</t>
  </si>
  <si>
    <t>grimmju01</t>
  </si>
  <si>
    <t>ambrihe01</t>
  </si>
  <si>
    <t>balesco01</t>
  </si>
  <si>
    <t>odorija01</t>
  </si>
  <si>
    <t>figuepe01</t>
  </si>
  <si>
    <t>sanched01</t>
  </si>
  <si>
    <t>pauleda01</t>
  </si>
  <si>
    <t>luetglu01</t>
  </si>
  <si>
    <t>ramirel02</t>
  </si>
  <si>
    <t>owingmi01</t>
  </si>
  <si>
    <t>mccleky01</t>
  </si>
  <si>
    <t>swarzan01</t>
  </si>
  <si>
    <t>dillati01</t>
  </si>
  <si>
    <t>swindr.01</t>
  </si>
  <si>
    <t>aardsda01</t>
  </si>
  <si>
    <t>jennida01</t>
  </si>
  <si>
    <t>eppleco01</t>
  </si>
  <si>
    <t>weilaky01</t>
  </si>
  <si>
    <t>pelfrmi01</t>
  </si>
  <si>
    <t>laffeaa01</t>
  </si>
  <si>
    <t>mendolu01</t>
  </si>
  <si>
    <t>godfrgr01</t>
  </si>
  <si>
    <t>accarje01</t>
  </si>
  <si>
    <t>smithwi04</t>
  </si>
  <si>
    <t>ondrulo01</t>
  </si>
  <si>
    <t>isrinja01</t>
  </si>
  <si>
    <t>mainejo01</t>
  </si>
  <si>
    <t>greggke01</t>
  </si>
  <si>
    <t>pettijo01</t>
  </si>
  <si>
    <t>chulkvi01</t>
  </si>
  <si>
    <t>enrigba01</t>
  </si>
  <si>
    <t>waltepj01</t>
  </si>
  <si>
    <t>felicpe01</t>
  </si>
  <si>
    <t>paxtoja01</t>
  </si>
  <si>
    <t>betande01</t>
  </si>
  <si>
    <t>belowdu01</t>
  </si>
  <si>
    <t>crawfev01</t>
  </si>
  <si>
    <t>bradeda01</t>
  </si>
  <si>
    <t>beckch01</t>
  </si>
  <si>
    <t>brownba01</t>
  </si>
  <si>
    <t>rogerma01</t>
  </si>
  <si>
    <t>sloweke01</t>
  </si>
  <si>
    <t>mcclemi01</t>
  </si>
  <si>
    <t>burneal01</t>
  </si>
  <si>
    <t>rosenda01</t>
  </si>
  <si>
    <t>carpech02</t>
  </si>
  <si>
    <t>youngch03</t>
  </si>
  <si>
    <t>batismi01</t>
  </si>
  <si>
    <t>fifest01</t>
  </si>
  <si>
    <t>mitchdj01</t>
  </si>
  <si>
    <t>moseldu01</t>
  </si>
  <si>
    <t>crosbca01</t>
  </si>
  <si>
    <t>hultzda01</t>
  </si>
  <si>
    <t>cookaa01</t>
  </si>
  <si>
    <t>cruzrh01</t>
  </si>
  <si>
    <t>jenkich01</t>
  </si>
  <si>
    <t>carpeda02</t>
  </si>
  <si>
    <t>blackni01</t>
  </si>
  <si>
    <t>cosarja01</t>
  </si>
  <si>
    <t>drabeky01</t>
  </si>
  <si>
    <t>millsbr02</t>
  </si>
  <si>
    <t>warread01</t>
  </si>
  <si>
    <t>dysonsa01</t>
  </si>
  <si>
    <t>perdolu01</t>
  </si>
  <si>
    <t>chatwty01</t>
  </si>
  <si>
    <t>dedunsa01</t>
  </si>
  <si>
    <t>korecbo01</t>
  </si>
  <si>
    <t>hillsh01</t>
  </si>
  <si>
    <t>galarar01</t>
  </si>
  <si>
    <t>cassebo01</t>
  </si>
  <si>
    <t>handbr01</t>
  </si>
  <si>
    <t>fickch01</t>
  </si>
  <si>
    <t>tayloan01</t>
  </si>
  <si>
    <t>keuchda01</t>
  </si>
  <si>
    <t>delroen01</t>
  </si>
  <si>
    <t>rodrian01</t>
  </si>
  <si>
    <t>perezma02</t>
  </si>
  <si>
    <t>wrighst01</t>
  </si>
  <si>
    <t>stinsjo01</t>
  </si>
  <si>
    <t>vasques01</t>
  </si>
  <si>
    <t>jurrjja01</t>
  </si>
  <si>
    <t>DH</t>
  </si>
  <si>
    <t>P</t>
  </si>
  <si>
    <t>IDPLAYER</t>
  </si>
  <si>
    <t>PLAYERNAME</t>
  </si>
  <si>
    <t>BIRTHDATE</t>
  </si>
  <si>
    <t>FIRSTNAME</t>
  </si>
  <si>
    <t>LASTNAME</t>
  </si>
  <si>
    <t>MLBID</t>
  </si>
  <si>
    <t>MLBNAME</t>
  </si>
  <si>
    <t>CBSID</t>
  </si>
  <si>
    <t>CBSNAME</t>
  </si>
  <si>
    <t>CBSFAN</t>
  </si>
  <si>
    <t>RETROID</t>
  </si>
  <si>
    <t>BREFID</t>
  </si>
  <si>
    <t>NFBCID</t>
  </si>
  <si>
    <t>NFBCLNFN</t>
  </si>
  <si>
    <t>NFBCNAME</t>
  </si>
  <si>
    <t>ESPNID</t>
  </si>
  <si>
    <t>ESPNNAME</t>
  </si>
  <si>
    <t>Aardsma,D.</t>
  </si>
  <si>
    <t>aardd001</t>
  </si>
  <si>
    <t>Aardsma, David</t>
  </si>
  <si>
    <t>Abad,F.</t>
  </si>
  <si>
    <t>abadf001</t>
  </si>
  <si>
    <t>Abad, Fernando</t>
  </si>
  <si>
    <t>Bobby Abreu</t>
  </si>
  <si>
    <t>Abreu,B.</t>
  </si>
  <si>
    <t>abreb001</t>
  </si>
  <si>
    <t>Abreu, Bobby</t>
  </si>
  <si>
    <t>abreujo02</t>
  </si>
  <si>
    <t>Abreu,T.</t>
  </si>
  <si>
    <t>abret001</t>
  </si>
  <si>
    <t>Abreu, Tony</t>
  </si>
  <si>
    <t>Jeremy Accardo</t>
  </si>
  <si>
    <t>Accardo,J.</t>
  </si>
  <si>
    <t>accaj001</t>
  </si>
  <si>
    <t>Accardo, Jeremy</t>
  </si>
  <si>
    <t>Aceves,A.</t>
  </si>
  <si>
    <t>aceva001</t>
  </si>
  <si>
    <t>Aceves, Alfredo</t>
  </si>
  <si>
    <t>Ackley,D.</t>
  </si>
  <si>
    <t>ackld001</t>
  </si>
  <si>
    <t>Ackley, Dustin</t>
  </si>
  <si>
    <t>-</t>
  </si>
  <si>
    <t>Adams, Matt</t>
  </si>
  <si>
    <t>Adams,M.</t>
  </si>
  <si>
    <t>adamm001</t>
  </si>
  <si>
    <t>Adams, Mike</t>
  </si>
  <si>
    <t>Affeldt,J.</t>
  </si>
  <si>
    <t>affej001</t>
  </si>
  <si>
    <t>Affeldt, Jeremy</t>
  </si>
  <si>
    <t>Albers,M.</t>
  </si>
  <si>
    <t>albem001</t>
  </si>
  <si>
    <t>Albers, Matt</t>
  </si>
  <si>
    <t>Alburquerque,A</t>
  </si>
  <si>
    <t>albua001</t>
  </si>
  <si>
    <t>Alburquerque, Al</t>
  </si>
  <si>
    <t>allenco01</t>
  </si>
  <si>
    <t>Alonso,Y.</t>
  </si>
  <si>
    <t>alony001</t>
  </si>
  <si>
    <t>Alonso, Yonder</t>
  </si>
  <si>
    <t>altuj001</t>
  </si>
  <si>
    <t>Altuve, Jose</t>
  </si>
  <si>
    <t>Alvarez,H.</t>
  </si>
  <si>
    <t>alvah001</t>
  </si>
  <si>
    <t>Alvarez, Henderson</t>
  </si>
  <si>
    <t>Alvarez,P.</t>
  </si>
  <si>
    <t>alvap001</t>
  </si>
  <si>
    <t>Alvarez, Pedro</t>
  </si>
  <si>
    <t>amara001</t>
  </si>
  <si>
    <t>Amarista, Alexi</t>
  </si>
  <si>
    <t>Ambriz, Hector</t>
  </si>
  <si>
    <t>Anderson,Bt.</t>
  </si>
  <si>
    <t>andeb004</t>
  </si>
  <si>
    <t>Anderson, Brett</t>
  </si>
  <si>
    <t>Bryan D. Anderson</t>
  </si>
  <si>
    <t>Anderson,B.</t>
  </si>
  <si>
    <t>andeb005</t>
  </si>
  <si>
    <t>Anderson, Bryan</t>
  </si>
  <si>
    <t>Lars Anderson</t>
  </si>
  <si>
    <t>Andino,R.</t>
  </si>
  <si>
    <t>andir001</t>
  </si>
  <si>
    <t>Andino, Robert</t>
  </si>
  <si>
    <t>Andrus,E.</t>
  </si>
  <si>
    <t>andre001</t>
  </si>
  <si>
    <t>Andrus, Elvis</t>
  </si>
  <si>
    <t>Ankiel,R.</t>
  </si>
  <si>
    <t>ankir001</t>
  </si>
  <si>
    <t>Ankiel, Rick</t>
  </si>
  <si>
    <t>Aoki, Norichika</t>
  </si>
  <si>
    <t>Archer, Chris</t>
  </si>
  <si>
    <t>arciaos01</t>
  </si>
  <si>
    <t>Arenado, Nolan</t>
  </si>
  <si>
    <t>arenj001</t>
  </si>
  <si>
    <t>Arencibia, J.P.</t>
  </si>
  <si>
    <t>Arias,J.</t>
  </si>
  <si>
    <t>ariaj001</t>
  </si>
  <si>
    <t>Arias, Joaquin</t>
  </si>
  <si>
    <t>Jose Arredondo</t>
  </si>
  <si>
    <t>Arredondo,J.</t>
  </si>
  <si>
    <t>arrej001</t>
  </si>
  <si>
    <t>Arredondo, Jose</t>
  </si>
  <si>
    <t>Arrieta,J.</t>
  </si>
  <si>
    <t>arrij001</t>
  </si>
  <si>
    <t>Arrieta, Jake</t>
  </si>
  <si>
    <t>Arroyo,B.</t>
  </si>
  <si>
    <t>arrob001</t>
  </si>
  <si>
    <t>Arroyo, Bronson</t>
  </si>
  <si>
    <t>ascheco01</t>
  </si>
  <si>
    <t>atchs001</t>
  </si>
  <si>
    <t>Atchison, Scott</t>
  </si>
  <si>
    <t>Aumont, Phillippe</t>
  </si>
  <si>
    <t>Xavier Avery</t>
  </si>
  <si>
    <t>Avery, Xavier</t>
  </si>
  <si>
    <t>Avila,A.</t>
  </si>
  <si>
    <t>avila001</t>
  </si>
  <si>
    <t>Avila, Alex</t>
  </si>
  <si>
    <t>Avilan, Luis</t>
  </si>
  <si>
    <t>Aviles,M.</t>
  </si>
  <si>
    <t>avilm001</t>
  </si>
  <si>
    <t>Aviles, Mike</t>
  </si>
  <si>
    <t>axelrdy01</t>
  </si>
  <si>
    <t>Axford,J.</t>
  </si>
  <si>
    <t>axfoj001</t>
  </si>
  <si>
    <t>Axford, John</t>
  </si>
  <si>
    <t>Ayala,L.</t>
  </si>
  <si>
    <t>ayall001</t>
  </si>
  <si>
    <t>Ayala, Luis</t>
  </si>
  <si>
    <t>Aybar,E.</t>
  </si>
  <si>
    <t>aybae001</t>
  </si>
  <si>
    <t>Aybar, Erick</t>
  </si>
  <si>
    <t>Badenhop,B.</t>
  </si>
  <si>
    <t>badeb001</t>
  </si>
  <si>
    <t>Badenhop, Burke</t>
  </si>
  <si>
    <t>Bailey,A.</t>
  </si>
  <si>
    <t>baila001</t>
  </si>
  <si>
    <t>Bailey, Andrew</t>
  </si>
  <si>
    <t>Bailey,H.</t>
  </si>
  <si>
    <t>bailh001</t>
  </si>
  <si>
    <t>Bailey, Homer</t>
  </si>
  <si>
    <t>Baker,J.</t>
  </si>
  <si>
    <t>bakej002</t>
  </si>
  <si>
    <t>Baker, John</t>
  </si>
  <si>
    <t>Baker,S.</t>
  </si>
  <si>
    <t>bakes002</t>
  </si>
  <si>
    <t>Baker, Scott</t>
  </si>
  <si>
    <t>Collin Balester</t>
  </si>
  <si>
    <t>Balester,C.</t>
  </si>
  <si>
    <t>balec001</t>
  </si>
  <si>
    <t>Balester, Collin</t>
  </si>
  <si>
    <t>Balfour,G.</t>
  </si>
  <si>
    <t>balfg001</t>
  </si>
  <si>
    <t>Balfour, Grant</t>
  </si>
  <si>
    <t>Rod Barajas</t>
  </si>
  <si>
    <t>Barajas,R.</t>
  </si>
  <si>
    <t>barar001</t>
  </si>
  <si>
    <t>Barajas, Rod</t>
  </si>
  <si>
    <t>Bard,D.</t>
  </si>
  <si>
    <t>bardd001</t>
  </si>
  <si>
    <t>Bard, Daniel</t>
  </si>
  <si>
    <t>Barmes,C.</t>
  </si>
  <si>
    <t>barmc001</t>
  </si>
  <si>
    <t>Barmes, Clint</t>
  </si>
  <si>
    <t>Barnes, Brandon</t>
  </si>
  <si>
    <t>barnd001</t>
  </si>
  <si>
    <t>Barney, Darwin</t>
  </si>
  <si>
    <t>Barnes,S.</t>
  </si>
  <si>
    <t>Barnes, Scott</t>
  </si>
  <si>
    <t>Jason Bartlett</t>
  </si>
  <si>
    <t>Bartlett,J.</t>
  </si>
  <si>
    <t>bartj001</t>
  </si>
  <si>
    <t>Bartlett, Jason</t>
  </si>
  <si>
    <t>Barton,D.</t>
  </si>
  <si>
    <t>bartd001</t>
  </si>
  <si>
    <t>Barton, Daric</t>
  </si>
  <si>
    <t>Bass,A.</t>
  </si>
  <si>
    <t>bassa001</t>
  </si>
  <si>
    <t>Bass, Anthony</t>
  </si>
  <si>
    <t>Bastardo,A.</t>
  </si>
  <si>
    <t>basta001</t>
  </si>
  <si>
    <t>Bastardo, Antonio</t>
  </si>
  <si>
    <t>Miguel Batista</t>
  </si>
  <si>
    <t>Batista,M.</t>
  </si>
  <si>
    <t>batim001</t>
  </si>
  <si>
    <t>Batista, Miguel</t>
  </si>
  <si>
    <t>Bauer,T.</t>
  </si>
  <si>
    <t>Bauer, Trevor</t>
  </si>
  <si>
    <t>Bautista,J.</t>
  </si>
  <si>
    <t>bautj002</t>
  </si>
  <si>
    <t>Bautista, Jose</t>
  </si>
  <si>
    <t>baxtm001</t>
  </si>
  <si>
    <t>Baxter, Mike</t>
  </si>
  <si>
    <t>Bay,J.</t>
  </si>
  <si>
    <t>bay-j001</t>
  </si>
  <si>
    <t>Bay, Jason</t>
  </si>
  <si>
    <t>Beachy,B.</t>
  </si>
  <si>
    <t>beacb001</t>
  </si>
  <si>
    <t>Beachy, Brandon</t>
  </si>
  <si>
    <t>Beavan,B.</t>
  </si>
  <si>
    <t>beavb001</t>
  </si>
  <si>
    <t>Beavan, Blake</t>
  </si>
  <si>
    <t>Chad Beck</t>
  </si>
  <si>
    <t>beckc001</t>
  </si>
  <si>
    <t>Beck, Chad</t>
  </si>
  <si>
    <t>Beckett,J.</t>
  </si>
  <si>
    <t>beckj002</t>
  </si>
  <si>
    <t>Beckett, Josh</t>
  </si>
  <si>
    <t>Beckham,G.</t>
  </si>
  <si>
    <t>beckg001</t>
  </si>
  <si>
    <t>Beckham, Gordon</t>
  </si>
  <si>
    <t>Bedard,E.</t>
  </si>
  <si>
    <t>bedae001</t>
  </si>
  <si>
    <t>Bedard, Erik</t>
  </si>
  <si>
    <t>Belisle,M.</t>
  </si>
  <si>
    <t>belim001</t>
  </si>
  <si>
    <t>Belisle, Matt</t>
  </si>
  <si>
    <t>Belisario,R.</t>
  </si>
  <si>
    <t>Belisario, Ronald</t>
  </si>
  <si>
    <t>Beliveau, Jeff</t>
  </si>
  <si>
    <t>Bell,H.</t>
  </si>
  <si>
    <t>bellh001</t>
  </si>
  <si>
    <t>Bell, Heath</t>
  </si>
  <si>
    <t>Josh Bell</t>
  </si>
  <si>
    <t>Bell,J.</t>
  </si>
  <si>
    <t>bellj004</t>
  </si>
  <si>
    <t>Bell, Josh</t>
  </si>
  <si>
    <t>Below,D.</t>
  </si>
  <si>
    <t>belod001</t>
  </si>
  <si>
    <t>Below, Duane</t>
  </si>
  <si>
    <t>beltb001</t>
  </si>
  <si>
    <t>Belt, Brandon</t>
  </si>
  <si>
    <t>Beltre,A.</t>
  </si>
  <si>
    <t>belta001</t>
  </si>
  <si>
    <t>Beltre, Adrian</t>
  </si>
  <si>
    <t>Beltran,C.</t>
  </si>
  <si>
    <t>beltc001</t>
  </si>
  <si>
    <t>Beltran, Carlos</t>
  </si>
  <si>
    <t>Benoit,J.</t>
  </si>
  <si>
    <t>benoj001</t>
  </si>
  <si>
    <t>Benoit, Joaquin</t>
  </si>
  <si>
    <t>Berkman,L.</t>
  </si>
  <si>
    <t>berkl001</t>
  </si>
  <si>
    <t>Berkman, Lance</t>
  </si>
  <si>
    <t>Bernadina,R.</t>
  </si>
  <si>
    <t>bernr001</t>
  </si>
  <si>
    <t>Bernadina, Roger</t>
  </si>
  <si>
    <t>Quintin Berry</t>
  </si>
  <si>
    <t>Berry, Quintin</t>
  </si>
  <si>
    <t>Betances,D.</t>
  </si>
  <si>
    <t>betad001</t>
  </si>
  <si>
    <t>Betances, Dellin</t>
  </si>
  <si>
    <t>Betancourt,R.</t>
  </si>
  <si>
    <t>betar001</t>
  </si>
  <si>
    <t>Betancourt, Rafael</t>
  </si>
  <si>
    <t>Betancourt,Y.</t>
  </si>
  <si>
    <t>betay001</t>
  </si>
  <si>
    <t>Betancourt, Yuniesky</t>
  </si>
  <si>
    <t>Betemit,W.</t>
  </si>
  <si>
    <t>betew001</t>
  </si>
  <si>
    <t>Betemit, Wilson</t>
  </si>
  <si>
    <t>Bianchi, Jeff</t>
  </si>
  <si>
    <t>Billingsley,C.</t>
  </si>
  <si>
    <t>billc001</t>
  </si>
  <si>
    <t>Billingsley, Chad</t>
  </si>
  <si>
    <t>Brian Bixler</t>
  </si>
  <si>
    <t>Bixler,B.</t>
  </si>
  <si>
    <t>bixlb001</t>
  </si>
  <si>
    <t>Bixler, Brian</t>
  </si>
  <si>
    <t>blacc001</t>
  </si>
  <si>
    <t>Blackmon, Charlie</t>
  </si>
  <si>
    <t>Nick Blackburn</t>
  </si>
  <si>
    <t>Blackburn,N.</t>
  </si>
  <si>
    <t>blacn001</t>
  </si>
  <si>
    <t>Blackburn, Nick</t>
  </si>
  <si>
    <t>Blackley,T.</t>
  </si>
  <si>
    <t>Blackley, Travis</t>
  </si>
  <si>
    <t>Blanco,G.</t>
  </si>
  <si>
    <t>blang001</t>
  </si>
  <si>
    <t>Blanco, Gregor</t>
  </si>
  <si>
    <t>Blanco,H.</t>
  </si>
  <si>
    <t>blanh001</t>
  </si>
  <si>
    <t>Blanco, Henry</t>
  </si>
  <si>
    <t>Blanks,K.</t>
  </si>
  <si>
    <t>blank002</t>
  </si>
  <si>
    <t>Blanks, Kyle</t>
  </si>
  <si>
    <t>Blanton,J.</t>
  </si>
  <si>
    <t>blanj001</t>
  </si>
  <si>
    <t>Blanton, Joe</t>
  </si>
  <si>
    <t>Blevins,J.</t>
  </si>
  <si>
    <t>blevj001</t>
  </si>
  <si>
    <t>Blevins, Jerry</t>
  </si>
  <si>
    <t>Bloomquist,W.</t>
  </si>
  <si>
    <t>bloow001</t>
  </si>
  <si>
    <t>Bloomquist, Willie</t>
  </si>
  <si>
    <t>Brennan Boesch</t>
  </si>
  <si>
    <t>Boesch,B.</t>
  </si>
  <si>
    <t>boesb001</t>
  </si>
  <si>
    <t>Boesch, Brennan</t>
  </si>
  <si>
    <t>bogaexa01</t>
  </si>
  <si>
    <t>Boggs,M.</t>
  </si>
  <si>
    <t>boggm001</t>
  </si>
  <si>
    <t>Boggs, Mitchell</t>
  </si>
  <si>
    <t>Bogusevic,B.</t>
  </si>
  <si>
    <t>bogub001</t>
  </si>
  <si>
    <t>Bogusevic, Brian</t>
  </si>
  <si>
    <t>Bonifacio,E.</t>
  </si>
  <si>
    <t>bonie001</t>
  </si>
  <si>
    <t>Bonifacio, Emilio</t>
  </si>
  <si>
    <t>boscj001</t>
  </si>
  <si>
    <t>Boscan, J.C.</t>
  </si>
  <si>
    <t>Bourgeois,J.</t>
  </si>
  <si>
    <t>bourj001</t>
  </si>
  <si>
    <t>Bourgeois, Jason</t>
  </si>
  <si>
    <t>bourp001</t>
  </si>
  <si>
    <t>Bourjos, Peter</t>
  </si>
  <si>
    <t>Bourn,M.</t>
  </si>
  <si>
    <t>bourm001</t>
  </si>
  <si>
    <t>Bourn, Michael</t>
  </si>
  <si>
    <t>Bowden,M.</t>
  </si>
  <si>
    <t>bowdm001</t>
  </si>
  <si>
    <t>Bowden, Michael</t>
  </si>
  <si>
    <t>Boxberger,B.</t>
  </si>
  <si>
    <t>Boxberger, Brad</t>
  </si>
  <si>
    <t>bracb001</t>
  </si>
  <si>
    <t>Brach, Brad</t>
  </si>
  <si>
    <t>Dallas Braden</t>
  </si>
  <si>
    <t>Braden,D.</t>
  </si>
  <si>
    <t>bradd002</t>
  </si>
  <si>
    <t>Braden, Dallas</t>
  </si>
  <si>
    <t>Bradley, Jackie</t>
  </si>
  <si>
    <t>Jackie Bradley Jr.</t>
  </si>
  <si>
    <t>Brantley,M.</t>
  </si>
  <si>
    <t>branm003</t>
  </si>
  <si>
    <t>Brantley, Michael</t>
  </si>
  <si>
    <t>Brantly, Rob</t>
  </si>
  <si>
    <t>Braun,R.</t>
  </si>
  <si>
    <t>braur002</t>
  </si>
  <si>
    <t>Braun, Ryan</t>
  </si>
  <si>
    <t>Breslow,C.</t>
  </si>
  <si>
    <t>bresc001</t>
  </si>
  <si>
    <t>Breslow, Craig</t>
  </si>
  <si>
    <t>brignre01</t>
  </si>
  <si>
    <t>Britton,Z.</t>
  </si>
  <si>
    <t>britz001</t>
  </si>
  <si>
    <t>Britton, Zach</t>
  </si>
  <si>
    <t>Brothers,R.</t>
  </si>
  <si>
    <t>brotr001</t>
  </si>
  <si>
    <t>Brothers, Rex</t>
  </si>
  <si>
    <t>Brown, Andrew</t>
  </si>
  <si>
    <t>Barret Browning</t>
  </si>
  <si>
    <t>Browning,B.</t>
  </si>
  <si>
    <t>Browning, Barret</t>
  </si>
  <si>
    <t>browd004</t>
  </si>
  <si>
    <t>Brown, Domonic</t>
  </si>
  <si>
    <t>Broxton,J.</t>
  </si>
  <si>
    <t>broxj001</t>
  </si>
  <si>
    <t>Broxton, Jonathan</t>
  </si>
  <si>
    <t>Bruce,J.</t>
  </si>
  <si>
    <t>brucj001</t>
  </si>
  <si>
    <t>Bruce, Jay</t>
  </si>
  <si>
    <t>Buchholz,C.</t>
  </si>
  <si>
    <t>buchc001</t>
  </si>
  <si>
    <t>Buchholz, Clay</t>
  </si>
  <si>
    <t>Buck,J.</t>
  </si>
  <si>
    <t>buckj001</t>
  </si>
  <si>
    <t>Buck, John</t>
  </si>
  <si>
    <t>Buehrle,M.</t>
  </si>
  <si>
    <t>buehm001</t>
  </si>
  <si>
    <t>Buehrle, Mark</t>
  </si>
  <si>
    <t>Bumgarner,M.</t>
  </si>
  <si>
    <t>bumgm001</t>
  </si>
  <si>
    <t>Bumgarner, Madison</t>
  </si>
  <si>
    <t>Dylan Bundy</t>
  </si>
  <si>
    <t>Bundy, Dylan</t>
  </si>
  <si>
    <t>Burke, Greg</t>
  </si>
  <si>
    <t>Burnett,A.</t>
  </si>
  <si>
    <t>burna001</t>
  </si>
  <si>
    <t>Burnett, A.J.</t>
  </si>
  <si>
    <t>burna002</t>
  </si>
  <si>
    <t>Burnett, Alex</t>
  </si>
  <si>
    <t>Burnett,S.</t>
  </si>
  <si>
    <t>burns001</t>
  </si>
  <si>
    <t>Burnett, Sean</t>
  </si>
  <si>
    <t>Burton,J.</t>
  </si>
  <si>
    <t>burtj001</t>
  </si>
  <si>
    <t>Burton, Jared</t>
  </si>
  <si>
    <t>Butera,D.</t>
  </si>
  <si>
    <t>buted001</t>
  </si>
  <si>
    <t>Butera, Drew</t>
  </si>
  <si>
    <t>Butler,B.</t>
  </si>
  <si>
    <t>butlb003</t>
  </si>
  <si>
    <t>Butler, Billy</t>
  </si>
  <si>
    <t>Byrdak,T.</t>
  </si>
  <si>
    <t>byrdt001</t>
  </si>
  <si>
    <t>Byrdak, Tim</t>
  </si>
  <si>
    <t>Byrd,M.</t>
  </si>
  <si>
    <t>byrdm001</t>
  </si>
  <si>
    <t>Byrd, Marlon</t>
  </si>
  <si>
    <t>Cabrera,A.</t>
  </si>
  <si>
    <t>cabra002</t>
  </si>
  <si>
    <t>Cabrera, Asdrubal</t>
  </si>
  <si>
    <t>Cabrera,E.</t>
  </si>
  <si>
    <t>cabre001</t>
  </si>
  <si>
    <t>Cabrera, Everth</t>
  </si>
  <si>
    <t>Cabrera,M.</t>
  </si>
  <si>
    <t>cabrm002</t>
  </si>
  <si>
    <t>Cabrera, Melky</t>
  </si>
  <si>
    <t>cabrm001</t>
  </si>
  <si>
    <t>Cabrera, Miguel</t>
  </si>
  <si>
    <t>Cahill,T.</t>
  </si>
  <si>
    <t>cahit001</t>
  </si>
  <si>
    <t>Cahill, Trevor</t>
  </si>
  <si>
    <t>Cain,L.</t>
  </si>
  <si>
    <t>cainl001</t>
  </si>
  <si>
    <t>Cain, Lorenzo</t>
  </si>
  <si>
    <t>Cain,M.</t>
  </si>
  <si>
    <t>cainm001</t>
  </si>
  <si>
    <t>Cain, Matt</t>
  </si>
  <si>
    <t>Calhoun, Kole</t>
  </si>
  <si>
    <t>Callaspo,A.</t>
  </si>
  <si>
    <t>calla001</t>
  </si>
  <si>
    <t>Callaspo, Alberto</t>
  </si>
  <si>
    <t>campt001</t>
  </si>
  <si>
    <t>Campana, Tony</t>
  </si>
  <si>
    <t>Camp,S.</t>
  </si>
  <si>
    <t>camps002</t>
  </si>
  <si>
    <t>Camp, Shawn</t>
  </si>
  <si>
    <t>Cano,R.</t>
  </si>
  <si>
    <t>canor001</t>
  </si>
  <si>
    <t>Cano, Robinson</t>
  </si>
  <si>
    <t>Russ Canzler</t>
  </si>
  <si>
    <t>canzr001</t>
  </si>
  <si>
    <t>Canzler, Russ</t>
  </si>
  <si>
    <t>Capps,C.</t>
  </si>
  <si>
    <t>Capps, Carter</t>
  </si>
  <si>
    <t>Capuano,C.</t>
  </si>
  <si>
    <t>capuc001</t>
  </si>
  <si>
    <t>Capuano, Chris</t>
  </si>
  <si>
    <t>Adrian Cardenas</t>
  </si>
  <si>
    <t>Cardenas, Adrian</t>
  </si>
  <si>
    <t>Andrew Carignan</t>
  </si>
  <si>
    <t>caria001</t>
  </si>
  <si>
    <t>Carignan, Andrew</t>
  </si>
  <si>
    <t>Fausto Carmona</t>
  </si>
  <si>
    <t>Carmona,F.</t>
  </si>
  <si>
    <t>carmf001</t>
  </si>
  <si>
    <t>Hernandez, Roberto</t>
  </si>
  <si>
    <t>Andrew Carpenter</t>
  </si>
  <si>
    <t>Andrew J. Carpenter</t>
  </si>
  <si>
    <t>Carpenter,A.</t>
  </si>
  <si>
    <t>carpa001</t>
  </si>
  <si>
    <t>Carpenter, Andrew</t>
  </si>
  <si>
    <t>Drew Carpenter</t>
  </si>
  <si>
    <t>carpech01</t>
  </si>
  <si>
    <t>Chris Carpenter</t>
  </si>
  <si>
    <t>Carpenter,C.</t>
  </si>
  <si>
    <t>carpc002</t>
  </si>
  <si>
    <t>Carpenter, Chris</t>
  </si>
  <si>
    <t>carpc003</t>
  </si>
  <si>
    <t>carpd001</t>
  </si>
  <si>
    <t>Carpenter, David</t>
  </si>
  <si>
    <t>Carpenter,D.</t>
  </si>
  <si>
    <t>Dave Carpenter</t>
  </si>
  <si>
    <t>carpm002</t>
  </si>
  <si>
    <t>Carpenter, Matt</t>
  </si>
  <si>
    <t>Carp,M.</t>
  </si>
  <si>
    <t>carpm001</t>
  </si>
  <si>
    <t>Carp, Mike</t>
  </si>
  <si>
    <t>Carrasco,C.</t>
  </si>
  <si>
    <t>carrc003</t>
  </si>
  <si>
    <t>Carrasco, Carlos</t>
  </si>
  <si>
    <t>Carrera,E.</t>
  </si>
  <si>
    <t>carre001</t>
  </si>
  <si>
    <t>Carrera, Ezequiel</t>
  </si>
  <si>
    <t>Joel Carreno</t>
  </si>
  <si>
    <t>Carreno,J.</t>
  </si>
  <si>
    <t>carrj002</t>
  </si>
  <si>
    <t>Carreno, Joel</t>
  </si>
  <si>
    <t>Carroll,J.</t>
  </si>
  <si>
    <t>carrj001</t>
  </si>
  <si>
    <t>Carroll, Jamey</t>
  </si>
  <si>
    <t>Carson,R.</t>
  </si>
  <si>
    <t>Carson, Robert</t>
  </si>
  <si>
    <t>carterch02</t>
  </si>
  <si>
    <t>Cashner,A.</t>
  </si>
  <si>
    <t>casha001</t>
  </si>
  <si>
    <t>Cashner, Andrew</t>
  </si>
  <si>
    <t>Casilla,A.</t>
  </si>
  <si>
    <t>casia001</t>
  </si>
  <si>
    <t>Casilla, Alexi</t>
  </si>
  <si>
    <t>Bobby Cassevah</t>
  </si>
  <si>
    <t>cassb001</t>
  </si>
  <si>
    <t>Cassevah, Bobby</t>
  </si>
  <si>
    <t>Castellanos, Alex</t>
  </si>
  <si>
    <t>Castellanos, Nick</t>
  </si>
  <si>
    <t>Castillo,W.</t>
  </si>
  <si>
    <t>castw002</t>
  </si>
  <si>
    <t>Castillo, Welington</t>
  </si>
  <si>
    <t>castj006</t>
  </si>
  <si>
    <t>Castro, Jason</t>
  </si>
  <si>
    <t>casts001</t>
  </si>
  <si>
    <t>Castro, Starlin</t>
  </si>
  <si>
    <t>Cecil,B.</t>
  </si>
  <si>
    <t>cecib001</t>
  </si>
  <si>
    <t>Cecil, Brett</t>
  </si>
  <si>
    <t>Cedeno,R.</t>
  </si>
  <si>
    <t>ceder002</t>
  </si>
  <si>
    <t>Cedeno, Ronny</t>
  </si>
  <si>
    <t>cedex001</t>
  </si>
  <si>
    <t>Cedeno, Xavier</t>
  </si>
  <si>
    <t>Cervelli,F.</t>
  </si>
  <si>
    <t>cervf001</t>
  </si>
  <si>
    <t>Cervelli, Francisco</t>
  </si>
  <si>
    <t>Cespedes, Yoenis</t>
  </si>
  <si>
    <t>Chacin,J.</t>
  </si>
  <si>
    <t>chacj001</t>
  </si>
  <si>
    <t>Chacin, Jhoulys</t>
  </si>
  <si>
    <t>chama002</t>
  </si>
  <si>
    <t>Chambers, Adron</t>
  </si>
  <si>
    <t>Chamberlain,J.</t>
  </si>
  <si>
    <t>chamj002</t>
  </si>
  <si>
    <t>Chamberlain, Joba</t>
  </si>
  <si>
    <t>chapa001</t>
  </si>
  <si>
    <t>Chapman, Aroldis</t>
  </si>
  <si>
    <t>Chatwood,T.</t>
  </si>
  <si>
    <t>chatt001</t>
  </si>
  <si>
    <t>Chatwood, Tyler</t>
  </si>
  <si>
    <t>Chavez,E.</t>
  </si>
  <si>
    <t>chave001</t>
  </si>
  <si>
    <t>Chavez, Eric</t>
  </si>
  <si>
    <t>Chen,B.</t>
  </si>
  <si>
    <t>chenb001</t>
  </si>
  <si>
    <t>Chen, Bruce</t>
  </si>
  <si>
    <t>Chen,W.</t>
  </si>
  <si>
    <t>Chen, Wei-Yin</t>
  </si>
  <si>
    <t>chisl001</t>
  </si>
  <si>
    <t>Chisenhall, Lonnie</t>
  </si>
  <si>
    <t>Choate,R.</t>
  </si>
  <si>
    <t>choar001</t>
  </si>
  <si>
    <t>Choate, Randy</t>
  </si>
  <si>
    <t>Choo,S.</t>
  </si>
  <si>
    <t>choos001</t>
  </si>
  <si>
    <t>Choo, Shin-Soo</t>
  </si>
  <si>
    <t>Vinnie Chulk</t>
  </si>
  <si>
    <t>Chulk,V.</t>
  </si>
  <si>
    <t>chulv001</t>
  </si>
  <si>
    <t>Chulk, Vinnie</t>
  </si>
  <si>
    <t>Cingrani, Tony</t>
  </si>
  <si>
    <t>Ciriaco,P.</t>
  </si>
  <si>
    <t>cirip001</t>
  </si>
  <si>
    <t>Ciriaco, Pedro</t>
  </si>
  <si>
    <t>Cishek,S.</t>
  </si>
  <si>
    <t>cishs001</t>
  </si>
  <si>
    <t>Cishek, Steve</t>
  </si>
  <si>
    <t>Jeff Clement</t>
  </si>
  <si>
    <t>Clement,J.</t>
  </si>
  <si>
    <t>clemj001</t>
  </si>
  <si>
    <t>Clement, Jeff</t>
  </si>
  <si>
    <t>cletm001</t>
  </si>
  <si>
    <t>Cleto, Maikel</t>
  </si>
  <si>
    <t>clevs001</t>
  </si>
  <si>
    <t>Clevenger, Steve</t>
  </si>
  <si>
    <t>Clippard,T.</t>
  </si>
  <si>
    <t>clipt001</t>
  </si>
  <si>
    <t>Clippard, Tyler</t>
  </si>
  <si>
    <t>Cloyd,T.</t>
  </si>
  <si>
    <t>Cloyd, Tyler</t>
  </si>
  <si>
    <t>Cobb,A.</t>
  </si>
  <si>
    <t>cobba001</t>
  </si>
  <si>
    <t>Cobb, Alex</t>
  </si>
  <si>
    <t>Coello,R.</t>
  </si>
  <si>
    <t>coelr001</t>
  </si>
  <si>
    <t>Coello, Robert</t>
  </si>
  <si>
    <t>Coghlan,C.</t>
  </si>
  <si>
    <t>coghc001</t>
  </si>
  <si>
    <t>Coghlan, Chris</t>
  </si>
  <si>
    <t>Coke,P.</t>
  </si>
  <si>
    <t>cokep001</t>
  </si>
  <si>
    <t>Coke, Phil</t>
  </si>
  <si>
    <t>colege01</t>
  </si>
  <si>
    <t>Cole, Gerrit</t>
  </si>
  <si>
    <t>Coleman,L.</t>
  </si>
  <si>
    <t>colel001</t>
  </si>
  <si>
    <t>Coleman, Louis</t>
  </si>
  <si>
    <t>Collins,T.</t>
  </si>
  <si>
    <t>collt001</t>
  </si>
  <si>
    <t>Collins, Tim</t>
  </si>
  <si>
    <t>Collmenter,J.</t>
  </si>
  <si>
    <t>collj001</t>
  </si>
  <si>
    <t>Collmenter, Josh</t>
  </si>
  <si>
    <t>Colon,B.</t>
  </si>
  <si>
    <t>colob001</t>
  </si>
  <si>
    <t>Colon, Bartolo</t>
  </si>
  <si>
    <t>Colvin,T.</t>
  </si>
  <si>
    <t>colvt001</t>
  </si>
  <si>
    <t>Colvin, Tyler</t>
  </si>
  <si>
    <t>congh001</t>
  </si>
  <si>
    <t>Conger, Hank</t>
  </si>
  <si>
    <t>consj001</t>
  </si>
  <si>
    <t>Constanza, Jose</t>
  </si>
  <si>
    <t>Aaron Cook</t>
  </si>
  <si>
    <t>Cook,A.</t>
  </si>
  <si>
    <t>cooka002</t>
  </si>
  <si>
    <t>Cook, Aaron</t>
  </si>
  <si>
    <t>cookr001</t>
  </si>
  <si>
    <t>Cook, Ryan</t>
  </si>
  <si>
    <t>David Cooper</t>
  </si>
  <si>
    <t>coopd002</t>
  </si>
  <si>
    <t>Cooper, David</t>
  </si>
  <si>
    <t>Corbin,P.</t>
  </si>
  <si>
    <t>Corbin, Patrick</t>
  </si>
  <si>
    <t>corpc001</t>
  </si>
  <si>
    <t>Corporan, Carlos</t>
  </si>
  <si>
    <t>Correia,K.</t>
  </si>
  <si>
    <t>corrk001</t>
  </si>
  <si>
    <t>Correia, Kevin</t>
  </si>
  <si>
    <t>Cosart,J.</t>
  </si>
  <si>
    <t>Cosart, Jarred</t>
  </si>
  <si>
    <t>Mike Costanzo</t>
  </si>
  <si>
    <t>Costanzo, Mike</t>
  </si>
  <si>
    <t>cowgc001</t>
  </si>
  <si>
    <t>Cowgill, Collin</t>
  </si>
  <si>
    <t>Zack Cox</t>
  </si>
  <si>
    <t>sa455436</t>
  </si>
  <si>
    <t>Cox, Zack</t>
  </si>
  <si>
    <t>cozaz001</t>
  </si>
  <si>
    <t>Cozart, Zack</t>
  </si>
  <si>
    <t>Craig,A.</t>
  </si>
  <si>
    <t>craia001</t>
  </si>
  <si>
    <t>Craig, Allen</t>
  </si>
  <si>
    <t>Crain,J.</t>
  </si>
  <si>
    <t>craij001</t>
  </si>
  <si>
    <t>Crain, Jesse</t>
  </si>
  <si>
    <t>crawb001</t>
  </si>
  <si>
    <t>Crawford, Brandon</t>
  </si>
  <si>
    <t>Crawford,C.</t>
  </si>
  <si>
    <t>crawc002</t>
  </si>
  <si>
    <t>Crawford, Carl</t>
  </si>
  <si>
    <t>Evan Crawford</t>
  </si>
  <si>
    <t>Crawford,E.</t>
  </si>
  <si>
    <t>Crawford, Evan</t>
  </si>
  <si>
    <t>Crisp,C.</t>
  </si>
  <si>
    <t>crisc001</t>
  </si>
  <si>
    <t>Crisp, Coco</t>
  </si>
  <si>
    <t>Casey Crosby</t>
  </si>
  <si>
    <t>Crosby,C.</t>
  </si>
  <si>
    <t>Crosby, Casey</t>
  </si>
  <si>
    <t>Crow,A.</t>
  </si>
  <si>
    <t>crowa001</t>
  </si>
  <si>
    <t>Crow, Aaron</t>
  </si>
  <si>
    <t>Cruz,L.</t>
  </si>
  <si>
    <t>cruzl001</t>
  </si>
  <si>
    <t>Cruz, Luis</t>
  </si>
  <si>
    <t>Cruz,N.</t>
  </si>
  <si>
    <t>cruzn002</t>
  </si>
  <si>
    <t>Cruz, Nelson</t>
  </si>
  <si>
    <t>Cruz,R.</t>
  </si>
  <si>
    <t>Cruz, Rhiner</t>
  </si>
  <si>
    <t>cruzt002</t>
  </si>
  <si>
    <t>Cruz, Tony</t>
  </si>
  <si>
    <t>Cuddyer,M.</t>
  </si>
  <si>
    <t>cuddm001</t>
  </si>
  <si>
    <t>Cuddyer, Michael</t>
  </si>
  <si>
    <t>Cueto,J.</t>
  </si>
  <si>
    <t>cuetj001</t>
  </si>
  <si>
    <t>Cueto, Johnny</t>
  </si>
  <si>
    <t>Danks,J.</t>
  </si>
  <si>
    <t>dankj001</t>
  </si>
  <si>
    <t>Danks, John</t>
  </si>
  <si>
    <t>Danks, Jordan</t>
  </si>
  <si>
    <t>Chase d'Arnaud</t>
  </si>
  <si>
    <t>d'Arnaud, Chase</t>
  </si>
  <si>
    <t>Travis D'Arnaud</t>
  </si>
  <si>
    <t>d'Arnaud, Travis</t>
  </si>
  <si>
    <t>James Darnell</t>
  </si>
  <si>
    <t>darnj001</t>
  </si>
  <si>
    <t>Darnell, James</t>
  </si>
  <si>
    <t>Darvish,Y.</t>
  </si>
  <si>
    <t>Darvish, Yu</t>
  </si>
  <si>
    <t>Davis,C.</t>
  </si>
  <si>
    <t>davic003</t>
  </si>
  <si>
    <t>Davis, Chris</t>
  </si>
  <si>
    <t>daviskh01</t>
  </si>
  <si>
    <t>Khris Davis</t>
  </si>
  <si>
    <t>davii001</t>
  </si>
  <si>
    <t>Davis, Ike</t>
  </si>
  <si>
    <t>Davis,R.</t>
  </si>
  <si>
    <t>davir003</t>
  </si>
  <si>
    <t>Davis, Rajai</t>
  </si>
  <si>
    <t>Davis,W.</t>
  </si>
  <si>
    <t>daviw001</t>
  </si>
  <si>
    <t>Davis, Wade</t>
  </si>
  <si>
    <t>DeAza,A.</t>
  </si>
  <si>
    <t>deaza001</t>
  </si>
  <si>
    <t>De Aza, Alejandro</t>
  </si>
  <si>
    <t>Deduno,S.</t>
  </si>
  <si>
    <t>dedus001</t>
  </si>
  <si>
    <t>Deduno, Samuel</t>
  </si>
  <si>
    <t>defrj001</t>
  </si>
  <si>
    <t>De Fratus, Justin</t>
  </si>
  <si>
    <t>DeJesus,D.</t>
  </si>
  <si>
    <t>dejed001</t>
  </si>
  <si>
    <t>DeJesus, David</t>
  </si>
  <si>
    <t>Ivan De Jesus</t>
  </si>
  <si>
    <t>DeJesus,I.</t>
  </si>
  <si>
    <t>dejei002</t>
  </si>
  <si>
    <t>De Jesus, Ivan</t>
  </si>
  <si>
    <t>delas001</t>
  </si>
  <si>
    <t>Delabar, Steve</t>
  </si>
  <si>
    <t>Rubby De La Rosa</t>
  </si>
  <si>
    <t>DeLaRosa,R.</t>
  </si>
  <si>
    <t>delar003</t>
  </si>
  <si>
    <t>De La Rosa, Rubby</t>
  </si>
  <si>
    <t>Delgado,R.</t>
  </si>
  <si>
    <t>delgr001</t>
  </si>
  <si>
    <t>Delgado, Randall</t>
  </si>
  <si>
    <t>Fautino De Los Santos</t>
  </si>
  <si>
    <t>DeLosSantos,F.</t>
  </si>
  <si>
    <t>delof001</t>
  </si>
  <si>
    <t>De Los Santos, Fautino</t>
  </si>
  <si>
    <t>Enerio Del Rosario</t>
  </si>
  <si>
    <t>DelRosario,E.</t>
  </si>
  <si>
    <t>delre001</t>
  </si>
  <si>
    <t>Del Rosario, Enerio</t>
  </si>
  <si>
    <t>Dempster,R.</t>
  </si>
  <si>
    <t>dempr002</t>
  </si>
  <si>
    <t>Dempster, Ryan</t>
  </si>
  <si>
    <t>Denorfia,C.</t>
  </si>
  <si>
    <t>denoc001</t>
  </si>
  <si>
    <t>Denorfia, Chris</t>
  </si>
  <si>
    <t>DeRosa,M.</t>
  </si>
  <si>
    <t>derom001</t>
  </si>
  <si>
    <t>DeRosa, Mark</t>
  </si>
  <si>
    <t>descd001</t>
  </si>
  <si>
    <t>Descalso, Daniel</t>
  </si>
  <si>
    <t>Desmond,I.</t>
  </si>
  <si>
    <t>desmi001</t>
  </si>
  <si>
    <t>Desmond, Ian</t>
  </si>
  <si>
    <t>Detwiler,R.</t>
  </si>
  <si>
    <t>detwr001</t>
  </si>
  <si>
    <t>Detwiler, Ross</t>
  </si>
  <si>
    <t>devrico01</t>
  </si>
  <si>
    <t>DeVries,C.</t>
  </si>
  <si>
    <t>De Vries, Cole</t>
  </si>
  <si>
    <t>Cole De Vries</t>
  </si>
  <si>
    <t>Diamond,S.</t>
  </si>
  <si>
    <t>diams001</t>
  </si>
  <si>
    <t>Diamond, Scott</t>
  </si>
  <si>
    <t>diazju01</t>
  </si>
  <si>
    <t>Juan Diaz</t>
  </si>
  <si>
    <t>Diaz,M.</t>
  </si>
  <si>
    <t>diazm003</t>
  </si>
  <si>
    <t>Diaz, Matt</t>
  </si>
  <si>
    <t>Dickerson,C.</t>
  </si>
  <si>
    <t>dickc001</t>
  </si>
  <si>
    <t>Dickerson, Chris</t>
  </si>
  <si>
    <t>Dickey,R.</t>
  </si>
  <si>
    <t>dickr001</t>
  </si>
  <si>
    <t>Dickey, R.A.</t>
  </si>
  <si>
    <t>Brandon Dickson</t>
  </si>
  <si>
    <t>Dickson,B.</t>
  </si>
  <si>
    <t>dickb001</t>
  </si>
  <si>
    <t>Dickson, Brandon</t>
  </si>
  <si>
    <t>dietrde01</t>
  </si>
  <si>
    <t>Derek Dietrich</t>
  </si>
  <si>
    <t>Tim Dillard</t>
  </si>
  <si>
    <t>Dillard,T.</t>
  </si>
  <si>
    <t>dillt001</t>
  </si>
  <si>
    <t>Dillard, Tim</t>
  </si>
  <si>
    <t>dirka001</t>
  </si>
  <si>
    <t>Dirks, Andy</t>
  </si>
  <si>
    <t>Dobbs,G.</t>
  </si>
  <si>
    <t>dobbg001</t>
  </si>
  <si>
    <t>Dobbs, Greg</t>
  </si>
  <si>
    <t>domim001</t>
  </si>
  <si>
    <t>Dominguez, Matt</t>
  </si>
  <si>
    <t>Jason Donald</t>
  </si>
  <si>
    <t>Donald,J.</t>
  </si>
  <si>
    <t>donaj002</t>
  </si>
  <si>
    <t>Donald, Jason</t>
  </si>
  <si>
    <t>donaj001</t>
  </si>
  <si>
    <t>Donaldson, Josh</t>
  </si>
  <si>
    <t>Doolittle,S.</t>
  </si>
  <si>
    <t>Doolittle, Sean</t>
  </si>
  <si>
    <t>Dotel,O.</t>
  </si>
  <si>
    <t>doteo001</t>
  </si>
  <si>
    <t>Dotel, Octavio</t>
  </si>
  <si>
    <t>Doubront,F.</t>
  </si>
  <si>
    <t>doubf001</t>
  </si>
  <si>
    <t>Doubront, Felix</t>
  </si>
  <si>
    <t>Doumit,R.</t>
  </si>
  <si>
    <t>doumr001</t>
  </si>
  <si>
    <t>Doumit, Ryan</t>
  </si>
  <si>
    <t>Downs,D.</t>
  </si>
  <si>
    <t>Downs, Darin</t>
  </si>
  <si>
    <t>Matt Downs</t>
  </si>
  <si>
    <t>Downs,M.</t>
  </si>
  <si>
    <t>downm001</t>
  </si>
  <si>
    <t>Downs, Matt</t>
  </si>
  <si>
    <t>Downs,S.</t>
  </si>
  <si>
    <t>downs001</t>
  </si>
  <si>
    <t>Downs, Scott</t>
  </si>
  <si>
    <t>Dozier, Brian</t>
  </si>
  <si>
    <t>Drabek,K.</t>
  </si>
  <si>
    <t>drabk001</t>
  </si>
  <si>
    <t>Drabek, Kyle</t>
  </si>
  <si>
    <t>Drew,S.</t>
  </si>
  <si>
    <t>drews001</t>
  </si>
  <si>
    <t>Drew, Stephen</t>
  </si>
  <si>
    <t>dudal001</t>
  </si>
  <si>
    <t>Duda, Lucas</t>
  </si>
  <si>
    <t>Duensing,B.</t>
  </si>
  <si>
    <t>duenb001</t>
  </si>
  <si>
    <t>Duensing, Brian</t>
  </si>
  <si>
    <t>duffyda01</t>
  </si>
  <si>
    <t>Duke,Z.</t>
  </si>
  <si>
    <t>dukez001</t>
  </si>
  <si>
    <t>Duke, Zach</t>
  </si>
  <si>
    <t>Duncan,S.</t>
  </si>
  <si>
    <t>duncs001</t>
  </si>
  <si>
    <t>Duncan, Shelley</t>
  </si>
  <si>
    <t>Dunn,A.</t>
  </si>
  <si>
    <t>dunna001</t>
  </si>
  <si>
    <t>Dunn, Adam</t>
  </si>
  <si>
    <t>Dunn,M.</t>
  </si>
  <si>
    <t>dunnm002</t>
  </si>
  <si>
    <t>Dunn, Mike</t>
  </si>
  <si>
    <t>Michael Dunn</t>
  </si>
  <si>
    <t>Durbin,C.</t>
  </si>
  <si>
    <t>durbc001</t>
  </si>
  <si>
    <t>Durbin, Chad</t>
  </si>
  <si>
    <t>Dyson,J.</t>
  </si>
  <si>
    <t>dysoj001</t>
  </si>
  <si>
    <t>Dyson, Jarrod</t>
  </si>
  <si>
    <t>Dyson,S.</t>
  </si>
  <si>
    <t>Dyson, Sam</t>
  </si>
  <si>
    <t>Eaton, Adam</t>
  </si>
  <si>
    <t>Edgin,J.</t>
  </si>
  <si>
    <t>Edgin, Josh</t>
  </si>
  <si>
    <t>Scott Elbert</t>
  </si>
  <si>
    <t>Elbert,S.</t>
  </si>
  <si>
    <t>elbes001</t>
  </si>
  <si>
    <t>Elbert, Scott</t>
  </si>
  <si>
    <t>Ellis,A.</t>
  </si>
  <si>
    <t>ellia001</t>
  </si>
  <si>
    <t>Ellis, A.J.</t>
  </si>
  <si>
    <t>Ellis,M.</t>
  </si>
  <si>
    <t>ellim001</t>
  </si>
  <si>
    <t>Ellis, Mark</t>
  </si>
  <si>
    <t>Ellsbury,J.</t>
  </si>
  <si>
    <t>ellsj001</t>
  </si>
  <si>
    <t>Ellsbury, Jacoby</t>
  </si>
  <si>
    <t>John Ely</t>
  </si>
  <si>
    <t>Ely,J.</t>
  </si>
  <si>
    <t>ely-j001</t>
  </si>
  <si>
    <t>Ely, John</t>
  </si>
  <si>
    <t>Encarnacion,E.</t>
  </si>
  <si>
    <t>encae001</t>
  </si>
  <si>
    <t>Encarnacion, Edwin</t>
  </si>
  <si>
    <t>Enright,B.</t>
  </si>
  <si>
    <t>enrib001</t>
  </si>
  <si>
    <t>Enright, Barry</t>
  </si>
  <si>
    <t>Nate Eovaldi</t>
  </si>
  <si>
    <t>Eovaldi,N.</t>
  </si>
  <si>
    <t>eovan001</t>
  </si>
  <si>
    <t>Eovaldi, Nathan</t>
  </si>
  <si>
    <t>epplc001</t>
  </si>
  <si>
    <t>Eppley, Cody</t>
  </si>
  <si>
    <t>Escobar,A.</t>
  </si>
  <si>
    <t>escoa003</t>
  </si>
  <si>
    <t>Escobar, Alcides</t>
  </si>
  <si>
    <t>escoe001</t>
  </si>
  <si>
    <t>Escobar, Eduardo</t>
  </si>
  <si>
    <t>Escobar,Y.</t>
  </si>
  <si>
    <t>escoy001</t>
  </si>
  <si>
    <t>Escobar, Yunel</t>
  </si>
  <si>
    <t>espid001</t>
  </si>
  <si>
    <t>Espinosa, Danny</t>
  </si>
  <si>
    <t>Estrada,M.</t>
  </si>
  <si>
    <t>estrm001</t>
  </si>
  <si>
    <t>Estrada, Marco</t>
  </si>
  <si>
    <t>Ethier,A.</t>
  </si>
  <si>
    <t>ethia001</t>
  </si>
  <si>
    <t>Ethier, Andre</t>
  </si>
  <si>
    <t>Luis Exposito</t>
  </si>
  <si>
    <t>Exposito, Luis</t>
  </si>
  <si>
    <t>Falu, Irving</t>
  </si>
  <si>
    <t>Familia, Jeurys</t>
  </si>
  <si>
    <t>Farnsworth,K.</t>
  </si>
  <si>
    <t>farnk001</t>
  </si>
  <si>
    <t>Farnsworth, Kyle</t>
  </si>
  <si>
    <t>farquda01</t>
  </si>
  <si>
    <t>Eric Farris</t>
  </si>
  <si>
    <t>farre001</t>
  </si>
  <si>
    <t>Farris, Eric</t>
  </si>
  <si>
    <t>fedet001</t>
  </si>
  <si>
    <t>Federowicz, Tim</t>
  </si>
  <si>
    <t>Feldman,S.</t>
  </si>
  <si>
    <t>felds001</t>
  </si>
  <si>
    <t>Feldman, Scott</t>
  </si>
  <si>
    <t>Feliciano,P.</t>
  </si>
  <si>
    <t>felip002</t>
  </si>
  <si>
    <t>Feliciano, Pedro</t>
  </si>
  <si>
    <t>Feliz,N.</t>
  </si>
  <si>
    <t>felin001</t>
  </si>
  <si>
    <t>Feliz, Neftali</t>
  </si>
  <si>
    <t>fernajo01</t>
  </si>
  <si>
    <t>Chuckie Fick</t>
  </si>
  <si>
    <t>Fick,C.</t>
  </si>
  <si>
    <t>Fick, Chuckie</t>
  </si>
  <si>
    <t>Fielder,P.</t>
  </si>
  <si>
    <t>fielp001</t>
  </si>
  <si>
    <t>Fielder, Prince</t>
  </si>
  <si>
    <t>Fien,C.</t>
  </si>
  <si>
    <t>fienc001</t>
  </si>
  <si>
    <t>Fien, Casey</t>
  </si>
  <si>
    <t>Michael Fiers</t>
  </si>
  <si>
    <t>Fiers,M.</t>
  </si>
  <si>
    <t>fierm001</t>
  </si>
  <si>
    <t>Fiers, Mike</t>
  </si>
  <si>
    <t>Fife,S.</t>
  </si>
  <si>
    <t>Fife, Stephen</t>
  </si>
  <si>
    <t>Chone Figgins</t>
  </si>
  <si>
    <t>Figgins,C.</t>
  </si>
  <si>
    <t>figgc001</t>
  </si>
  <si>
    <t>Figgins, Chone</t>
  </si>
  <si>
    <t>Figueroa,P.</t>
  </si>
  <si>
    <t>Figueroa, Pedro</t>
  </si>
  <si>
    <t>Fister,D.</t>
  </si>
  <si>
    <t>fistd001</t>
  </si>
  <si>
    <t>Fister, Doug</t>
  </si>
  <si>
    <t>Flaherty, Ryan</t>
  </si>
  <si>
    <t>Jesus Flores</t>
  </si>
  <si>
    <t>Flores,J.</t>
  </si>
  <si>
    <t>florj002</t>
  </si>
  <si>
    <t>Flores, Jesus</t>
  </si>
  <si>
    <t>florewi01</t>
  </si>
  <si>
    <t>Florimon,P.</t>
  </si>
  <si>
    <t>florp001</t>
  </si>
  <si>
    <t>Florimon, Pedro</t>
  </si>
  <si>
    <t>Flowers,T.</t>
  </si>
  <si>
    <t>flowt001</t>
  </si>
  <si>
    <t>Flowers, Tyler</t>
  </si>
  <si>
    <t>Floyd,G.</t>
  </si>
  <si>
    <t>floyg001</t>
  </si>
  <si>
    <t>Floyd, Gavin</t>
  </si>
  <si>
    <t>Font, Wilmer</t>
  </si>
  <si>
    <t>Lew Ford</t>
  </si>
  <si>
    <t>Ford, Lew</t>
  </si>
  <si>
    <t>forsl001</t>
  </si>
  <si>
    <t>Forsythe, Logan</t>
  </si>
  <si>
    <t>Fowler,D.</t>
  </si>
  <si>
    <t>fowld001</t>
  </si>
  <si>
    <t>Fowler, Dexter</t>
  </si>
  <si>
    <t>Francisco,B.</t>
  </si>
  <si>
    <t>franb001</t>
  </si>
  <si>
    <t>Francisco, Ben</t>
  </si>
  <si>
    <t>Francisco,F.</t>
  </si>
  <si>
    <t>franf001</t>
  </si>
  <si>
    <t>Francisco, Frank</t>
  </si>
  <si>
    <t>Francis,J.</t>
  </si>
  <si>
    <t>franj003</t>
  </si>
  <si>
    <t>Francis, Jeff</t>
  </si>
  <si>
    <t>Francoeur,J.</t>
  </si>
  <si>
    <t>franj004</t>
  </si>
  <si>
    <t>Francoeur, Jeff</t>
  </si>
  <si>
    <t>franj005</t>
  </si>
  <si>
    <t>Francisco, Juan</t>
  </si>
  <si>
    <t>Frandsen,K.</t>
  </si>
  <si>
    <t>frank001</t>
  </si>
  <si>
    <t>Frandsen, Kevin</t>
  </si>
  <si>
    <t>Franklin, Nick</t>
  </si>
  <si>
    <t>Frasor,J.</t>
  </si>
  <si>
    <t>frasj002</t>
  </si>
  <si>
    <t>Frasor, Jason</t>
  </si>
  <si>
    <t>frazt001</t>
  </si>
  <si>
    <t>Frazier, Todd</t>
  </si>
  <si>
    <t>freef001</t>
  </si>
  <si>
    <t>Freeman, Freddie</t>
  </si>
  <si>
    <t>Freeman,S.</t>
  </si>
  <si>
    <t>Freeman, Sam</t>
  </si>
  <si>
    <t>Freese,D.</t>
  </si>
  <si>
    <t>freed001</t>
  </si>
  <si>
    <t>Freese, David</t>
  </si>
  <si>
    <t>friedch01</t>
  </si>
  <si>
    <t>Christian Friedrich</t>
  </si>
  <si>
    <t>Friedrich,C.</t>
  </si>
  <si>
    <t>Friedrich, Christian</t>
  </si>
  <si>
    <t>Frieri,E.</t>
  </si>
  <si>
    <t>friee001</t>
  </si>
  <si>
    <t>Frieri, Ernesto</t>
  </si>
  <si>
    <t>Fuld,S.</t>
  </si>
  <si>
    <t>fulds001</t>
  </si>
  <si>
    <t>Fuld, Sam</t>
  </si>
  <si>
    <t>Furbush,C.</t>
  </si>
  <si>
    <t>furbc001</t>
  </si>
  <si>
    <t>Furbush, Charlie</t>
  </si>
  <si>
    <t>Rafael Furcal</t>
  </si>
  <si>
    <t>Furcal,R.</t>
  </si>
  <si>
    <t>furcr001</t>
  </si>
  <si>
    <t>Furcal, Rafael</t>
  </si>
  <si>
    <t>Armando Galarraga</t>
  </si>
  <si>
    <t>Galarraga,A.</t>
  </si>
  <si>
    <t>galaa002</t>
  </si>
  <si>
    <t>Galarraga, Armando</t>
  </si>
  <si>
    <t>Gallardo,Y.</t>
  </si>
  <si>
    <t>gally001</t>
  </si>
  <si>
    <t>Gallardo, Yovani</t>
  </si>
  <si>
    <t>Galvis, Freddy</t>
  </si>
  <si>
    <t>Mat Gamel</t>
  </si>
  <si>
    <t>Gamel,M.</t>
  </si>
  <si>
    <t>gamem001</t>
  </si>
  <si>
    <t>Gamel, Mat</t>
  </si>
  <si>
    <t>Garcia, Avisail</t>
  </si>
  <si>
    <t>garcich02</t>
  </si>
  <si>
    <t>Christian Garcia</t>
  </si>
  <si>
    <t>Garcia, Christian</t>
  </si>
  <si>
    <t>Garcia,F.</t>
  </si>
  <si>
    <t>Garcia, Freddy</t>
  </si>
  <si>
    <t>Casilla,S.</t>
  </si>
  <si>
    <t>garcj002</t>
  </si>
  <si>
    <t>Casilla, Santiago</t>
  </si>
  <si>
    <t>Garcia,J.</t>
  </si>
  <si>
    <t>garcj004</t>
  </si>
  <si>
    <t>Garcia, Jaime</t>
  </si>
  <si>
    <t>Gardner,B.</t>
  </si>
  <si>
    <t>gardb001</t>
  </si>
  <si>
    <t>Gardner, Brett</t>
  </si>
  <si>
    <t>Garza,M.</t>
  </si>
  <si>
    <t>garzm001</t>
  </si>
  <si>
    <t>Garza, Matt</t>
  </si>
  <si>
    <t>gattiev01</t>
  </si>
  <si>
    <t>Gattis, E.</t>
  </si>
  <si>
    <t>Gaudin,C.</t>
  </si>
  <si>
    <t>gaudc001</t>
  </si>
  <si>
    <t>Gaudin, Chad</t>
  </si>
  <si>
    <t>gausmke01</t>
  </si>
  <si>
    <t>gearc001</t>
  </si>
  <si>
    <t>Gearrin, Cory</t>
  </si>
  <si>
    <t>Gee,D.</t>
  </si>
  <si>
    <t>gee-d001</t>
  </si>
  <si>
    <t>Gee, Dillon</t>
  </si>
  <si>
    <t>Gentry,C.</t>
  </si>
  <si>
    <t>gentc001</t>
  </si>
  <si>
    <t>Gentry, Craig</t>
  </si>
  <si>
    <t>Getz,C.</t>
  </si>
  <si>
    <t>getzc001</t>
  </si>
  <si>
    <t>Getz, Chris</t>
  </si>
  <si>
    <t>giambja01</t>
  </si>
  <si>
    <t>giavj001</t>
  </si>
  <si>
    <t>Giavotella, Johnny</t>
  </si>
  <si>
    <t>Gibson, Kyle</t>
  </si>
  <si>
    <t>Conor M. Gillaspie</t>
  </si>
  <si>
    <t>Gillaspie,C.</t>
  </si>
  <si>
    <t>gillc001</t>
  </si>
  <si>
    <t>Gillaspie, Conor</t>
  </si>
  <si>
    <t>gimeh001</t>
  </si>
  <si>
    <t>Gimenez, Hector</t>
  </si>
  <si>
    <t>Graham Godfrey</t>
  </si>
  <si>
    <t>Godfrey,G.</t>
  </si>
  <si>
    <t>godfg001</t>
  </si>
  <si>
    <t>Godfrey, Graham</t>
  </si>
  <si>
    <t>goldp001</t>
  </si>
  <si>
    <t>Goldschmidt, Paul</t>
  </si>
  <si>
    <t>Gomes,J.</t>
  </si>
  <si>
    <t>gomej001</t>
  </si>
  <si>
    <t>Gomes, Jonny</t>
  </si>
  <si>
    <t>Gomes, Yan</t>
  </si>
  <si>
    <t>Gomez,C.</t>
  </si>
  <si>
    <t>gomec002</t>
  </si>
  <si>
    <t>Gomez, Carlos</t>
  </si>
  <si>
    <t>Mauro Gomez</t>
  </si>
  <si>
    <t>Gomez, Mauro</t>
  </si>
  <si>
    <t>Gonzalez,A.</t>
  </si>
  <si>
    <t>gonza003</t>
  </si>
  <si>
    <t>Gonzalez, Adrian</t>
  </si>
  <si>
    <t>gonza002</t>
  </si>
  <si>
    <t>Gonzalez, Alex</t>
  </si>
  <si>
    <t>gonza005</t>
  </si>
  <si>
    <t>Gonzalez, Alberto</t>
  </si>
  <si>
    <t>Gonzalez,C.</t>
  </si>
  <si>
    <t>gonzc001</t>
  </si>
  <si>
    <t>Gonzalez, Carlos</t>
  </si>
  <si>
    <t>Gonzalez,G.</t>
  </si>
  <si>
    <t>gonzg003</t>
  </si>
  <si>
    <t>Gonzalez, Gio</t>
  </si>
  <si>
    <t>Gonzalez, Marwin</t>
  </si>
  <si>
    <t>Mike Gonzalez</t>
  </si>
  <si>
    <t>Gonzalez,M.</t>
  </si>
  <si>
    <t>gonzm001</t>
  </si>
  <si>
    <t>Gonzalez, Michael</t>
  </si>
  <si>
    <t>Gonzalez, Miguel</t>
  </si>
  <si>
    <t>Gordon,A.</t>
  </si>
  <si>
    <t>gorda001</t>
  </si>
  <si>
    <t>Gordon, Alex</t>
  </si>
  <si>
    <t>gordd002</t>
  </si>
  <si>
    <t>Gordon, Dee</t>
  </si>
  <si>
    <t>Darin Gorski</t>
  </si>
  <si>
    <t>sa501520</t>
  </si>
  <si>
    <t>Gorzelanny,T.</t>
  </si>
  <si>
    <t>gorzt001</t>
  </si>
  <si>
    <t>Gorzelanny, Tom</t>
  </si>
  <si>
    <t>Gose, Anthony</t>
  </si>
  <si>
    <t>Granderson,C.</t>
  </si>
  <si>
    <t>granc001</t>
  </si>
  <si>
    <t>Granderson, Curtis</t>
  </si>
  <si>
    <t>Grandal, Yasmani</t>
  </si>
  <si>
    <t>grayso01</t>
  </si>
  <si>
    <t>Green, Grant</t>
  </si>
  <si>
    <t>Taylor Green</t>
  </si>
  <si>
    <t>greet005</t>
  </si>
  <si>
    <t>Green, Taylor</t>
  </si>
  <si>
    <t>Greene,T.</t>
  </si>
  <si>
    <t>greet004</t>
  </si>
  <si>
    <t>Greene, Tyler</t>
  </si>
  <si>
    <t>Gregerson,L.</t>
  </si>
  <si>
    <t>gregl001</t>
  </si>
  <si>
    <t>Gregerson, Luke</t>
  </si>
  <si>
    <t>Gregg,K.</t>
  </si>
  <si>
    <t>gregk001</t>
  </si>
  <si>
    <t>Gregg, Kevin</t>
  </si>
  <si>
    <t>Gregorius, Didi</t>
  </si>
  <si>
    <t>Greinke,Z.</t>
  </si>
  <si>
    <t>greiz001</t>
  </si>
  <si>
    <t>Greinke, Zack</t>
  </si>
  <si>
    <t>Griffin,A.</t>
  </si>
  <si>
    <t>Griffin, A.J.</t>
  </si>
  <si>
    <t>Grilli,J.</t>
  </si>
  <si>
    <t>grilj001</t>
  </si>
  <si>
    <t>Grilli, Jason</t>
  </si>
  <si>
    <t>Grimm,J.</t>
  </si>
  <si>
    <t>Grimm, Justin</t>
  </si>
  <si>
    <t>Guerra,J.</t>
  </si>
  <si>
    <t>guerj002</t>
  </si>
  <si>
    <t>Guerra, Javy</t>
  </si>
  <si>
    <t>Guerrier,M.</t>
  </si>
  <si>
    <t>guerm001</t>
  </si>
  <si>
    <t>Guerrier, Matt</t>
  </si>
  <si>
    <t>Guthrie,J.</t>
  </si>
  <si>
    <t>guthj001</t>
  </si>
  <si>
    <t>Guthrie, Jeremy</t>
  </si>
  <si>
    <t>Gutierrez,F.</t>
  </si>
  <si>
    <t>gutif001</t>
  </si>
  <si>
    <t>Gutierrez, Franklin</t>
  </si>
  <si>
    <t>Brandon Guyer</t>
  </si>
  <si>
    <t>guyeb001</t>
  </si>
  <si>
    <t>Guyer, Brandon</t>
  </si>
  <si>
    <t>Guzman,J.</t>
  </si>
  <si>
    <t>guzmj005</t>
  </si>
  <si>
    <t>Guzman, Jesus</t>
  </si>
  <si>
    <t>Tony Gwynn</t>
  </si>
  <si>
    <t>Gwynn,T.</t>
  </si>
  <si>
    <t>gwynt002</t>
  </si>
  <si>
    <t>Gwynn Jr., Tony</t>
  </si>
  <si>
    <t>Tony Gwynn Jr.</t>
  </si>
  <si>
    <t>Gyorko, Jedd</t>
  </si>
  <si>
    <t>Hafner,T.</t>
  </si>
  <si>
    <t>hafnt001</t>
  </si>
  <si>
    <t>Hafner, Travis</t>
  </si>
  <si>
    <t>hagan001</t>
  </si>
  <si>
    <t>Hagadone, Nick</t>
  </si>
  <si>
    <t>Hairston,J.</t>
  </si>
  <si>
    <t>hairj002</t>
  </si>
  <si>
    <t>Hairston Jr., Jerry</t>
  </si>
  <si>
    <t>Jerry Hairston Jr.</t>
  </si>
  <si>
    <t>Hairston,S.</t>
  </si>
  <si>
    <t>hairs001</t>
  </si>
  <si>
    <t>Hairston, Scott</t>
  </si>
  <si>
    <t>Halladay,R.</t>
  </si>
  <si>
    <t>hallr001</t>
  </si>
  <si>
    <t>Halladay, Roy</t>
  </si>
  <si>
    <t>Hamels,C.</t>
  </si>
  <si>
    <t>hamec001</t>
  </si>
  <si>
    <t>Hamels, Cole</t>
  </si>
  <si>
    <t>Hamilton, Billy</t>
  </si>
  <si>
    <t>Hamilton,J.</t>
  </si>
  <si>
    <t>hamij003</t>
  </si>
  <si>
    <t>Hamilton, Josh</t>
  </si>
  <si>
    <t>Hammel,J.</t>
  </si>
  <si>
    <t>hammj002</t>
  </si>
  <si>
    <t>Hammel, Jason</t>
  </si>
  <si>
    <t>Hand,B.</t>
  </si>
  <si>
    <t>handb001</t>
  </si>
  <si>
    <t>Hand, Brad</t>
  </si>
  <si>
    <t>Hanigan,R.</t>
  </si>
  <si>
    <t>hanir001</t>
  </si>
  <si>
    <t>Hanigan, Ryan</t>
  </si>
  <si>
    <t>Hannahan,J.</t>
  </si>
  <si>
    <t>hannj001</t>
  </si>
  <si>
    <t>Hannahan, Jack</t>
  </si>
  <si>
    <t>Hanrahan,J.</t>
  </si>
  <si>
    <t>hanrj001</t>
  </si>
  <si>
    <t>Hanrahan, Joel</t>
  </si>
  <si>
    <t>Hanson,T.</t>
  </si>
  <si>
    <t>hanst001</t>
  </si>
  <si>
    <t>Hanson, Tommy</t>
  </si>
  <si>
    <t>Happ,J.</t>
  </si>
  <si>
    <t>happj001</t>
  </si>
  <si>
    <t>Happ, J.A.</t>
  </si>
  <si>
    <t>Harang,A.</t>
  </si>
  <si>
    <t>haraa001</t>
  </si>
  <si>
    <t>Harang, Aaron</t>
  </si>
  <si>
    <t>Hardy,J.</t>
  </si>
  <si>
    <t>hardj003</t>
  </si>
  <si>
    <t>Hardy, J.J.</t>
  </si>
  <si>
    <t>Haren,D.</t>
  </si>
  <si>
    <t>hared001</t>
  </si>
  <si>
    <t>Haren, Dan</t>
  </si>
  <si>
    <t>Harper, Bryce</t>
  </si>
  <si>
    <t>Harrell,L.</t>
  </si>
  <si>
    <t>harrl002</t>
  </si>
  <si>
    <t>Harrell, Lucas</t>
  </si>
  <si>
    <t>harrj002</t>
  </si>
  <si>
    <t>Harrison, Josh</t>
  </si>
  <si>
    <t>Harrison,M.</t>
  </si>
  <si>
    <t>harrm001</t>
  </si>
  <si>
    <t>Harrison, Matt</t>
  </si>
  <si>
    <t>Hart,C.</t>
  </si>
  <si>
    <t>hartc001</t>
  </si>
  <si>
    <t>Hart, Corey</t>
  </si>
  <si>
    <t>Harvey,M.</t>
  </si>
  <si>
    <t>Harvey, Matt</t>
  </si>
  <si>
    <t>hatcc001</t>
  </si>
  <si>
    <t>Hatcher, Chris</t>
  </si>
  <si>
    <t>Reese Havens</t>
  </si>
  <si>
    <t>sa454377</t>
  </si>
  <si>
    <t>Hawkins,L.</t>
  </si>
  <si>
    <t>hawkl001</t>
  </si>
  <si>
    <t>Hawkins, LaTroy</t>
  </si>
  <si>
    <t>Headley,C.</t>
  </si>
  <si>
    <t>headc001</t>
  </si>
  <si>
    <t>Headley, Chase</t>
  </si>
  <si>
    <t>Hechavarria, Adeiny</t>
  </si>
  <si>
    <t>Hefner,J.</t>
  </si>
  <si>
    <t>Hefner, Jeremy</t>
  </si>
  <si>
    <t>Heisey,C.</t>
  </si>
  <si>
    <t>heisc001</t>
  </si>
  <si>
    <t>Heisey, Chris</t>
  </si>
  <si>
    <t>Hellickson,J.</t>
  </si>
  <si>
    <t>hellj001</t>
  </si>
  <si>
    <t>Hellickson, Jeremy</t>
  </si>
  <si>
    <t>Helton,T.</t>
  </si>
  <si>
    <t>heltt001</t>
  </si>
  <si>
    <t>Helton, Todd</t>
  </si>
  <si>
    <t>Henderson,J.</t>
  </si>
  <si>
    <t>Henderson, Jim</t>
  </si>
  <si>
    <t>Hendriks,L.</t>
  </si>
  <si>
    <t>hendl001</t>
  </si>
  <si>
    <t>Hendriks, Liam</t>
  </si>
  <si>
    <t>Hernandez,D.</t>
  </si>
  <si>
    <t>hernd002</t>
  </si>
  <si>
    <t>Hernandez, David</t>
  </si>
  <si>
    <t>Hernandez,F.</t>
  </si>
  <si>
    <t>hernf002</t>
  </si>
  <si>
    <t>Hernandez, Felix</t>
  </si>
  <si>
    <t>Gorkys Hernandez</t>
  </si>
  <si>
    <t>Hernandez, Gorkys</t>
  </si>
  <si>
    <t>Luis Hernandez</t>
  </si>
  <si>
    <t>Luis A. Hernandez</t>
  </si>
  <si>
    <t>Hernandez,Lu.</t>
  </si>
  <si>
    <t>hernl004</t>
  </si>
  <si>
    <t>Hernandez, Luis</t>
  </si>
  <si>
    <t>Hernandez,R.</t>
  </si>
  <si>
    <t>hernr002</t>
  </si>
  <si>
    <t>Hernandez, Ramon</t>
  </si>
  <si>
    <t>Herrera,J.</t>
  </si>
  <si>
    <t>herrj002</t>
  </si>
  <si>
    <t>Herrera, Jonathan</t>
  </si>
  <si>
    <t>herrk001</t>
  </si>
  <si>
    <t>Herrera, Kelvin</t>
  </si>
  <si>
    <t>herrmch01</t>
  </si>
  <si>
    <t>Hester,J.</t>
  </si>
  <si>
    <t>hestj001</t>
  </si>
  <si>
    <t>Hester, John</t>
  </si>
  <si>
    <t>heywj001</t>
  </si>
  <si>
    <t>Heyward, Jason</t>
  </si>
  <si>
    <t>Brandon Hicks</t>
  </si>
  <si>
    <t>hickb002</t>
  </si>
  <si>
    <t>Hicks, Brandon</t>
  </si>
  <si>
    <t>Hill,A.</t>
  </si>
  <si>
    <t>hilla001</t>
  </si>
  <si>
    <t>Hill, Aaron</t>
  </si>
  <si>
    <t>Shawn Hill</t>
  </si>
  <si>
    <t>Hill, Shawn</t>
  </si>
  <si>
    <t>Steven Hill</t>
  </si>
  <si>
    <t>Steve Hill</t>
  </si>
  <si>
    <t>hills004</t>
  </si>
  <si>
    <t>Hill, Steven</t>
  </si>
  <si>
    <t>Hinske,E.</t>
  </si>
  <si>
    <t>hinse001</t>
  </si>
  <si>
    <t>Hinske, Eric</t>
  </si>
  <si>
    <t>Hochevar,L.</t>
  </si>
  <si>
    <t>hochl001</t>
  </si>
  <si>
    <t>Hochevar, Luke</t>
  </si>
  <si>
    <t>Hoes, L.J.</t>
  </si>
  <si>
    <t>Bryan Holaday</t>
  </si>
  <si>
    <t>Holaday, Bryan</t>
  </si>
  <si>
    <t>Holland,D.</t>
  </si>
  <si>
    <t>holld003</t>
  </si>
  <si>
    <t>Holland, Derek</t>
  </si>
  <si>
    <t>Holland,G.</t>
  </si>
  <si>
    <t>hollg001</t>
  </si>
  <si>
    <t>Holland, Greg</t>
  </si>
  <si>
    <t>Holliday,M.</t>
  </si>
  <si>
    <t>hollm001</t>
  </si>
  <si>
    <t>Holliday, Matt</t>
  </si>
  <si>
    <t>holtbr01</t>
  </si>
  <si>
    <t>Hoover, J.J.</t>
  </si>
  <si>
    <t>horsj001</t>
  </si>
  <si>
    <t>Horst, Jeremy</t>
  </si>
  <si>
    <t>hosme001</t>
  </si>
  <si>
    <t>Hosmer, Eric</t>
  </si>
  <si>
    <t>Howard,R.</t>
  </si>
  <si>
    <t>howar001</t>
  </si>
  <si>
    <t>Howard, Ryan</t>
  </si>
  <si>
    <t>Howell,J.</t>
  </si>
  <si>
    <t>howej003</t>
  </si>
  <si>
    <t>Howell, J.P.</t>
  </si>
  <si>
    <t>hudsoda01</t>
  </si>
  <si>
    <t>Daniel Hudson</t>
  </si>
  <si>
    <t>Hudson,D.</t>
  </si>
  <si>
    <t>hudsd001</t>
  </si>
  <si>
    <t>Hudson, Daniel</t>
  </si>
  <si>
    <t>Hudson,T.</t>
  </si>
  <si>
    <t>hudst001</t>
  </si>
  <si>
    <t>Hudson, Tim</t>
  </si>
  <si>
    <t>Huff,D.</t>
  </si>
  <si>
    <t>huffd001</t>
  </si>
  <si>
    <t>Huff, David</t>
  </si>
  <si>
    <t>hughj001</t>
  </si>
  <si>
    <t>Hughes, Jared</t>
  </si>
  <si>
    <t>Luke Hughes</t>
  </si>
  <si>
    <t>Hughes,L.</t>
  </si>
  <si>
    <t>hughl001</t>
  </si>
  <si>
    <t>Hughes, Luke</t>
  </si>
  <si>
    <t>Hughes,P.</t>
  </si>
  <si>
    <t>hughp001</t>
  </si>
  <si>
    <t>Hughes, Phil</t>
  </si>
  <si>
    <t>Danny Hultzen</t>
  </si>
  <si>
    <t>sa455118</t>
  </si>
  <si>
    <t>Hultzen, Danny</t>
  </si>
  <si>
    <t>Humber,P.</t>
  </si>
  <si>
    <t>humbp001</t>
  </si>
  <si>
    <t>Humber, Philip</t>
  </si>
  <si>
    <t>Hundley,N.</t>
  </si>
  <si>
    <t>hundn001</t>
  </si>
  <si>
    <t>Hundley, Nick</t>
  </si>
  <si>
    <t>huntt001</t>
  </si>
  <si>
    <t>Hunter, Torii</t>
  </si>
  <si>
    <t>Hunter,T.</t>
  </si>
  <si>
    <t>huntt002</t>
  </si>
  <si>
    <t>Hunter, Tommy</t>
  </si>
  <si>
    <t>Drew Hutchison</t>
  </si>
  <si>
    <t>Hutchison,D.</t>
  </si>
  <si>
    <t>Hutchison, Drew</t>
  </si>
  <si>
    <t>Iannetta,C.</t>
  </si>
  <si>
    <t>iannc001</t>
  </si>
  <si>
    <t>Iannetta, Chris</t>
  </si>
  <si>
    <t>Ibanez,R.</t>
  </si>
  <si>
    <t>ibanr001</t>
  </si>
  <si>
    <t>Ibanez, Raul</t>
  </si>
  <si>
    <t>Ryota Igarashi</t>
  </si>
  <si>
    <t>igarr001</t>
  </si>
  <si>
    <t>Igarashi, Ryota</t>
  </si>
  <si>
    <t>Iglesias,J.</t>
  </si>
  <si>
    <t>iglej001</t>
  </si>
  <si>
    <t>Iglesias, Jose</t>
  </si>
  <si>
    <t>Ender Inciarte</t>
  </si>
  <si>
    <t>sa503287</t>
  </si>
  <si>
    <t>Infante,O.</t>
  </si>
  <si>
    <t>infao001</t>
  </si>
  <si>
    <t>Infante, Omar</t>
  </si>
  <si>
    <t>Inge,B.</t>
  </si>
  <si>
    <t>ingeb001</t>
  </si>
  <si>
    <t>Inge, Brandon</t>
  </si>
  <si>
    <t>Ishikawa,T.</t>
  </si>
  <si>
    <t>ishit001</t>
  </si>
  <si>
    <t>Ishikawa, Travis</t>
  </si>
  <si>
    <t>Jason Isringhausen</t>
  </si>
  <si>
    <t>Isringhausen,J</t>
  </si>
  <si>
    <t>isrij001</t>
  </si>
  <si>
    <t>Isringhausen, Jason</t>
  </si>
  <si>
    <t>Iwakuma,H.</t>
  </si>
  <si>
    <t>Iwakuma, Hisashi</t>
  </si>
  <si>
    <t>Izturis,M.</t>
  </si>
  <si>
    <t>iztum001</t>
  </si>
  <si>
    <t>Izturis, Maicer</t>
  </si>
  <si>
    <t>Jackson,A.</t>
  </si>
  <si>
    <t>jacka001</t>
  </si>
  <si>
    <t>Jackson, Austin</t>
  </si>
  <si>
    <t>Brett Jackson</t>
  </si>
  <si>
    <t>Jackson, Brett</t>
  </si>
  <si>
    <t>Jackson,E.</t>
  </si>
  <si>
    <t>jacke001</t>
  </si>
  <si>
    <t>Jackson, Edwin</t>
  </si>
  <si>
    <t>Jackson, Ryan</t>
  </si>
  <si>
    <t>Mike Jacobs</t>
  </si>
  <si>
    <t>Jacobs,M.</t>
  </si>
  <si>
    <t>jacom001</t>
  </si>
  <si>
    <t>Jacobs, Mike</t>
  </si>
  <si>
    <t>Janish,P.</t>
  </si>
  <si>
    <t>janip001</t>
  </si>
  <si>
    <t>Janish, Paul</t>
  </si>
  <si>
    <t>Jansen,K.</t>
  </si>
  <si>
    <t>jansk001</t>
  </si>
  <si>
    <t>Jansen, Kenley</t>
  </si>
  <si>
    <t>Janssen,C.</t>
  </si>
  <si>
    <t>jansc001</t>
  </si>
  <si>
    <t>Janssen, Casey</t>
  </si>
  <si>
    <t>Jaso,J.</t>
  </si>
  <si>
    <t>jasoj001</t>
  </si>
  <si>
    <t>Jaso, John</t>
  </si>
  <si>
    <t>Jay,J.</t>
  </si>
  <si>
    <t>jay-j001</t>
  </si>
  <si>
    <t>Jay, Jon</t>
  </si>
  <si>
    <t>Jenkins,C.</t>
  </si>
  <si>
    <t>Jenkins, Chad</t>
  </si>
  <si>
    <t>Jennings, Dan</t>
  </si>
  <si>
    <t>Jennings,D.</t>
  </si>
  <si>
    <t>jennd002</t>
  </si>
  <si>
    <t>Jennings, Desmond</t>
  </si>
  <si>
    <t>Jepsen,K.</t>
  </si>
  <si>
    <t>jepsk001</t>
  </si>
  <si>
    <t>Jepsen, Kevin</t>
  </si>
  <si>
    <t>Jeter,D.</t>
  </si>
  <si>
    <t>jeted001</t>
  </si>
  <si>
    <t>Jeter, Derek</t>
  </si>
  <si>
    <t>A.J. Jimenez</t>
  </si>
  <si>
    <t>sa454887</t>
  </si>
  <si>
    <t>Jimenez,U.</t>
  </si>
  <si>
    <t>jimeu001</t>
  </si>
  <si>
    <t>Jimenez, Ubaldo</t>
  </si>
  <si>
    <t>Johnson,C.</t>
  </si>
  <si>
    <t>johnc003</t>
  </si>
  <si>
    <t>Johnson, Chris</t>
  </si>
  <si>
    <t>johnd004</t>
  </si>
  <si>
    <t>Johnson, Dan</t>
  </si>
  <si>
    <t>Johnson,E.</t>
  </si>
  <si>
    <t>johne002</t>
  </si>
  <si>
    <t>Johnson, Elliot</t>
  </si>
  <si>
    <t>Johnson,J.</t>
  </si>
  <si>
    <t>johnj010</t>
  </si>
  <si>
    <t>Johnson, Jim</t>
  </si>
  <si>
    <t>Johnson,Jo.</t>
  </si>
  <si>
    <t>johnj009</t>
  </si>
  <si>
    <t>Johnson, Josh</t>
  </si>
  <si>
    <t>Johnson,K.</t>
  </si>
  <si>
    <t>johnk003</t>
  </si>
  <si>
    <t>Johnson, Kelly</t>
  </si>
  <si>
    <t>Johnson,R.</t>
  </si>
  <si>
    <t>johnr008</t>
  </si>
  <si>
    <t>Johnson, Reed</t>
  </si>
  <si>
    <t>johnr009</t>
  </si>
  <si>
    <t>Johnson, Rob</t>
  </si>
  <si>
    <t>Johnson,S.</t>
  </si>
  <si>
    <t>Johnson, Steve</t>
  </si>
  <si>
    <t>Jones,A.</t>
  </si>
  <si>
    <t>jonea003</t>
  </si>
  <si>
    <t>Jones, Adam</t>
  </si>
  <si>
    <t>Jones,G.</t>
  </si>
  <si>
    <t>joneg002</t>
  </si>
  <si>
    <t>Jones, Garrett</t>
  </si>
  <si>
    <t>Jones,N.</t>
  </si>
  <si>
    <t>Jones, Nate</t>
  </si>
  <si>
    <t>josepco01</t>
  </si>
  <si>
    <t>Joyce,M.</t>
  </si>
  <si>
    <t>joycm001</t>
  </si>
  <si>
    <t>Joyce, Matt</t>
  </si>
  <si>
    <t>Jurrjens,J.</t>
  </si>
  <si>
    <t>jurrj001</t>
  </si>
  <si>
    <t>Jurrjens, Jair</t>
  </si>
  <si>
    <t>Kila Ka'aihue</t>
  </si>
  <si>
    <t>Ka'aihue,K.</t>
  </si>
  <si>
    <t>kaaik001</t>
  </si>
  <si>
    <t>Ka'aihue, Kila</t>
  </si>
  <si>
    <t>Ryan Kalish</t>
  </si>
  <si>
    <t>kalir001</t>
  </si>
  <si>
    <t>Kalish, Ryan</t>
  </si>
  <si>
    <t>karstje01</t>
  </si>
  <si>
    <t>Jeff Karstens</t>
  </si>
  <si>
    <t>Karstens,J.</t>
  </si>
  <si>
    <t>karsj001</t>
  </si>
  <si>
    <t>Karstens, Jeff</t>
  </si>
  <si>
    <t>kawasmu01</t>
  </si>
  <si>
    <t>kazmisc01</t>
  </si>
  <si>
    <t>Kearns,A.</t>
  </si>
  <si>
    <t>keara001</t>
  </si>
  <si>
    <t>Kearns, Austin</t>
  </si>
  <si>
    <t>Kelley,S.</t>
  </si>
  <si>
    <t>kells001</t>
  </si>
  <si>
    <t>Kelley, Shawn</t>
  </si>
  <si>
    <t>kellyca01</t>
  </si>
  <si>
    <t>Casey Kelly</t>
  </si>
  <si>
    <t>Kelly,C.</t>
  </si>
  <si>
    <t>Kelly, Casey</t>
  </si>
  <si>
    <t>Kelly,J.</t>
  </si>
  <si>
    <t>Kelly, Joe</t>
  </si>
  <si>
    <t>Kemp,M.</t>
  </si>
  <si>
    <t>kempm001</t>
  </si>
  <si>
    <t>Kemp, Matt</t>
  </si>
  <si>
    <t>Howard Kendrick</t>
  </si>
  <si>
    <t>Kendrick,H.</t>
  </si>
  <si>
    <t>kendh001</t>
  </si>
  <si>
    <t>Kendrick, Howie</t>
  </si>
  <si>
    <t>Kendrick,K.</t>
  </si>
  <si>
    <t>kendk001</t>
  </si>
  <si>
    <t>Kendrick, Kyle</t>
  </si>
  <si>
    <t>Kennedy,I.</t>
  </si>
  <si>
    <t>kenni001</t>
  </si>
  <si>
    <t>Kennedy, Ian</t>
  </si>
  <si>
    <t>Keppinger,J.</t>
  </si>
  <si>
    <t>keppj001</t>
  </si>
  <si>
    <t>Keppinger, Jeff</t>
  </si>
  <si>
    <t>Kershaw,C.</t>
  </si>
  <si>
    <t>kersc001</t>
  </si>
  <si>
    <t>Kershaw, Clayton</t>
  </si>
  <si>
    <t>Keuchel,D.</t>
  </si>
  <si>
    <t>Keuchel, Dallas</t>
  </si>
  <si>
    <t>kimbc001</t>
  </si>
  <si>
    <t>Kimbrel, Craig</t>
  </si>
  <si>
    <t>Josh Kinney</t>
  </si>
  <si>
    <t>Kinney,J.</t>
  </si>
  <si>
    <t>kinnj001</t>
  </si>
  <si>
    <t>Kinney, Josh</t>
  </si>
  <si>
    <t>Kinsler,I.</t>
  </si>
  <si>
    <t>kinsi001</t>
  </si>
  <si>
    <t>Kinsler, Ian</t>
  </si>
  <si>
    <t>kintb001</t>
  </si>
  <si>
    <t>Kintzler, Brandon</t>
  </si>
  <si>
    <t>kipnj001</t>
  </si>
  <si>
    <t>Kipnis, Jason</t>
  </si>
  <si>
    <t>Kirkman,M.</t>
  </si>
  <si>
    <t>kirkm001</t>
  </si>
  <si>
    <t>Kirkman, Michael</t>
  </si>
  <si>
    <t>Kluber,C.</t>
  </si>
  <si>
    <t>klubc001</t>
  </si>
  <si>
    <t>Kluber, Corey</t>
  </si>
  <si>
    <t>Koehler,T.</t>
  </si>
  <si>
    <t>Koehler, Tom</t>
  </si>
  <si>
    <t>Konerko,P.</t>
  </si>
  <si>
    <t>konep001</t>
  </si>
  <si>
    <t>Konerko, Paul</t>
  </si>
  <si>
    <t>kontg001</t>
  </si>
  <si>
    <t>Kontos, George</t>
  </si>
  <si>
    <t>Bobby Korecky</t>
  </si>
  <si>
    <t>Korecky,B.</t>
  </si>
  <si>
    <t>koreb001</t>
  </si>
  <si>
    <t>Korecky, Bobby</t>
  </si>
  <si>
    <t>Kotchman,C.</t>
  </si>
  <si>
    <t>kotcc001</t>
  </si>
  <si>
    <t>Kotchman, Casey</t>
  </si>
  <si>
    <t>Kotsay,M.</t>
  </si>
  <si>
    <t>kotsm001</t>
  </si>
  <si>
    <t>Kotsay, Mark</t>
  </si>
  <si>
    <t>Kottaras,G.</t>
  </si>
  <si>
    <t>kottg001</t>
  </si>
  <si>
    <t>Kottaras, George</t>
  </si>
  <si>
    <t>kozmp001</t>
  </si>
  <si>
    <t>Kozma, Pete</t>
  </si>
  <si>
    <t>krate001</t>
  </si>
  <si>
    <t>Kratz, Erik</t>
  </si>
  <si>
    <t>Kubel,J.</t>
  </si>
  <si>
    <t>kubej002</t>
  </si>
  <si>
    <t>Kubel, Jason</t>
  </si>
  <si>
    <t>Kuroda,H.</t>
  </si>
  <si>
    <t>kuroh001</t>
  </si>
  <si>
    <t>Kuroda, Hiroki</t>
  </si>
  <si>
    <t>Lackey,J.</t>
  </si>
  <si>
    <t>lackj001</t>
  </si>
  <si>
    <t>Lackey, John</t>
  </si>
  <si>
    <t>Laffey,A.</t>
  </si>
  <si>
    <t>laffa001</t>
  </si>
  <si>
    <t>Laffey, Aaron</t>
  </si>
  <si>
    <t>Bryan LaHair</t>
  </si>
  <si>
    <t>LaHair,B.</t>
  </si>
  <si>
    <t>lahab001</t>
  </si>
  <si>
    <t>LaHair, Bryan</t>
  </si>
  <si>
    <t>lairb001</t>
  </si>
  <si>
    <t>Laird, Brandon</t>
  </si>
  <si>
    <t>Laird,G.</t>
  </si>
  <si>
    <t>lairg001</t>
  </si>
  <si>
    <t>Laird, Gerald</t>
  </si>
  <si>
    <t>lakeju01</t>
  </si>
  <si>
    <t>Lalli, Blake</t>
  </si>
  <si>
    <t>Langerhans,R.</t>
  </si>
  <si>
    <t>langr002</t>
  </si>
  <si>
    <t>Langerhans, Ryan</t>
  </si>
  <si>
    <t>Lannan,J.</t>
  </si>
  <si>
    <t>lannj001</t>
  </si>
  <si>
    <t>Lannan, John</t>
  </si>
  <si>
    <t>LaRoche,A.</t>
  </si>
  <si>
    <t>laroa001</t>
  </si>
  <si>
    <t>LaRoche, Adam</t>
  </si>
  <si>
    <t>Latos,M.</t>
  </si>
  <si>
    <t>latom001</t>
  </si>
  <si>
    <t>Latos, Mat</t>
  </si>
  <si>
    <t>lavar001</t>
  </si>
  <si>
    <t>Lavarnway, Ryan</t>
  </si>
  <si>
    <t>lawrb002</t>
  </si>
  <si>
    <t>Lawrie, Brett</t>
  </si>
  <si>
    <t>League,B.</t>
  </si>
  <si>
    <t>leagb001</t>
  </si>
  <si>
    <t>League, Brandon</t>
  </si>
  <si>
    <t>Leake,M.</t>
  </si>
  <si>
    <t>leakm001</t>
  </si>
  <si>
    <t>Leake, Mike</t>
  </si>
  <si>
    <t>LeBlanc,W.</t>
  </si>
  <si>
    <t>leblw001</t>
  </si>
  <si>
    <t>LeBlanc, Wade</t>
  </si>
  <si>
    <t>Lecure,S.</t>
  </si>
  <si>
    <t>lecus001</t>
  </si>
  <si>
    <t>LeCure, Sam</t>
  </si>
  <si>
    <t>Carlos Lee</t>
  </si>
  <si>
    <t>Lee,C.</t>
  </si>
  <si>
    <t>lee-c001</t>
  </si>
  <si>
    <t>Lee, Carlos</t>
  </si>
  <si>
    <t>lee-c003</t>
  </si>
  <si>
    <t>Lee, Cliff</t>
  </si>
  <si>
    <t>LeMahieu, DJ</t>
  </si>
  <si>
    <t>Leon, Sandy</t>
  </si>
  <si>
    <t>Leroux,C.</t>
  </si>
  <si>
    <t>leroc001</t>
  </si>
  <si>
    <t>Leroux, Chris</t>
  </si>
  <si>
    <t>Lester,J.</t>
  </si>
  <si>
    <t>lestj001</t>
  </si>
  <si>
    <t>Lester, Jon</t>
  </si>
  <si>
    <t>lewisco01</t>
  </si>
  <si>
    <t>Colby Lewis</t>
  </si>
  <si>
    <t>Lewis,C.</t>
  </si>
  <si>
    <t>lewic001</t>
  </si>
  <si>
    <t>Lewis, Colby</t>
  </si>
  <si>
    <t>Fred Lewis</t>
  </si>
  <si>
    <t>Lewis,F.</t>
  </si>
  <si>
    <t>lewif001</t>
  </si>
  <si>
    <t>Lewis, Fred</t>
  </si>
  <si>
    <t>lidda001</t>
  </si>
  <si>
    <t>Liddi, Alex</t>
  </si>
  <si>
    <t>Lilly,T.</t>
  </si>
  <si>
    <t>lillt001</t>
  </si>
  <si>
    <t>Lilly, Ted</t>
  </si>
  <si>
    <t>Lincecum,T.</t>
  </si>
  <si>
    <t>linct001</t>
  </si>
  <si>
    <t>Lincecum, Tim</t>
  </si>
  <si>
    <t>Lincoln,B.</t>
  </si>
  <si>
    <t>lincb001</t>
  </si>
  <si>
    <t>Lincoln, Brad</t>
  </si>
  <si>
    <t>Lind,A.</t>
  </si>
  <si>
    <t>linda001</t>
  </si>
  <si>
    <t>Lind, Adam</t>
  </si>
  <si>
    <t>lindj004</t>
  </si>
  <si>
    <t>Lindblom, Josh</t>
  </si>
  <si>
    <t>Lindstrom,M.</t>
  </si>
  <si>
    <t>lindm001</t>
  </si>
  <si>
    <t>Lindstrom, Matt</t>
  </si>
  <si>
    <t>Liriano,F.</t>
  </si>
  <si>
    <t>lirif001</t>
  </si>
  <si>
    <t>Liriano, Francisco</t>
  </si>
  <si>
    <t>Lobaton,J.</t>
  </si>
  <si>
    <t>lobaj001</t>
  </si>
  <si>
    <t>Lobaton, Jose</t>
  </si>
  <si>
    <t>Locke,J.</t>
  </si>
  <si>
    <t>lockj001</t>
  </si>
  <si>
    <t>Locke, Jeff</t>
  </si>
  <si>
    <t>Loe,K.</t>
  </si>
  <si>
    <t>loe-k001</t>
  </si>
  <si>
    <t>Loe, Kameron</t>
  </si>
  <si>
    <t>Logan,B.</t>
  </si>
  <si>
    <t>logab001</t>
  </si>
  <si>
    <t>Logan, Boone</t>
  </si>
  <si>
    <t>Lohse,K.</t>
  </si>
  <si>
    <t>lohsk001</t>
  </si>
  <si>
    <t>Lohse, Kyle</t>
  </si>
  <si>
    <t>Stephen Lombardozzi</t>
  </si>
  <si>
    <t>lombs002</t>
  </si>
  <si>
    <t>Lombardozzi, Steve</t>
  </si>
  <si>
    <t>Loney,J.</t>
  </si>
  <si>
    <t>lonej001</t>
  </si>
  <si>
    <t>Loney, James</t>
  </si>
  <si>
    <t>Longoria,E.</t>
  </si>
  <si>
    <t>longe001</t>
  </si>
  <si>
    <t>Longoria, Evan</t>
  </si>
  <si>
    <t>Lopez,J.</t>
  </si>
  <si>
    <t>lopej002</t>
  </si>
  <si>
    <t>Lopez, Javier</t>
  </si>
  <si>
    <t>Jose Lopez</t>
  </si>
  <si>
    <t>lopej003</t>
  </si>
  <si>
    <t>Lopez, Jose</t>
  </si>
  <si>
    <t>Lopez,W.</t>
  </si>
  <si>
    <t>lopew001</t>
  </si>
  <si>
    <t>Lopez, Wilton</t>
  </si>
  <si>
    <t>Lough, David</t>
  </si>
  <si>
    <t>Loup,A.</t>
  </si>
  <si>
    <t>Loup, Aaron</t>
  </si>
  <si>
    <t>Lowe,D.</t>
  </si>
  <si>
    <t>lowed001</t>
  </si>
  <si>
    <t>Lowe, Derek</t>
  </si>
  <si>
    <t>Lowe,M.</t>
  </si>
  <si>
    <t>lowem002</t>
  </si>
  <si>
    <t>Lowe, Mark</t>
  </si>
  <si>
    <t>Lowrie,J.</t>
  </si>
  <si>
    <t>lowrj001</t>
  </si>
  <si>
    <t>Lowrie, Jed</t>
  </si>
  <si>
    <t>LuCroy,J.</t>
  </si>
  <si>
    <t>lucrj001</t>
  </si>
  <si>
    <t>Lucroy, Jonathan</t>
  </si>
  <si>
    <t>Ludwick,R.</t>
  </si>
  <si>
    <t>ludwr001</t>
  </si>
  <si>
    <t>Ludwick, Ryan</t>
  </si>
  <si>
    <t>Cory Luebke</t>
  </si>
  <si>
    <t>Luebke,C.</t>
  </si>
  <si>
    <t>luebc001</t>
  </si>
  <si>
    <t>Luebke, Cory</t>
  </si>
  <si>
    <t>Luetge,L.</t>
  </si>
  <si>
    <t>Luetge, Lucas</t>
  </si>
  <si>
    <t>Lutz, Zach</t>
  </si>
  <si>
    <t>Lyles,J.</t>
  </si>
  <si>
    <t>lylej001</t>
  </si>
  <si>
    <t>Lyles, Jordan</t>
  </si>
  <si>
    <t>Lynn,L.</t>
  </si>
  <si>
    <t>lynnl001</t>
  </si>
  <si>
    <t>Lynn, Lance</t>
  </si>
  <si>
    <t>Lyon,B.</t>
  </si>
  <si>
    <t>lyonb003</t>
  </si>
  <si>
    <t>Lyon, Brandon</t>
  </si>
  <si>
    <t>Machado, Manny</t>
  </si>
  <si>
    <t>madsory01</t>
  </si>
  <si>
    <t>Ryan Madson</t>
  </si>
  <si>
    <t>Madson,R.</t>
  </si>
  <si>
    <t>madsr001</t>
  </si>
  <si>
    <t>Madson, Ryan</t>
  </si>
  <si>
    <t>Maholm,P.</t>
  </si>
  <si>
    <t>mahop002</t>
  </si>
  <si>
    <t>Maholm, Paul</t>
  </si>
  <si>
    <t>Mitch Maier</t>
  </si>
  <si>
    <t>Maier,M.</t>
  </si>
  <si>
    <t>maiem001</t>
  </si>
  <si>
    <t>Maier, Mitch</t>
  </si>
  <si>
    <t>Scott Maine</t>
  </si>
  <si>
    <t>mains001</t>
  </si>
  <si>
    <t>Maine, Scott</t>
  </si>
  <si>
    <t>maldm001</t>
  </si>
  <si>
    <t>Maldonado, Martin</t>
  </si>
  <si>
    <t>Marcum,S.</t>
  </si>
  <si>
    <t>marcs001</t>
  </si>
  <si>
    <t>Marcum, Shaun</t>
  </si>
  <si>
    <t>Marisnick, Jake</t>
  </si>
  <si>
    <t>Markakis,N.</t>
  </si>
  <si>
    <t>markn001</t>
  </si>
  <si>
    <t>Markakis, Nick</t>
  </si>
  <si>
    <t>Marmol,C.</t>
  </si>
  <si>
    <t>marmc001</t>
  </si>
  <si>
    <t>Marmol, Carlos</t>
  </si>
  <si>
    <t>Maronde, Nick</t>
  </si>
  <si>
    <t>Marquis,J.</t>
  </si>
  <si>
    <t>marqj001</t>
  </si>
  <si>
    <t>Marquis, Jason</t>
  </si>
  <si>
    <t>Marshall,S.</t>
  </si>
  <si>
    <t>marss002</t>
  </si>
  <si>
    <t>Marshall, Sean</t>
  </si>
  <si>
    <t>Marson,L.</t>
  </si>
  <si>
    <t>marsl001</t>
  </si>
  <si>
    <t>Marson, Lou</t>
  </si>
  <si>
    <t>Luis Marte</t>
  </si>
  <si>
    <t>martl003</t>
  </si>
  <si>
    <t>Marte, Luis</t>
  </si>
  <si>
    <t>Marte, Starling</t>
  </si>
  <si>
    <t>Marte,V.</t>
  </si>
  <si>
    <t>martv002</t>
  </si>
  <si>
    <t>Marte, Victor</t>
  </si>
  <si>
    <t>martica04</t>
  </si>
  <si>
    <t>Martinez,C.</t>
  </si>
  <si>
    <t>martc005</t>
  </si>
  <si>
    <t>Martinez, Cristhian</t>
  </si>
  <si>
    <t>Martinez,F.</t>
  </si>
  <si>
    <t>martf002</t>
  </si>
  <si>
    <t>Martinez, Fernando</t>
  </si>
  <si>
    <t>martj006</t>
  </si>
  <si>
    <t>Martinez, J.D.</t>
  </si>
  <si>
    <t>martl004</t>
  </si>
  <si>
    <t>Martin, Leonys</t>
  </si>
  <si>
    <t>Luis Martinez</t>
  </si>
  <si>
    <t>martl002</t>
  </si>
  <si>
    <t>Martinez, Luis</t>
  </si>
  <si>
    <t>martm003</t>
  </si>
  <si>
    <t>Martinez, Michael</t>
  </si>
  <si>
    <t>Martin,R.</t>
  </si>
  <si>
    <t>martr004</t>
  </si>
  <si>
    <t>Martin, Russell</t>
  </si>
  <si>
    <t>Nick Masset</t>
  </si>
  <si>
    <t>Masset,N.</t>
  </si>
  <si>
    <t>massn001</t>
  </si>
  <si>
    <t>Masset, Nick</t>
  </si>
  <si>
    <t>Masterson,J.</t>
  </si>
  <si>
    <t>mastj001</t>
  </si>
  <si>
    <t>Masterson, Justin</t>
  </si>
  <si>
    <t>Mastroianni, Darin</t>
  </si>
  <si>
    <t>Joe Mather</t>
  </si>
  <si>
    <t>Mather,J.</t>
  </si>
  <si>
    <t>mathj002</t>
  </si>
  <si>
    <t>Mather, Joe</t>
  </si>
  <si>
    <t>Mathis,J.</t>
  </si>
  <si>
    <t>mathj001</t>
  </si>
  <si>
    <t>Mathis, Jeff</t>
  </si>
  <si>
    <t>Matsuzaka,D.</t>
  </si>
  <si>
    <t>matsd001</t>
  </si>
  <si>
    <t>Matsuzaka, Daisuke</t>
  </si>
  <si>
    <t>Mattheus,R.</t>
  </si>
  <si>
    <t>mattr001</t>
  </si>
  <si>
    <t>Mattheus, Ryan</t>
  </si>
  <si>
    <t>Matusz,B.</t>
  </si>
  <si>
    <t>matub001</t>
  </si>
  <si>
    <t>Matusz, Brian</t>
  </si>
  <si>
    <t>maurebr01</t>
  </si>
  <si>
    <t>Mauer,J.</t>
  </si>
  <si>
    <t>mauej001</t>
  </si>
  <si>
    <t>Mauer, Joe</t>
  </si>
  <si>
    <t>Maxwell,J.</t>
  </si>
  <si>
    <t>maxwj002</t>
  </si>
  <si>
    <t>Maxwell, Justin</t>
  </si>
  <si>
    <t>Mayberry,J.</t>
  </si>
  <si>
    <t>maybj001</t>
  </si>
  <si>
    <t>Mayberry, John</t>
  </si>
  <si>
    <t>John Mayberry Jr.</t>
  </si>
  <si>
    <t>Maybin,C.</t>
  </si>
  <si>
    <t>maybc001</t>
  </si>
  <si>
    <t>Maybin, Cameron</t>
  </si>
  <si>
    <t>Edwin Maysonet</t>
  </si>
  <si>
    <t>Maysonet,E.</t>
  </si>
  <si>
    <t>mayse001</t>
  </si>
  <si>
    <t>Maysonet, Edwin</t>
  </si>
  <si>
    <t>McAllister,Z.</t>
  </si>
  <si>
    <t>mcalz001</t>
  </si>
  <si>
    <t>McAllister, Zach</t>
  </si>
  <si>
    <t>mcbrima01</t>
  </si>
  <si>
    <t>Matt McBride</t>
  </si>
  <si>
    <t>McCann,B.</t>
  </si>
  <si>
    <t>mccab002</t>
  </si>
  <si>
    <t>McCann, Brian</t>
  </si>
  <si>
    <t>McCarthy,B.</t>
  </si>
  <si>
    <t>mccab001</t>
  </si>
  <si>
    <t>McCarthy, Brandon</t>
  </si>
  <si>
    <t>McClellan,K.</t>
  </si>
  <si>
    <t>mcclk001</t>
  </si>
  <si>
    <t>McClellan, Kyle</t>
  </si>
  <si>
    <t>Mike McClendon</t>
  </si>
  <si>
    <t>mcclm001</t>
  </si>
  <si>
    <t>McClendon, Mike</t>
  </si>
  <si>
    <t>Mike McCoy</t>
  </si>
  <si>
    <t>McCoy,M.</t>
  </si>
  <si>
    <t>mccom001</t>
  </si>
  <si>
    <t>McCoy, Mike</t>
  </si>
  <si>
    <t>McCutchen,A.</t>
  </si>
  <si>
    <t>mccua001</t>
  </si>
  <si>
    <t>McCutchen, Andrew</t>
  </si>
  <si>
    <t>McDonald,D.</t>
  </si>
  <si>
    <t>mcdod002</t>
  </si>
  <si>
    <t>McDonald, Darnell</t>
  </si>
  <si>
    <t>McDonald,J.</t>
  </si>
  <si>
    <t>mcdoj004</t>
  </si>
  <si>
    <t>McDonald, James</t>
  </si>
  <si>
    <t>mcdoj003</t>
  </si>
  <si>
    <t>McDonald, John</t>
  </si>
  <si>
    <t>mcgej001</t>
  </si>
  <si>
    <t>McGee, Jake</t>
  </si>
  <si>
    <t>Casey McGehee</t>
  </si>
  <si>
    <t>McGehee,C.</t>
  </si>
  <si>
    <t>mcgec001</t>
  </si>
  <si>
    <t>McGehee, Casey</t>
  </si>
  <si>
    <t>Chris Mcguiness</t>
  </si>
  <si>
    <t>McHugh,C.</t>
  </si>
  <si>
    <t>McHugh, Collin</t>
  </si>
  <si>
    <t>McKenry,M.</t>
  </si>
  <si>
    <t>mckem001</t>
  </si>
  <si>
    <t>McKenry, Michael</t>
  </si>
  <si>
    <t>McLouth,N.</t>
  </si>
  <si>
    <t>mclon001</t>
  </si>
  <si>
    <t>McLouth, Nate</t>
  </si>
  <si>
    <t>mcpheky01</t>
  </si>
  <si>
    <t>Kyle McPherson</t>
  </si>
  <si>
    <t>McPherson, Kyle</t>
  </si>
  <si>
    <t>Medlen,K.</t>
  </si>
  <si>
    <t>medlk001</t>
  </si>
  <si>
    <t>Medlen, Kris</t>
  </si>
  <si>
    <t>mejiaer01</t>
  </si>
  <si>
    <t>Ernesto Mejia</t>
  </si>
  <si>
    <t>sa295188</t>
  </si>
  <si>
    <t>mejij001</t>
  </si>
  <si>
    <t>Mejia, Jenrry</t>
  </si>
  <si>
    <t>Jenry Mejia</t>
  </si>
  <si>
    <t>Melancon,M.</t>
  </si>
  <si>
    <t>melam001</t>
  </si>
  <si>
    <t>Melancon, Mark</t>
  </si>
  <si>
    <t>Mendoza,L.</t>
  </si>
  <si>
    <t>mendl001</t>
  </si>
  <si>
    <t>Mendoza, Luis</t>
  </si>
  <si>
    <t>Mercer, Jordy</t>
  </si>
  <si>
    <t>merchje01</t>
  </si>
  <si>
    <t>Jesus Merchan</t>
  </si>
  <si>
    <t>sa199270</t>
  </si>
  <si>
    <t>Mesa, Melky</t>
  </si>
  <si>
    <t>mesod001</t>
  </si>
  <si>
    <t>Mesoraco, Devin</t>
  </si>
  <si>
    <t>Middlebrooks, Will</t>
  </si>
  <si>
    <t>Mijares,J.</t>
  </si>
  <si>
    <t>mijaj001</t>
  </si>
  <si>
    <t>Mijares, Jose</t>
  </si>
  <si>
    <t>Miley,W.</t>
  </si>
  <si>
    <t>milew001</t>
  </si>
  <si>
    <t>Miley, Wade</t>
  </si>
  <si>
    <t>Miller,A.</t>
  </si>
  <si>
    <t>milla002</t>
  </si>
  <si>
    <t>Miller, Andrew</t>
  </si>
  <si>
    <t>millebr02</t>
  </si>
  <si>
    <t>Miller,J.</t>
  </si>
  <si>
    <t>millj005</t>
  </si>
  <si>
    <t>Miller, Jim</t>
  </si>
  <si>
    <t>Miller,S.</t>
  </si>
  <si>
    <t>Miller, Shelby</t>
  </si>
  <si>
    <t>Brad Mills</t>
  </si>
  <si>
    <t>Mills,B.</t>
  </si>
  <si>
    <t>millb001</t>
  </si>
  <si>
    <t>Mills, Brad</t>
  </si>
  <si>
    <t>Kevin Millwood</t>
  </si>
  <si>
    <t>Millwood,K.</t>
  </si>
  <si>
    <t>millk004</t>
  </si>
  <si>
    <t>Millwood, Kevin</t>
  </si>
  <si>
    <t>Milone,T.</t>
  </si>
  <si>
    <t>milot001</t>
  </si>
  <si>
    <t>Milone, Tommy</t>
  </si>
  <si>
    <t>Tom Milone</t>
  </si>
  <si>
    <t>Minor,M.</t>
  </si>
  <si>
    <t>minom001</t>
  </si>
  <si>
    <t>Minor, Mike</t>
  </si>
  <si>
    <t>D.J. Mitchell</t>
  </si>
  <si>
    <t>Mitchell,D.J.</t>
  </si>
  <si>
    <t>Mitchell, D.J.</t>
  </si>
  <si>
    <t>Molina,J.</t>
  </si>
  <si>
    <t>molij001</t>
  </si>
  <si>
    <t>Molina, Jose</t>
  </si>
  <si>
    <t>Molina,Y.</t>
  </si>
  <si>
    <t>moliy001</t>
  </si>
  <si>
    <t>Molina, Yadier</t>
  </si>
  <si>
    <t>montj003</t>
  </si>
  <si>
    <t>Montero, Jesus</t>
  </si>
  <si>
    <t>Montero,M.</t>
  </si>
  <si>
    <t>montm001</t>
  </si>
  <si>
    <t>Montero, Miguel</t>
  </si>
  <si>
    <t>Moore,A.</t>
  </si>
  <si>
    <t>moora001</t>
  </si>
  <si>
    <t>Moore, Adam</t>
  </si>
  <si>
    <t>Moore,M.</t>
  </si>
  <si>
    <t>moorm003</t>
  </si>
  <si>
    <t>Moore, Matt</t>
  </si>
  <si>
    <t>Scott Moore</t>
  </si>
  <si>
    <t>Moore,S.</t>
  </si>
  <si>
    <t>moors001</t>
  </si>
  <si>
    <t>Moore, Scott</t>
  </si>
  <si>
    <t>Moore, Tyler</t>
  </si>
  <si>
    <t>Morales,F.</t>
  </si>
  <si>
    <t>moraf001</t>
  </si>
  <si>
    <t>Morales, Franklin</t>
  </si>
  <si>
    <t>Morales,K.</t>
  </si>
  <si>
    <t>morak001</t>
  </si>
  <si>
    <t>Morales, Kendrys</t>
  </si>
  <si>
    <t>morem001</t>
  </si>
  <si>
    <t>Moreland, Mitch</t>
  </si>
  <si>
    <t>Nyjer Morgan</t>
  </si>
  <si>
    <t>Morgan,N.</t>
  </si>
  <si>
    <t>morgn001</t>
  </si>
  <si>
    <t>Morgan, Nyjer</t>
  </si>
  <si>
    <t>Morneau,J.</t>
  </si>
  <si>
    <t>mornj001</t>
  </si>
  <si>
    <t>Morneau, Justin</t>
  </si>
  <si>
    <t>Morris, Bryan</t>
  </si>
  <si>
    <t>morrl001</t>
  </si>
  <si>
    <t>Morrison, Logan</t>
  </si>
  <si>
    <t>Morrow,B.</t>
  </si>
  <si>
    <t>morrb001</t>
  </si>
  <si>
    <t>Morrow, Brandon</t>
  </si>
  <si>
    <t>Morse,M.</t>
  </si>
  <si>
    <t>morsm001</t>
  </si>
  <si>
    <t>Morse, Michael</t>
  </si>
  <si>
    <t>Morton,C.</t>
  </si>
  <si>
    <t>mortc002</t>
  </si>
  <si>
    <t>Morton, Charlie</t>
  </si>
  <si>
    <t>Dustin Moseley</t>
  </si>
  <si>
    <t>Moseley,D.</t>
  </si>
  <si>
    <t>mosed001</t>
  </si>
  <si>
    <t>Moseley, Dustin</t>
  </si>
  <si>
    <t>Moss,B.</t>
  </si>
  <si>
    <t>mossb001</t>
  </si>
  <si>
    <t>Moss, Brandon</t>
  </si>
  <si>
    <t>Motte,J.</t>
  </si>
  <si>
    <t>mottj001</t>
  </si>
  <si>
    <t>Motte, Jason</t>
  </si>
  <si>
    <t>mousm001</t>
  </si>
  <si>
    <t>Moustakas, Mike</t>
  </si>
  <si>
    <t>Moylan,P.</t>
  </si>
  <si>
    <t>moylp001</t>
  </si>
  <si>
    <t>Moylan, Peter</t>
  </si>
  <si>
    <t>Mujica,E.</t>
  </si>
  <si>
    <t>mujie001</t>
  </si>
  <si>
    <t>Mujica, Edward</t>
  </si>
  <si>
    <t>Murphy,D.</t>
  </si>
  <si>
    <t>murpd005</t>
  </si>
  <si>
    <t>Murphy, David</t>
  </si>
  <si>
    <t>murpd006</t>
  </si>
  <si>
    <t>Murphy, Daniel</t>
  </si>
  <si>
    <t>mustero01</t>
  </si>
  <si>
    <t>Ronnier Mustelier</t>
  </si>
  <si>
    <t>sa601536</t>
  </si>
  <si>
    <t>Myers,B.</t>
  </si>
  <si>
    <t>myerb001</t>
  </si>
  <si>
    <t>Myers, Brett</t>
  </si>
  <si>
    <t>Myers, Wil</t>
  </si>
  <si>
    <t>Xavier Nady</t>
  </si>
  <si>
    <t>Nady,X.</t>
  </si>
  <si>
    <t>nadyx001</t>
  </si>
  <si>
    <t>Nady, Xavier</t>
  </si>
  <si>
    <t>nakajhi01</t>
  </si>
  <si>
    <t>Hiroyuki Nakajima</t>
  </si>
  <si>
    <t>Napoli,M.</t>
  </si>
  <si>
    <t>napom001</t>
  </si>
  <si>
    <t>Napoli, Mike</t>
  </si>
  <si>
    <t>Narveson,C.</t>
  </si>
  <si>
    <t>narvc001</t>
  </si>
  <si>
    <t>Narveson, Chris</t>
  </si>
  <si>
    <t>Nathan,J.</t>
  </si>
  <si>
    <t>nathj001</t>
  </si>
  <si>
    <t>Nathan, Joe</t>
  </si>
  <si>
    <t>navad002</t>
  </si>
  <si>
    <t>Nava, Daniel</t>
  </si>
  <si>
    <t>Navarro, Dioner</t>
  </si>
  <si>
    <t>Neal, Thomas</t>
  </si>
  <si>
    <t>Nelson,C.</t>
  </si>
  <si>
    <t>nelsc001</t>
  </si>
  <si>
    <t>Nelson, Chris</t>
  </si>
  <si>
    <t>Neshek,P.</t>
  </si>
  <si>
    <t>neshp001</t>
  </si>
  <si>
    <t>Neshek, Pat</t>
  </si>
  <si>
    <t>Nicasio,J.</t>
  </si>
  <si>
    <t>nicaj001</t>
  </si>
  <si>
    <t>Nicasio, Juan</t>
  </si>
  <si>
    <t>nickm001</t>
  </si>
  <si>
    <t>Nickeas, Mike</t>
  </si>
  <si>
    <t>niemaje01</t>
  </si>
  <si>
    <t>Jeff Niemann</t>
  </si>
  <si>
    <t>Niemann,J.</t>
  </si>
  <si>
    <t>niemj001</t>
  </si>
  <si>
    <t>Niemann, Jeff</t>
  </si>
  <si>
    <t>Jonathon Niese</t>
  </si>
  <si>
    <t>Niese,J.</t>
  </si>
  <si>
    <t>niesj001</t>
  </si>
  <si>
    <t>Niese, Jonathon</t>
  </si>
  <si>
    <t>Jonathan Niese</t>
  </si>
  <si>
    <t>Nieuwenhuis, Kirk</t>
  </si>
  <si>
    <t>Nieves,W.</t>
  </si>
  <si>
    <t>nievw001</t>
  </si>
  <si>
    <t>Nieves, Wil</t>
  </si>
  <si>
    <t>nishits01</t>
  </si>
  <si>
    <t>Tsuyoshi Nishioka</t>
  </si>
  <si>
    <t>Nix,J.</t>
  </si>
  <si>
    <t>nix-j001</t>
  </si>
  <si>
    <t>Nix, Jayson</t>
  </si>
  <si>
    <t>Nix,L.</t>
  </si>
  <si>
    <t>nix-l001</t>
  </si>
  <si>
    <t>Nix, Laynce</t>
  </si>
  <si>
    <t>Noesi,H.</t>
  </si>
  <si>
    <t>noesh001</t>
  </si>
  <si>
    <t>Noesi, Hector</t>
  </si>
  <si>
    <t>Nolasco,R.</t>
  </si>
  <si>
    <t>nolar001</t>
  </si>
  <si>
    <t>Nolasco, Ricky</t>
  </si>
  <si>
    <t>Jordan Norberto</t>
  </si>
  <si>
    <t>Norberto,J.</t>
  </si>
  <si>
    <t>norbj001</t>
  </si>
  <si>
    <t>Norberto, Jordan</t>
  </si>
  <si>
    <t>Norris,B.</t>
  </si>
  <si>
    <t>norrb001</t>
  </si>
  <si>
    <t>Norris, Bud</t>
  </si>
  <si>
    <t>Norris, Derek</t>
  </si>
  <si>
    <t>Nova,I.</t>
  </si>
  <si>
    <t>novai001</t>
  </si>
  <si>
    <t>Nova, Ivan</t>
  </si>
  <si>
    <t>Nunez,E.</t>
  </si>
  <si>
    <t>nunee002</t>
  </si>
  <si>
    <t>Nunez, Eduardo</t>
  </si>
  <si>
    <t>odayda01</t>
  </si>
  <si>
    <t>Darren O'Day</t>
  </si>
  <si>
    <t>O'Day,D.</t>
  </si>
  <si>
    <t>odayd001</t>
  </si>
  <si>
    <t>O'Day, Darren</t>
  </si>
  <si>
    <t>Odorizzi,J.</t>
  </si>
  <si>
    <t>Odorizzi, Jake</t>
  </si>
  <si>
    <t>oflaher01</t>
  </si>
  <si>
    <t>Eric O'Flaherty</t>
  </si>
  <si>
    <t>O'Flaherty,E.</t>
  </si>
  <si>
    <t>oflae001</t>
  </si>
  <si>
    <t>O'Flaherty, Eric</t>
  </si>
  <si>
    <t>Ogando,A.</t>
  </si>
  <si>
    <t>ogana001</t>
  </si>
  <si>
    <t>Ogando, Alexi</t>
  </si>
  <si>
    <t>Oliver,D.</t>
  </si>
  <si>
    <t>olivd001</t>
  </si>
  <si>
    <t>Oliver, Darren</t>
  </si>
  <si>
    <t>Lester Oliveros</t>
  </si>
  <si>
    <t>olivl001</t>
  </si>
  <si>
    <t>Oliveros, Lester</t>
  </si>
  <si>
    <t>Olivo,M.</t>
  </si>
  <si>
    <t>olivm001</t>
  </si>
  <si>
    <t>Olivo, Miguel</t>
  </si>
  <si>
    <t>Mike Olt</t>
  </si>
  <si>
    <t>Olt, Mike</t>
  </si>
  <si>
    <t>Ondrusek,L.</t>
  </si>
  <si>
    <t>ondrl001</t>
  </si>
  <si>
    <t>Ondrusek, Logan</t>
  </si>
  <si>
    <t>Orr,P.</t>
  </si>
  <si>
    <t>orr-p001</t>
  </si>
  <si>
    <t>Orr, Pete</t>
  </si>
  <si>
    <t>Rafael Ortega</t>
  </si>
  <si>
    <t>Ortega, Rafael</t>
  </si>
  <si>
    <t>Ortiz,D.</t>
  </si>
  <si>
    <t>ortid001</t>
  </si>
  <si>
    <t>Ortiz, David</t>
  </si>
  <si>
    <t>Oswalt,R.</t>
  </si>
  <si>
    <t>oswar001</t>
  </si>
  <si>
    <t>Oswalt, Roy</t>
  </si>
  <si>
    <t>Ottavino,A.</t>
  </si>
  <si>
    <t>ottaa001</t>
  </si>
  <si>
    <t>Ottavino, Adam</t>
  </si>
  <si>
    <t>Outman,J.</t>
  </si>
  <si>
    <t>outmj001</t>
  </si>
  <si>
    <t>Outman, Josh</t>
  </si>
  <si>
    <t>Overbay,L.</t>
  </si>
  <si>
    <t>overl001</t>
  </si>
  <si>
    <t>Overbay, Lyle</t>
  </si>
  <si>
    <t>Micah Owings</t>
  </si>
  <si>
    <t>Owings,M.</t>
  </si>
  <si>
    <t>owinm001</t>
  </si>
  <si>
    <t>Owings, Micah</t>
  </si>
  <si>
    <t>ozunama01</t>
  </si>
  <si>
    <t>pachj001</t>
  </si>
  <si>
    <t>Pacheco, Jordan</t>
  </si>
  <si>
    <t>Pagan,A.</t>
  </si>
  <si>
    <t>pagaa001</t>
  </si>
  <si>
    <t>Pagan, Angel</t>
  </si>
  <si>
    <t>Papelbon,J.</t>
  </si>
  <si>
    <t>papej001</t>
  </si>
  <si>
    <t>Papelbon, Jonathan</t>
  </si>
  <si>
    <t>parej002</t>
  </si>
  <si>
    <t>Paredes, Jimmy</t>
  </si>
  <si>
    <t>Parker,J.</t>
  </si>
  <si>
    <t>parkj001</t>
  </si>
  <si>
    <t>Parker, Jarrod</t>
  </si>
  <si>
    <t>parmc001</t>
  </si>
  <si>
    <t>Parmelee, Chris</t>
  </si>
  <si>
    <t>Parnell,B.</t>
  </si>
  <si>
    <t>parnb001</t>
  </si>
  <si>
    <t>Parnell, Bobby</t>
  </si>
  <si>
    <t>Parra,G.</t>
  </si>
  <si>
    <t>parrg001</t>
  </si>
  <si>
    <t>Parra, Gerardo</t>
  </si>
  <si>
    <t>Parra,M.</t>
  </si>
  <si>
    <t>parrm001</t>
  </si>
  <si>
    <t>Parra, Manny</t>
  </si>
  <si>
    <t>Pastornicky, Tyler</t>
  </si>
  <si>
    <t>Patton,T.</t>
  </si>
  <si>
    <t>pattt001</t>
  </si>
  <si>
    <t>Patton, Troy</t>
  </si>
  <si>
    <t>David Pauley</t>
  </si>
  <si>
    <t>Pauley,D.</t>
  </si>
  <si>
    <t>pauld001</t>
  </si>
  <si>
    <t>Pauley, David</t>
  </si>
  <si>
    <t>paulife01</t>
  </si>
  <si>
    <t>Felipe Paulino</t>
  </si>
  <si>
    <t>Paulino,F.</t>
  </si>
  <si>
    <t>paulf001</t>
  </si>
  <si>
    <t>Paulino, Felipe</t>
  </si>
  <si>
    <t>Ronny Paulino</t>
  </si>
  <si>
    <t>Paulino,R.</t>
  </si>
  <si>
    <t>paulr001</t>
  </si>
  <si>
    <t>Paulino, Ronny</t>
  </si>
  <si>
    <t>Paul,X.</t>
  </si>
  <si>
    <t>paulx001</t>
  </si>
  <si>
    <t>Paul, Xavier</t>
  </si>
  <si>
    <t>Paxton, James</t>
  </si>
  <si>
    <t>Peacock, Brad</t>
  </si>
  <si>
    <t>Pearce,S.</t>
  </si>
  <si>
    <t>pears001</t>
  </si>
  <si>
    <t>Pearce, Steve</t>
  </si>
  <si>
    <t>Peavy,J.</t>
  </si>
  <si>
    <t>peavj001</t>
  </si>
  <si>
    <t>Peavy, Jake</t>
  </si>
  <si>
    <t>Pedroia,D.</t>
  </si>
  <si>
    <t>pedrd001</t>
  </si>
  <si>
    <t>Pedroia, Dustin</t>
  </si>
  <si>
    <t>peguc001</t>
  </si>
  <si>
    <t>Peguero, Carlos</t>
  </si>
  <si>
    <t>Peguero, Francisco</t>
  </si>
  <si>
    <t>Pelfrey,M.</t>
  </si>
  <si>
    <t>pelfm001</t>
  </si>
  <si>
    <t>Pelfrey, Mike</t>
  </si>
  <si>
    <t>Pena,B.</t>
  </si>
  <si>
    <t>penab002</t>
  </si>
  <si>
    <t>Pena, Brayan</t>
  </si>
  <si>
    <t>Pena,C.</t>
  </si>
  <si>
    <t>penac001</t>
  </si>
  <si>
    <t>Pena, Carlos</t>
  </si>
  <si>
    <t>Pena,R.</t>
  </si>
  <si>
    <t>penar002</t>
  </si>
  <si>
    <t>Pena, Ramiro</t>
  </si>
  <si>
    <t>Pence,H.</t>
  </si>
  <si>
    <t>pench001</t>
  </si>
  <si>
    <t>Pence, Hunter</t>
  </si>
  <si>
    <t>Pennington,C.</t>
  </si>
  <si>
    <t>pennc001</t>
  </si>
  <si>
    <t>Pennington, Cliff</t>
  </si>
  <si>
    <t>Peralta,J.</t>
  </si>
  <si>
    <t>peraj001</t>
  </si>
  <si>
    <t>Peralta, Jhonny</t>
  </si>
  <si>
    <t>peraj002</t>
  </si>
  <si>
    <t>Peralta, Joel</t>
  </si>
  <si>
    <t>Peralta, Wily</t>
  </si>
  <si>
    <t>Luis Perdomo</t>
  </si>
  <si>
    <t>Luis M. Perdomo</t>
  </si>
  <si>
    <t>Perdomo,L.</t>
  </si>
  <si>
    <t>perdl001</t>
  </si>
  <si>
    <t>Perdomo, Luis</t>
  </si>
  <si>
    <t>Perez,C.</t>
  </si>
  <si>
    <t>perec002</t>
  </si>
  <si>
    <t>Perez, Chris</t>
  </si>
  <si>
    <t>perezeu01</t>
  </si>
  <si>
    <t>Perez, Hernan</t>
  </si>
  <si>
    <t>perej001</t>
  </si>
  <si>
    <t>Perez, Juan</t>
  </si>
  <si>
    <t>Perez,L.</t>
  </si>
  <si>
    <t>perel001</t>
  </si>
  <si>
    <t>Perez, Luis</t>
  </si>
  <si>
    <t>Perez,M.</t>
  </si>
  <si>
    <t>Perez, Martin</t>
  </si>
  <si>
    <t>Perez,Ol.</t>
  </si>
  <si>
    <t>pereo002</t>
  </si>
  <si>
    <t>Perez, Oliver</t>
  </si>
  <si>
    <t>peres002</t>
  </si>
  <si>
    <t>Perez, Salvador</t>
  </si>
  <si>
    <t>Perkins,G.</t>
  </si>
  <si>
    <t>perkg001</t>
  </si>
  <si>
    <t>Perkins, Glen</t>
  </si>
  <si>
    <t>Pestano,V.</t>
  </si>
  <si>
    <t>pestv001</t>
  </si>
  <si>
    <t>Pestano, Vinnie</t>
  </si>
  <si>
    <t>Bryan Petersen</t>
  </si>
  <si>
    <t>peteb001</t>
  </si>
  <si>
    <t>Petersen, Bryan</t>
  </si>
  <si>
    <t>Pettitte,A.</t>
  </si>
  <si>
    <t>Pettitte, Andy</t>
  </si>
  <si>
    <t>phelpco01</t>
  </si>
  <si>
    <t>Phelps,D.</t>
  </si>
  <si>
    <t>Phelps, David</t>
  </si>
  <si>
    <t>Phillips,B.</t>
  </si>
  <si>
    <t>philb001</t>
  </si>
  <si>
    <t>Phillips, Brandon</t>
  </si>
  <si>
    <t>Denis Phipps</t>
  </si>
  <si>
    <t>Phipps, Denis</t>
  </si>
  <si>
    <t>Pierre,J.</t>
  </si>
  <si>
    <t>pierj002</t>
  </si>
  <si>
    <t>Pierre, Juan</t>
  </si>
  <si>
    <t>Pierzynski,A.</t>
  </si>
  <si>
    <t>piera001</t>
  </si>
  <si>
    <t>Pierzynski, A.J.</t>
  </si>
  <si>
    <t>Pill,B.</t>
  </si>
  <si>
    <t>pillb001</t>
  </si>
  <si>
    <t>Pill, Brett</t>
  </si>
  <si>
    <t>Manny Pina</t>
  </si>
  <si>
    <t>Pina,M.</t>
  </si>
  <si>
    <t>pinam001</t>
  </si>
  <si>
    <t>Pina, Manuel</t>
  </si>
  <si>
    <t>Manuel Pina</t>
  </si>
  <si>
    <t>Michael Pineda</t>
  </si>
  <si>
    <t>Pineda,M.</t>
  </si>
  <si>
    <t>pinem001</t>
  </si>
  <si>
    <t>Pineda, Michael</t>
  </si>
  <si>
    <t>pintojo01</t>
  </si>
  <si>
    <t>Plouffe,T.</t>
  </si>
  <si>
    <t>plout001</t>
  </si>
  <si>
    <t>Plouffe, Trevor</t>
  </si>
  <si>
    <t>Polanco,P.</t>
  </si>
  <si>
    <t>polap001</t>
  </si>
  <si>
    <t>Polanco, Placido</t>
  </si>
  <si>
    <t>Pollock, A.J.</t>
  </si>
  <si>
    <t>A.J.Pollock</t>
  </si>
  <si>
    <t>Pomeranz,D.</t>
  </si>
  <si>
    <t>pomed001</t>
  </si>
  <si>
    <t>Pomeranz, Drew</t>
  </si>
  <si>
    <t>Stuart Pomeranz</t>
  </si>
  <si>
    <t>Stu Pomeranz</t>
  </si>
  <si>
    <t>Pomeranz, Stu</t>
  </si>
  <si>
    <t>Porcello,R.</t>
  </si>
  <si>
    <t>porcr001</t>
  </si>
  <si>
    <t>Porcello, Rick</t>
  </si>
  <si>
    <t>Posey,B.</t>
  </si>
  <si>
    <t>poseb001</t>
  </si>
  <si>
    <t>Posey, Buster</t>
  </si>
  <si>
    <t>Prado,M.</t>
  </si>
  <si>
    <t>pradm001</t>
  </si>
  <si>
    <t>Prado, Martin</t>
  </si>
  <si>
    <t>presa001</t>
  </si>
  <si>
    <t>Presley, Alex</t>
  </si>
  <si>
    <t>Price,D.</t>
  </si>
  <si>
    <t>pricd001</t>
  </si>
  <si>
    <t>Price, David</t>
  </si>
  <si>
    <t>Pridie,J.</t>
  </si>
  <si>
    <t>pridj001</t>
  </si>
  <si>
    <t>Pridie, Jason</t>
  </si>
  <si>
    <t>Profar, Jurickson</t>
  </si>
  <si>
    <t>Pryor,S.</t>
  </si>
  <si>
    <t>Pryor, Stephen</t>
  </si>
  <si>
    <t>puigya01</t>
  </si>
  <si>
    <t>Pujols,A.</t>
  </si>
  <si>
    <t>pujoa001</t>
  </si>
  <si>
    <t>Pujols, Albert</t>
  </si>
  <si>
    <t>Punto,N.</t>
  </si>
  <si>
    <t>puntn001</t>
  </si>
  <si>
    <t>Punto, Nick</t>
  </si>
  <si>
    <t>Putz,J.</t>
  </si>
  <si>
    <t>putzj001</t>
  </si>
  <si>
    <t>Putz, J.J.</t>
  </si>
  <si>
    <t>Quentin,C.</t>
  </si>
  <si>
    <t>quenc001</t>
  </si>
  <si>
    <t>Quentin, Carlos</t>
  </si>
  <si>
    <t>Quintero,H.</t>
  </si>
  <si>
    <t>quinh001</t>
  </si>
  <si>
    <t>Quintero, Humberto</t>
  </si>
  <si>
    <t>Quintana,J.</t>
  </si>
  <si>
    <t>Quintana, Jose</t>
  </si>
  <si>
    <t>Quintanilla,O.</t>
  </si>
  <si>
    <t>quino001</t>
  </si>
  <si>
    <t>Quintanilla, Omar</t>
  </si>
  <si>
    <t>Raburn,R.</t>
  </si>
  <si>
    <t>rabur001</t>
  </si>
  <si>
    <t>Raburn, Ryan</t>
  </si>
  <si>
    <t>Ramirez,A.</t>
  </si>
  <si>
    <t>ramia003</t>
  </si>
  <si>
    <t>Ramirez, Alexei</t>
  </si>
  <si>
    <t>ramia001</t>
  </si>
  <si>
    <t>Ramirez, Aramis</t>
  </si>
  <si>
    <t>Elvin Ramirez</t>
  </si>
  <si>
    <t>Ramirez,E.</t>
  </si>
  <si>
    <t>Ramirez, Elvin</t>
  </si>
  <si>
    <t>Ramirez,Er.</t>
  </si>
  <si>
    <t>Ramirez, Erasmo</t>
  </si>
  <si>
    <t>Ramirez,H.</t>
  </si>
  <si>
    <t>ramih003</t>
  </si>
  <si>
    <t>Ramirez, Hanley</t>
  </si>
  <si>
    <t>Ramirez,R.</t>
  </si>
  <si>
    <t>ramir003</t>
  </si>
  <si>
    <t>Ramirez, Ramon</t>
  </si>
  <si>
    <t>Ramos, A.J.</t>
  </si>
  <si>
    <t>Ramos,C.</t>
  </si>
  <si>
    <t>ramoc001</t>
  </si>
  <si>
    <t>Ramos, Cesar</t>
  </si>
  <si>
    <t>Ramos,W.</t>
  </si>
  <si>
    <t>ramow001</t>
  </si>
  <si>
    <t>Ramos, Wilson</t>
  </si>
  <si>
    <t>Rapada,C.</t>
  </si>
  <si>
    <t>rapac001</t>
  </si>
  <si>
    <t>Rapada, Clay</t>
  </si>
  <si>
    <t>Rasmus,C.</t>
  </si>
  <si>
    <t>rasmc001</t>
  </si>
  <si>
    <t>Rasmus, Colby</t>
  </si>
  <si>
    <t>Rauch,J.</t>
  </si>
  <si>
    <t>raucj001</t>
  </si>
  <si>
    <t>Rauch, Jon</t>
  </si>
  <si>
    <t>recka001</t>
  </si>
  <si>
    <t>Recker, Anthony</t>
  </si>
  <si>
    <t>Reddick,J.</t>
  </si>
  <si>
    <t>reddj001</t>
  </si>
  <si>
    <t>Reddick, Josh</t>
  </si>
  <si>
    <t>reeda001</t>
  </si>
  <si>
    <t>Reed, Addison</t>
  </si>
  <si>
    <t>Reimold,N.</t>
  </si>
  <si>
    <t>reimn001</t>
  </si>
  <si>
    <t>Reimold, Nolan</t>
  </si>
  <si>
    <t>Rendon, Anthony</t>
  </si>
  <si>
    <t>Resop,C.</t>
  </si>
  <si>
    <t>resoc001</t>
  </si>
  <si>
    <t>Resop, Chris</t>
  </si>
  <si>
    <t>reveb001</t>
  </si>
  <si>
    <t>Revere, Ben</t>
  </si>
  <si>
    <t>Reyes,J.</t>
  </si>
  <si>
    <t>reyej001</t>
  </si>
  <si>
    <t>Reyes, Jose</t>
  </si>
  <si>
    <t>Reynolds,M.</t>
  </si>
  <si>
    <t>reynm001</t>
  </si>
  <si>
    <t>Reynolds, Mark</t>
  </si>
  <si>
    <t>reynm002</t>
  </si>
  <si>
    <t>Reynolds, Matt</t>
  </si>
  <si>
    <t>rhymewi01</t>
  </si>
  <si>
    <t>Will Rhymes</t>
  </si>
  <si>
    <t>Richard,C.</t>
  </si>
  <si>
    <t>richc002</t>
  </si>
  <si>
    <t>Richard, Clayton</t>
  </si>
  <si>
    <t>Richards,G.</t>
  </si>
  <si>
    <t>richg002</t>
  </si>
  <si>
    <t>Richards, Garrett</t>
  </si>
  <si>
    <t>richmsc01</t>
  </si>
  <si>
    <t>Scott Richmond</t>
  </si>
  <si>
    <t>Richmond,S.</t>
  </si>
  <si>
    <t>richs001</t>
  </si>
  <si>
    <t>Richmond, Scott</t>
  </si>
  <si>
    <t>Rios,A.</t>
  </si>
  <si>
    <t>riosa002</t>
  </si>
  <si>
    <t>Rios, Alex</t>
  </si>
  <si>
    <t>Juan Rivera</t>
  </si>
  <si>
    <t>Rivera,J.</t>
  </si>
  <si>
    <t>rivej001</t>
  </si>
  <si>
    <t>Rivera, Juan</t>
  </si>
  <si>
    <t>Rivera,M.</t>
  </si>
  <si>
    <t>rivem002</t>
  </si>
  <si>
    <t>Rivera, Mariano</t>
  </si>
  <si>
    <t>rizza001</t>
  </si>
  <si>
    <t>Rizzo, Anthony</t>
  </si>
  <si>
    <t>Roberts,B.</t>
  </si>
  <si>
    <t>robeb003</t>
  </si>
  <si>
    <t>Roberts, Brian</t>
  </si>
  <si>
    <t>Robertson,D.</t>
  </si>
  <si>
    <t>robed002</t>
  </si>
  <si>
    <t>Robertson, David</t>
  </si>
  <si>
    <t>Roberts,R.</t>
  </si>
  <si>
    <t>rober002</t>
  </si>
  <si>
    <t>Roberts, Ryan</t>
  </si>
  <si>
    <t>Robertson, Tyler</t>
  </si>
  <si>
    <t>Robinson,S.</t>
  </si>
  <si>
    <t>robis001</t>
  </si>
  <si>
    <t>Robinson, Shane</t>
  </si>
  <si>
    <t>Trayvon Robinson</t>
  </si>
  <si>
    <t>Robinson,T.</t>
  </si>
  <si>
    <t>robit001</t>
  </si>
  <si>
    <t>Robinson, Trayvon</t>
  </si>
  <si>
    <t>Rodney,F.</t>
  </si>
  <si>
    <t>rodnf001</t>
  </si>
  <si>
    <t>Rodney, Fernando</t>
  </si>
  <si>
    <t>Rodriguez,A.</t>
  </si>
  <si>
    <t>rodra001</t>
  </si>
  <si>
    <t>Rodriguez, Alex</t>
  </si>
  <si>
    <t>Aneury Rodriguez</t>
  </si>
  <si>
    <t>rodra002</t>
  </si>
  <si>
    <t>Rodriguez, Aneury</t>
  </si>
  <si>
    <t>Fernando Rodriguez</t>
  </si>
  <si>
    <t>Rodriguez,F.</t>
  </si>
  <si>
    <t>rodrf004</t>
  </si>
  <si>
    <t>Rodriguez, Fernando</t>
  </si>
  <si>
    <t>Francisco J. Rodriguez</t>
  </si>
  <si>
    <t>rodrf003</t>
  </si>
  <si>
    <t>Rodriguez, Francisco</t>
  </si>
  <si>
    <t>rodrihe03</t>
  </si>
  <si>
    <t>Rodriguez,H.</t>
  </si>
  <si>
    <t>rodrh002</t>
  </si>
  <si>
    <t>Rodriguez, Henry</t>
  </si>
  <si>
    <t>rodrihe04</t>
  </si>
  <si>
    <t>Rodriguez,S.</t>
  </si>
  <si>
    <t>rodrs002</t>
  </si>
  <si>
    <t>Rodriguez, Sean</t>
  </si>
  <si>
    <t>Steven Rodriguez</t>
  </si>
  <si>
    <t>Rodriguez, Paco</t>
  </si>
  <si>
    <t>Rodriguez,W.</t>
  </si>
  <si>
    <t>rodrw002</t>
  </si>
  <si>
    <t>Rodriguez, Wandy</t>
  </si>
  <si>
    <t>Rogers,E.</t>
  </si>
  <si>
    <t>rogee002</t>
  </si>
  <si>
    <t>Rogers, Esmil</t>
  </si>
  <si>
    <t>Mark Rogers</t>
  </si>
  <si>
    <t>Rogers,M.</t>
  </si>
  <si>
    <t>rogem001</t>
  </si>
  <si>
    <t>Rogers, Mark</t>
  </si>
  <si>
    <t>Rollins,J.</t>
  </si>
  <si>
    <t>rollj001</t>
  </si>
  <si>
    <t>Rollins, Jimmy</t>
  </si>
  <si>
    <t>Romero,R.</t>
  </si>
  <si>
    <t>romer002</t>
  </si>
  <si>
    <t>Romero, Ricky</t>
  </si>
  <si>
    <t>romia001</t>
  </si>
  <si>
    <t>Romine, Andrew</t>
  </si>
  <si>
    <t>Romo,S.</t>
  </si>
  <si>
    <t>romos001</t>
  </si>
  <si>
    <t>Romo, Sergio</t>
  </si>
  <si>
    <t>Rondon, Bruce</t>
  </si>
  <si>
    <t>rondohe01</t>
  </si>
  <si>
    <t>Hector Rondon</t>
  </si>
  <si>
    <t>sa328585</t>
  </si>
  <si>
    <t>Rondon, Hector</t>
  </si>
  <si>
    <t>Jorge De La Rosa</t>
  </si>
  <si>
    <t>DeLaRosa,J.</t>
  </si>
  <si>
    <t>delaj001</t>
  </si>
  <si>
    <t>De La Rosa, Jorge</t>
  </si>
  <si>
    <t>Rosales,A.</t>
  </si>
  <si>
    <t>rosaa001</t>
  </si>
  <si>
    <t>Rosales, Adam</t>
  </si>
  <si>
    <t>rosaw001</t>
  </si>
  <si>
    <t>Rosario, Wilin</t>
  </si>
  <si>
    <t>Daniel Rosenbaum</t>
  </si>
  <si>
    <t>sa502078</t>
  </si>
  <si>
    <t>Rosenthal,T.</t>
  </si>
  <si>
    <t>Rosenthal, Trevor</t>
  </si>
  <si>
    <t>Ross,C.</t>
  </si>
  <si>
    <t>rossc001</t>
  </si>
  <si>
    <t>Ross, Cody</t>
  </si>
  <si>
    <t>Ross,D.</t>
  </si>
  <si>
    <t>rossd001</t>
  </si>
  <si>
    <t>Ross, David</t>
  </si>
  <si>
    <t>Ross,R.</t>
  </si>
  <si>
    <t>Ross, Robbie</t>
  </si>
  <si>
    <t>Ross,T.</t>
  </si>
  <si>
    <t>rosst001</t>
  </si>
  <si>
    <t>Ross, Tyson</t>
  </si>
  <si>
    <t>Ruf, Darin</t>
  </si>
  <si>
    <t>Ruggiano,J.</t>
  </si>
  <si>
    <t>ruggj001</t>
  </si>
  <si>
    <t>Ruggiano, Justin</t>
  </si>
  <si>
    <t>Ruiz,C.</t>
  </si>
  <si>
    <t>ruizc001</t>
  </si>
  <si>
    <t>Ruiz, Carlos</t>
  </si>
  <si>
    <t>Dan Runzler</t>
  </si>
  <si>
    <t>Runzler,D.</t>
  </si>
  <si>
    <t>runzd001</t>
  </si>
  <si>
    <t>Runzler, Dan</t>
  </si>
  <si>
    <t>Russell,J.</t>
  </si>
  <si>
    <t>russj003</t>
  </si>
  <si>
    <t>Russell, James</t>
  </si>
  <si>
    <t>Rutledge, Josh</t>
  </si>
  <si>
    <t>Ryan,B.</t>
  </si>
  <si>
    <t>ryanb002</t>
  </si>
  <si>
    <t>Ryan, Brendan</t>
  </si>
  <si>
    <t>ryuhy01</t>
  </si>
  <si>
    <t>Hyun-Jin-Ryu</t>
  </si>
  <si>
    <t>Rzepczynski,M.</t>
  </si>
  <si>
    <t>rzepm001</t>
  </si>
  <si>
    <t>Rzepczynski, Marc</t>
  </si>
  <si>
    <t>Sabathia,C.</t>
  </si>
  <si>
    <t>sabac001</t>
  </si>
  <si>
    <t>Sabathia, CC</t>
  </si>
  <si>
    <t>Salas,F.</t>
  </si>
  <si>
    <t>salaf001</t>
  </si>
  <si>
    <t>Salas, Fernando</t>
  </si>
  <si>
    <t>salazda01</t>
  </si>
  <si>
    <t>Sale,C.</t>
  </si>
  <si>
    <t>salec001</t>
  </si>
  <si>
    <t>Sale, Chris</t>
  </si>
  <si>
    <t>Saltalamacchia</t>
  </si>
  <si>
    <t>saltj001</t>
  </si>
  <si>
    <t>Saltalamacchia, Jarrod</t>
  </si>
  <si>
    <t>Samardzija,J.</t>
  </si>
  <si>
    <t>samaj001</t>
  </si>
  <si>
    <t>Samardzija, Jeff</t>
  </si>
  <si>
    <t>Sanabia, Alex</t>
  </si>
  <si>
    <t>Sanchez,A.</t>
  </si>
  <si>
    <t>sanca004</t>
  </si>
  <si>
    <t>Sanchez, Anibal</t>
  </si>
  <si>
    <t>Sanchez,E.</t>
  </si>
  <si>
    <t>sance001</t>
  </si>
  <si>
    <t>Sanchez, Eduardo</t>
  </si>
  <si>
    <t>Sanchez,G.</t>
  </si>
  <si>
    <t>sancg001</t>
  </si>
  <si>
    <t>Sanchez, Gaby</t>
  </si>
  <si>
    <t>sanch002</t>
  </si>
  <si>
    <t>Sanchez, Hector</t>
  </si>
  <si>
    <t>Sandoval,P.</t>
  </si>
  <si>
    <t>sandp001</t>
  </si>
  <si>
    <t>Sandoval, Pablo</t>
  </si>
  <si>
    <t>Jerry Sands</t>
  </si>
  <si>
    <t>sandj002</t>
  </si>
  <si>
    <t>Sands, Jerry</t>
  </si>
  <si>
    <t>Santana,C.</t>
  </si>
  <si>
    <t>santc002</t>
  </si>
  <si>
    <t>Santana, Carlos</t>
  </si>
  <si>
    <t>Santana,E.</t>
  </si>
  <si>
    <t>sante001</t>
  </si>
  <si>
    <t>Santana, Ervin</t>
  </si>
  <si>
    <t>Santana,J.</t>
  </si>
  <si>
    <t>santj003</t>
  </si>
  <si>
    <t>Santana, Johan</t>
  </si>
  <si>
    <t>santh001</t>
  </si>
  <si>
    <t>Santiago, Hector</t>
  </si>
  <si>
    <t>Santiago,R.</t>
  </si>
  <si>
    <t>santr002</t>
  </si>
  <si>
    <t>Santiago, Ramon</t>
  </si>
  <si>
    <t>Santos,S.</t>
  </si>
  <si>
    <t>sants001</t>
  </si>
  <si>
    <t>Santos, Sergio</t>
  </si>
  <si>
    <t>sappd001</t>
  </si>
  <si>
    <t>Sappelt, Dave</t>
  </si>
  <si>
    <t>Saunders,J.</t>
  </si>
  <si>
    <t>saunj001</t>
  </si>
  <si>
    <t>Saunders, Joe</t>
  </si>
  <si>
    <t>Saunders,M.</t>
  </si>
  <si>
    <t>saunm001</t>
  </si>
  <si>
    <t>Saunders, Michael</t>
  </si>
  <si>
    <t>Schafer,J.</t>
  </si>
  <si>
    <t>schaj002</t>
  </si>
  <si>
    <t>Schafer, Jordan</t>
  </si>
  <si>
    <t>schal001</t>
  </si>
  <si>
    <t>Schafer, Logan</t>
  </si>
  <si>
    <t>Scheppers,T.</t>
  </si>
  <si>
    <t>Scheppers, Tanner</t>
  </si>
  <si>
    <t>Scherzer,M.</t>
  </si>
  <si>
    <t>schem001</t>
  </si>
  <si>
    <t>Scherzer, Max</t>
  </si>
  <si>
    <t>Schierholtz,N.</t>
  </si>
  <si>
    <t>schin001</t>
  </si>
  <si>
    <t>Schierholtz, Nate</t>
  </si>
  <si>
    <t>Schumaker,S.</t>
  </si>
  <si>
    <t>schus001</t>
  </si>
  <si>
    <t>Schumaker, Skip</t>
  </si>
  <si>
    <t>Chris Schwinden</t>
  </si>
  <si>
    <t>Schwinden,C.</t>
  </si>
  <si>
    <t>schwc001</t>
  </si>
  <si>
    <t>Schwinden, Chris</t>
  </si>
  <si>
    <t>Scott,L.</t>
  </si>
  <si>
    <t>scotl001</t>
  </si>
  <si>
    <t>Scott, Luke</t>
  </si>
  <si>
    <t>scrie001</t>
  </si>
  <si>
    <t>Scribner, Evan</t>
  </si>
  <si>
    <t>Scutaro,M.</t>
  </si>
  <si>
    <t>scutm001</t>
  </si>
  <si>
    <t>Scutaro, Marco</t>
  </si>
  <si>
    <t>seagk001</t>
  </si>
  <si>
    <t>Seager, Kyle</t>
  </si>
  <si>
    <t>Segura, Jean</t>
  </si>
  <si>
    <t>shawb001</t>
  </si>
  <si>
    <t>Shaw, Bryan</t>
  </si>
  <si>
    <t>Shields,J.</t>
  </si>
  <si>
    <t>shiej002</t>
  </si>
  <si>
    <t>Shields, James</t>
  </si>
  <si>
    <t>Shoppach,K.</t>
  </si>
  <si>
    <t>shopk001</t>
  </si>
  <si>
    <t>Shoppach, Kelly</t>
  </si>
  <si>
    <t>shuckja01</t>
  </si>
  <si>
    <t>siegrke01</t>
  </si>
  <si>
    <t>Sierra, Moises</t>
  </si>
  <si>
    <t>Simmons, Andrelton</t>
  </si>
  <si>
    <t>Simon,A.</t>
  </si>
  <si>
    <t>simoa001</t>
  </si>
  <si>
    <t>Simon, Alfredo</t>
  </si>
  <si>
    <t>Jonathan Singleton</t>
  </si>
  <si>
    <t>sa501596</t>
  </si>
  <si>
    <t>Singleton, Jonathan</t>
  </si>
  <si>
    <t>Sipp,T.</t>
  </si>
  <si>
    <t>sippt001</t>
  </si>
  <si>
    <t>Sipp, Tony</t>
  </si>
  <si>
    <t>Skaggs,T.</t>
  </si>
  <si>
    <t>Skaggs, Tyler</t>
  </si>
  <si>
    <t>smithjo05</t>
  </si>
  <si>
    <t>Smith,S.</t>
  </si>
  <si>
    <t>smits002</t>
  </si>
  <si>
    <t>Smith, Seth</t>
  </si>
  <si>
    <t>Smith,W.</t>
  </si>
  <si>
    <t>Smith, Will</t>
  </si>
  <si>
    <t>smoaj001</t>
  </si>
  <si>
    <t>Smoak, Justin</t>
  </si>
  <si>
    <t>Smyly,D.</t>
  </si>
  <si>
    <t>Smyly, Drew</t>
  </si>
  <si>
    <t>Snider,T.</t>
  </si>
  <si>
    <t>snidt001</t>
  </si>
  <si>
    <t>Snider, Travis</t>
  </si>
  <si>
    <t>Snyder,B.</t>
  </si>
  <si>
    <t>snydb003</t>
  </si>
  <si>
    <t>Snyder, Brandon</t>
  </si>
  <si>
    <t>Snyder,C.</t>
  </si>
  <si>
    <t>snydc002</t>
  </si>
  <si>
    <t>Snyder, Chris</t>
  </si>
  <si>
    <t>sogae001</t>
  </si>
  <si>
    <t>Sogard, Eric</t>
  </si>
  <si>
    <t>Solano, Donovan</t>
  </si>
  <si>
    <t>solisal01</t>
  </si>
  <si>
    <t>Ali Solis</t>
  </si>
  <si>
    <t>Soriano,A.</t>
  </si>
  <si>
    <t>soria001</t>
  </si>
  <si>
    <t>Soriano, Alfonso</t>
  </si>
  <si>
    <t>Soria,J.</t>
  </si>
  <si>
    <t>sorij001</t>
  </si>
  <si>
    <t>Soria, Joakim</t>
  </si>
  <si>
    <t>Soriano,R.</t>
  </si>
  <si>
    <t>sorir001</t>
  </si>
  <si>
    <t>Soriano, Rafael</t>
  </si>
  <si>
    <t>Soto,G.</t>
  </si>
  <si>
    <t>sotog001</t>
  </si>
  <si>
    <t>Soto, Geovany</t>
  </si>
  <si>
    <t>Span,D.</t>
  </si>
  <si>
    <t>spand001</t>
  </si>
  <si>
    <t>Span, Denard</t>
  </si>
  <si>
    <t>George Springer</t>
  </si>
  <si>
    <t>sa526414</t>
  </si>
  <si>
    <t>Springer, George</t>
  </si>
  <si>
    <t>Stammen,C.</t>
  </si>
  <si>
    <t>stamc001</t>
  </si>
  <si>
    <t>Stammen, Craig</t>
  </si>
  <si>
    <t>stanm003</t>
  </si>
  <si>
    <t>Stanton, Giancarlo</t>
  </si>
  <si>
    <t>Stauffer,T.</t>
  </si>
  <si>
    <t>staut001</t>
  </si>
  <si>
    <t>Stauffer, Tim</t>
  </si>
  <si>
    <t>stewc001</t>
  </si>
  <si>
    <t>Stewart, Chris</t>
  </si>
  <si>
    <t>Ian Stewart</t>
  </si>
  <si>
    <t>Stewart,I.</t>
  </si>
  <si>
    <t>stewi001</t>
  </si>
  <si>
    <t>Stewart, Ian</t>
  </si>
  <si>
    <t>stinj001</t>
  </si>
  <si>
    <t>Stinson, Josh</t>
  </si>
  <si>
    <t>stord001</t>
  </si>
  <si>
    <t>Storen, Drew</t>
  </si>
  <si>
    <t>Storey,M.</t>
  </si>
  <si>
    <t>Storey, Mickey</t>
  </si>
  <si>
    <t>Straily,D.</t>
  </si>
  <si>
    <t>Straily, Daniel</t>
  </si>
  <si>
    <t>Daniel Straily</t>
  </si>
  <si>
    <t>Strasburg,S.</t>
  </si>
  <si>
    <t>stras001</t>
  </si>
  <si>
    <t>Strasburg, Stephen</t>
  </si>
  <si>
    <t>Street,H.</t>
  </si>
  <si>
    <t>streh001</t>
  </si>
  <si>
    <t>Street, Huston</t>
  </si>
  <si>
    <t>stromma01</t>
  </si>
  <si>
    <t>Marcus Stroman</t>
  </si>
  <si>
    <t>sa501969</t>
  </si>
  <si>
    <t>Strop,P.</t>
  </si>
  <si>
    <t>strop001</t>
  </si>
  <si>
    <t>Strop, Pedro</t>
  </si>
  <si>
    <t>Stutes,M.</t>
  </si>
  <si>
    <t>stutm001</t>
  </si>
  <si>
    <t>Stutes, Michael</t>
  </si>
  <si>
    <t>Stubbs,D.</t>
  </si>
  <si>
    <t>stubd001</t>
  </si>
  <si>
    <t>Stubbs, Drew</t>
  </si>
  <si>
    <t>Stults,E.</t>
  </si>
  <si>
    <t>stule002</t>
  </si>
  <si>
    <t>Stults, Eric</t>
  </si>
  <si>
    <t>Suzuki,I.</t>
  </si>
  <si>
    <t>suzui001</t>
  </si>
  <si>
    <t>Suzuki, Ichiro</t>
  </si>
  <si>
    <t>Suzuki,K.</t>
  </si>
  <si>
    <t>suzuk001</t>
  </si>
  <si>
    <t>Suzuki, Kurt</t>
  </si>
  <si>
    <t>Swarzak,A.</t>
  </si>
  <si>
    <t>swara001</t>
  </si>
  <si>
    <t>Swarzak, Anthony</t>
  </si>
  <si>
    <t>Sweeney,R.</t>
  </si>
  <si>
    <t>sweer001</t>
  </si>
  <si>
    <t>Sweeney, Ryan</t>
  </si>
  <si>
    <t>R.J. Swindle</t>
  </si>
  <si>
    <t>Swisher,N.</t>
  </si>
  <si>
    <t>swisn001</t>
  </si>
  <si>
    <t>Swisher, Nick</t>
  </si>
  <si>
    <t>Tabata,J.</t>
  </si>
  <si>
    <t>tabaj002</t>
  </si>
  <si>
    <t>Tabata, Jose</t>
  </si>
  <si>
    <t>takah001</t>
  </si>
  <si>
    <t>Takahashi, Hisanori</t>
  </si>
  <si>
    <t>Yoshinori Tateyama</t>
  </si>
  <si>
    <t>Tateyama,Y.</t>
  </si>
  <si>
    <t>tatey001</t>
  </si>
  <si>
    <t>Tateyama, Yoshinori</t>
  </si>
  <si>
    <t>taveros01</t>
  </si>
  <si>
    <t>Oscar Taveras</t>
  </si>
  <si>
    <t>sa506574</t>
  </si>
  <si>
    <t>Andrew Taylor</t>
  </si>
  <si>
    <t>Taylor, Andrew</t>
  </si>
  <si>
    <t>taylm001</t>
  </si>
  <si>
    <t>Taylor, Michael</t>
  </si>
  <si>
    <t>Tazawa,J.</t>
  </si>
  <si>
    <t>tazaj001</t>
  </si>
  <si>
    <t>Tazawa, Junichi</t>
  </si>
  <si>
    <t>Teagarden,T.</t>
  </si>
  <si>
    <t>teagt001</t>
  </si>
  <si>
    <t>Teagarden, Taylor</t>
  </si>
  <si>
    <t>Teheran,J.</t>
  </si>
  <si>
    <t>tehej001</t>
  </si>
  <si>
    <t>Teheran, Julio</t>
  </si>
  <si>
    <t>Teixeira,M.</t>
  </si>
  <si>
    <t>teixm001</t>
  </si>
  <si>
    <t>Teixeira, Mark</t>
  </si>
  <si>
    <t>tejar001</t>
  </si>
  <si>
    <t>Tejada, Ruben</t>
  </si>
  <si>
    <t>tekotbl01</t>
  </si>
  <si>
    <t>Eric Thames</t>
  </si>
  <si>
    <t>thame001</t>
  </si>
  <si>
    <t>Thames, Eric</t>
  </si>
  <si>
    <t>Thatcher,J.</t>
  </si>
  <si>
    <t>thatj001</t>
  </si>
  <si>
    <t>Thatcher, Joe</t>
  </si>
  <si>
    <t>Thayer,D.</t>
  </si>
  <si>
    <t>thayd001</t>
  </si>
  <si>
    <t>Thayer, Dale</t>
  </si>
  <si>
    <t>Ryan Theriot</t>
  </si>
  <si>
    <t>Theriot,R.</t>
  </si>
  <si>
    <t>therr001</t>
  </si>
  <si>
    <t>Theriot, Ryan</t>
  </si>
  <si>
    <t>Thole,J.</t>
  </si>
  <si>
    <t>tholj001</t>
  </si>
  <si>
    <t>Thole, Josh</t>
  </si>
  <si>
    <t>Justin Thomas</t>
  </si>
  <si>
    <t>Thomas,J.</t>
  </si>
  <si>
    <t>thomj006</t>
  </si>
  <si>
    <t>Thomas, Justin</t>
  </si>
  <si>
    <t>Jim Thome</t>
  </si>
  <si>
    <t>Thome,J.</t>
  </si>
  <si>
    <t>thomj002</t>
  </si>
  <si>
    <t>Thome, Jim</t>
  </si>
  <si>
    <t>Thornton,M.</t>
  </si>
  <si>
    <t>thorm001</t>
  </si>
  <si>
    <t>Thornton, Matt</t>
  </si>
  <si>
    <t>Thornburg,T.</t>
  </si>
  <si>
    <t>Thornburg, Tyler</t>
  </si>
  <si>
    <t>Tillman,C.</t>
  </si>
  <si>
    <t>tillc001</t>
  </si>
  <si>
    <t>Tillman, Chris</t>
  </si>
  <si>
    <t>Tolleson,S.</t>
  </si>
  <si>
    <t>Tolleson, Shawn</t>
  </si>
  <si>
    <t>Torres,A.</t>
  </si>
  <si>
    <t>torra001</t>
  </si>
  <si>
    <t>Torres, Andres</t>
  </si>
  <si>
    <t>torreal01</t>
  </si>
  <si>
    <t>Torrealba,Y.</t>
  </si>
  <si>
    <t>torry001</t>
  </si>
  <si>
    <t>Torrealba, Yorvit</t>
  </si>
  <si>
    <t>Tracy, Chad</t>
  </si>
  <si>
    <t>Triunfel, Carlos</t>
  </si>
  <si>
    <t>troum001</t>
  </si>
  <si>
    <t>Trout, Mike</t>
  </si>
  <si>
    <t>Trumbo,M.</t>
  </si>
  <si>
    <t>trumm001</t>
  </si>
  <si>
    <t>Trumbo, Mark</t>
  </si>
  <si>
    <t>Tulowitzki,T.</t>
  </si>
  <si>
    <t>tulot001</t>
  </si>
  <si>
    <t>Tulowitzki, Troy</t>
  </si>
  <si>
    <t>Turner,J.</t>
  </si>
  <si>
    <t>turnj002</t>
  </si>
  <si>
    <t>Turner, Jacob</t>
  </si>
  <si>
    <t>turnj001</t>
  </si>
  <si>
    <t>Turner, Justin</t>
  </si>
  <si>
    <t>Uehara,K.</t>
  </si>
  <si>
    <t>uehak001</t>
  </si>
  <si>
    <t>Uehara, Koji</t>
  </si>
  <si>
    <t>Uggla,D.</t>
  </si>
  <si>
    <t>uggld001</t>
  </si>
  <si>
    <t>Uggla, Dan</t>
  </si>
  <si>
    <t>Upton,B.</t>
  </si>
  <si>
    <t>uptob001</t>
  </si>
  <si>
    <t>Upton, B.J.</t>
  </si>
  <si>
    <t>Upton,J.</t>
  </si>
  <si>
    <t>uptoj001</t>
  </si>
  <si>
    <t>Upton, Justin</t>
  </si>
  <si>
    <t>Uribe,J.</t>
  </si>
  <si>
    <t>uribj002</t>
  </si>
  <si>
    <t>Uribe, Juan</t>
  </si>
  <si>
    <t>Utley,C.</t>
  </si>
  <si>
    <t>utlec001</t>
  </si>
  <si>
    <t>Utley, Chase</t>
  </si>
  <si>
    <t>Valbuena,L.</t>
  </si>
  <si>
    <t>valbl001</t>
  </si>
  <si>
    <t>Valbuena, Luis</t>
  </si>
  <si>
    <t>Jose Valdez</t>
  </si>
  <si>
    <t>Jose G. Valdez</t>
  </si>
  <si>
    <t>Valdez,J.</t>
  </si>
  <si>
    <t>valdj001</t>
  </si>
  <si>
    <t>Valdez, Jose</t>
  </si>
  <si>
    <t>Valdespin, Jordany</t>
  </si>
  <si>
    <t>valdr002</t>
  </si>
  <si>
    <t>Valdes, Raul</t>
  </si>
  <si>
    <t>Wilson Valdez</t>
  </si>
  <si>
    <t>Valdez,W.</t>
  </si>
  <si>
    <t>valdw001</t>
  </si>
  <si>
    <t>Valdez, Wilson</t>
  </si>
  <si>
    <t>Valencia,D.</t>
  </si>
  <si>
    <t>valed001</t>
  </si>
  <si>
    <t>Valencia, Danny</t>
  </si>
  <si>
    <t>Valverde,J.</t>
  </si>
  <si>
    <t>valvj001</t>
  </si>
  <si>
    <t>Valverde, Jose</t>
  </si>
  <si>
    <t>Rick VandenHurk</t>
  </si>
  <si>
    <t>VandenHurk,R.</t>
  </si>
  <si>
    <t>vandr001</t>
  </si>
  <si>
    <t>van den Hurk, Rick</t>
  </si>
  <si>
    <t>Vargas,J.</t>
  </si>
  <si>
    <t>vargj001</t>
  </si>
  <si>
    <t>Vargas, Jason</t>
  </si>
  <si>
    <t>Varvaro,A.</t>
  </si>
  <si>
    <t>varva001</t>
  </si>
  <si>
    <t>Varvaro, Anthony</t>
  </si>
  <si>
    <t>Esmerling Vasquez</t>
  </si>
  <si>
    <t>Vasquez,E.</t>
  </si>
  <si>
    <t>vasqe001</t>
  </si>
  <si>
    <t>Vasquez, Esmerling</t>
  </si>
  <si>
    <t>vazquja01</t>
  </si>
  <si>
    <t>Javier Vazquez</t>
  </si>
  <si>
    <t>Vazquez,J.</t>
  </si>
  <si>
    <t>vazqj001</t>
  </si>
  <si>
    <t>Vazquez, Javier</t>
  </si>
  <si>
    <t>Venable,W.</t>
  </si>
  <si>
    <t>venaw001</t>
  </si>
  <si>
    <t>Venable, Will</t>
  </si>
  <si>
    <t>ventejo01</t>
  </si>
  <si>
    <t>Jonny Venters</t>
  </si>
  <si>
    <t>Venters,J.</t>
  </si>
  <si>
    <t>ventj001</t>
  </si>
  <si>
    <t>Venters, Jonny</t>
  </si>
  <si>
    <t>Veras,J.</t>
  </si>
  <si>
    <t>veraj001</t>
  </si>
  <si>
    <t>Veras, Jose</t>
  </si>
  <si>
    <t>Verlander,J.</t>
  </si>
  <si>
    <t>verlj001</t>
  </si>
  <si>
    <t>Verlander, Justin</t>
  </si>
  <si>
    <t xml:space="preserve">CHW </t>
  </si>
  <si>
    <t>Viciedo,D.</t>
  </si>
  <si>
    <t>vicid001</t>
  </si>
  <si>
    <t>Viciedo, Dayan</t>
  </si>
  <si>
    <t>Victorino,S.</t>
  </si>
  <si>
    <t>victs001</t>
  </si>
  <si>
    <t>Victorino, Shane</t>
  </si>
  <si>
    <t>villajo01</t>
  </si>
  <si>
    <t>villb002</t>
  </si>
  <si>
    <t>Villarreal, Brayan</t>
  </si>
  <si>
    <t>Villanueva,C.</t>
  </si>
  <si>
    <t>villc001</t>
  </si>
  <si>
    <t>Villanueva, Carlos</t>
  </si>
  <si>
    <t>Vincent, Nick</t>
  </si>
  <si>
    <t>Josh Vitters</t>
  </si>
  <si>
    <t>Vitters, Josh</t>
  </si>
  <si>
    <t>Omar Vizquel</t>
  </si>
  <si>
    <t>Vizquel,O.</t>
  </si>
  <si>
    <t>vizqo001</t>
  </si>
  <si>
    <t>Vizquel, Omar</t>
  </si>
  <si>
    <t>Vogelsong,R.</t>
  </si>
  <si>
    <t>voger001</t>
  </si>
  <si>
    <t>Vogelsong, Ryan</t>
  </si>
  <si>
    <t>Volquez,E.</t>
  </si>
  <si>
    <t>volqe001</t>
  </si>
  <si>
    <t>Volquez, Edinson</t>
  </si>
  <si>
    <t>Volstad,C.</t>
  </si>
  <si>
    <t>volsc001</t>
  </si>
  <si>
    <t>Volstad, Chris</t>
  </si>
  <si>
    <t>Votto,J.</t>
  </si>
  <si>
    <t>vottj001</t>
  </si>
  <si>
    <t>Votto, Joey</t>
  </si>
  <si>
    <t>wachami01</t>
  </si>
  <si>
    <t>Cory Wade</t>
  </si>
  <si>
    <t>Wade,C.</t>
  </si>
  <si>
    <t>wadec001</t>
  </si>
  <si>
    <t>Wade, Cory</t>
  </si>
  <si>
    <t>walketa01</t>
  </si>
  <si>
    <t>Wainwright,A.</t>
  </si>
  <si>
    <t>waina001</t>
  </si>
  <si>
    <t>Wainwright, Adam</t>
  </si>
  <si>
    <t>Walden,J.</t>
  </si>
  <si>
    <t>waldj001</t>
  </si>
  <si>
    <t>Walden, Jordan</t>
  </si>
  <si>
    <t>Kyle Waldrop</t>
  </si>
  <si>
    <t>waldk001</t>
  </si>
  <si>
    <t>Waldrop, Kyle</t>
  </si>
  <si>
    <t>Walker,N.</t>
  </si>
  <si>
    <t>walkn001</t>
  </si>
  <si>
    <t>Walker, Neil</t>
  </si>
  <si>
    <t>wallb001</t>
  </si>
  <si>
    <t>Wallace, Brett</t>
  </si>
  <si>
    <t>Wall, Josh</t>
  </si>
  <si>
    <t>Walters,P.</t>
  </si>
  <si>
    <t>waltp001</t>
  </si>
  <si>
    <t>Walters, P.J.</t>
  </si>
  <si>
    <t>Warren,A.</t>
  </si>
  <si>
    <t>Warren, Adam</t>
  </si>
  <si>
    <t>Watson,T.</t>
  </si>
  <si>
    <t>watst001</t>
  </si>
  <si>
    <t>Watson, Tony</t>
  </si>
  <si>
    <t>Weaver,Jr.</t>
  </si>
  <si>
    <t>weavj003</t>
  </si>
  <si>
    <t>Weaver, Jered</t>
  </si>
  <si>
    <t>Webb,R.</t>
  </si>
  <si>
    <t>webbr001</t>
  </si>
  <si>
    <t>Webb, Ryan</t>
  </si>
  <si>
    <t>weekj001</t>
  </si>
  <si>
    <t>Weeks, Jemile</t>
  </si>
  <si>
    <t>Weeks,R.</t>
  </si>
  <si>
    <t>weekr001</t>
  </si>
  <si>
    <t>Weeks, Rickie</t>
  </si>
  <si>
    <t>Kyle Weiland</t>
  </si>
  <si>
    <t>Weiland,K.</t>
  </si>
  <si>
    <t>weilk001</t>
  </si>
  <si>
    <t>Weiland, Kyle</t>
  </si>
  <si>
    <t>Wells,C.</t>
  </si>
  <si>
    <t>wellc001</t>
  </si>
  <si>
    <t>Wells, Casper</t>
  </si>
  <si>
    <t>Wells,V.</t>
  </si>
  <si>
    <t>wellv001</t>
  </si>
  <si>
    <t>Wells, Vernon</t>
  </si>
  <si>
    <t>Werth,J.</t>
  </si>
  <si>
    <t>wertj001</t>
  </si>
  <si>
    <t>Werth, Jayson</t>
  </si>
  <si>
    <t>Westbrook,J.</t>
  </si>
  <si>
    <t>westj001</t>
  </si>
  <si>
    <t>Westbrook, Jake</t>
  </si>
  <si>
    <t>wheelry01</t>
  </si>
  <si>
    <t>Wheeler, Zack</t>
  </si>
  <si>
    <t>Alex White</t>
  </si>
  <si>
    <t>White,A.</t>
  </si>
  <si>
    <t>whita001</t>
  </si>
  <si>
    <t>White, Alex</t>
  </si>
  <si>
    <t>whitlch01</t>
  </si>
  <si>
    <t>Chase Whitley</t>
  </si>
  <si>
    <t>sa549211</t>
  </si>
  <si>
    <t>wielajo01</t>
  </si>
  <si>
    <t>Joe Wieland</t>
  </si>
  <si>
    <t>Wieland,J.</t>
  </si>
  <si>
    <t>Wieland, Joe</t>
  </si>
  <si>
    <t>Wieters,M.</t>
  </si>
  <si>
    <t>wietm001</t>
  </si>
  <si>
    <t>Wieters, Matt</t>
  </si>
  <si>
    <t>Wigginton,T.</t>
  </si>
  <si>
    <t>wiggt001</t>
  </si>
  <si>
    <t>Wigginton, Ty</t>
  </si>
  <si>
    <t>wilht001</t>
  </si>
  <si>
    <t>Wilhelmsen, Tom</t>
  </si>
  <si>
    <t>Williams,J.</t>
  </si>
  <si>
    <t>willj003</t>
  </si>
  <si>
    <t>Williams, Jerome</t>
  </si>
  <si>
    <t>Willingham,J.</t>
  </si>
  <si>
    <t>willj004</t>
  </si>
  <si>
    <t>Willingham, Josh</t>
  </si>
  <si>
    <t>Bobby Wilson</t>
  </si>
  <si>
    <t>Wilson,B.</t>
  </si>
  <si>
    <t>wilsb002</t>
  </si>
  <si>
    <t>Wilson, Bobby</t>
  </si>
  <si>
    <t>wilsb001</t>
  </si>
  <si>
    <t>Wilson, Brian</t>
  </si>
  <si>
    <t>Wilson,C.</t>
  </si>
  <si>
    <t>wilsc004</t>
  </si>
  <si>
    <t>Wilson, C.J.</t>
  </si>
  <si>
    <t>Wilson, Justin</t>
  </si>
  <si>
    <t>Dewayne Wise</t>
  </si>
  <si>
    <t>Wise,D.</t>
  </si>
  <si>
    <t>wised001</t>
  </si>
  <si>
    <t>Wise, Dewayne</t>
  </si>
  <si>
    <t>Wong, Kolten</t>
  </si>
  <si>
    <t>woodal01</t>
  </si>
  <si>
    <t>Wood,A.</t>
  </si>
  <si>
    <t>woodal02</t>
  </si>
  <si>
    <t>Wood, Alex</t>
  </si>
  <si>
    <t>woodti01</t>
  </si>
  <si>
    <t>Tim Wood</t>
  </si>
  <si>
    <t>Wood, Tim</t>
  </si>
  <si>
    <t>Wood,T.</t>
  </si>
  <si>
    <t>woodt004</t>
  </si>
  <si>
    <t>Wood, Travis</t>
  </si>
  <si>
    <t>Worley,V.</t>
  </si>
  <si>
    <t>worlv001</t>
  </si>
  <si>
    <t>Worley, Vance</t>
  </si>
  <si>
    <t>Danny Worth</t>
  </si>
  <si>
    <t>wortd001</t>
  </si>
  <si>
    <t>Worth, Danny</t>
  </si>
  <si>
    <t>Wright,D.</t>
  </si>
  <si>
    <t>wrigd002</t>
  </si>
  <si>
    <t>Wright, David</t>
  </si>
  <si>
    <t>Wright,W.</t>
  </si>
  <si>
    <t>wrigw001</t>
  </si>
  <si>
    <t>Wright, Wesley</t>
  </si>
  <si>
    <t>yelicch01</t>
  </si>
  <si>
    <t>Youkilis,K.</t>
  </si>
  <si>
    <t>youkk001</t>
  </si>
  <si>
    <t>Youkilis, Kevin</t>
  </si>
  <si>
    <t>Chris R. Young</t>
  </si>
  <si>
    <t>Young,C.</t>
  </si>
  <si>
    <t>younc003</t>
  </si>
  <si>
    <t>Young, Chris</t>
  </si>
  <si>
    <t>Chris B. Young</t>
  </si>
  <si>
    <t>Young,Ch.</t>
  </si>
  <si>
    <t>younc004</t>
  </si>
  <si>
    <t>Young,D.</t>
  </si>
  <si>
    <t>yound003</t>
  </si>
  <si>
    <t>Young, Delmon</t>
  </si>
  <si>
    <t>Eric Young</t>
  </si>
  <si>
    <t>Young,E.</t>
  </si>
  <si>
    <t>youne003</t>
  </si>
  <si>
    <t>Young, Eric</t>
  </si>
  <si>
    <t>Matt Young</t>
  </si>
  <si>
    <t>younm004</t>
  </si>
  <si>
    <t>Young, Matt</t>
  </si>
  <si>
    <t>Young,M.</t>
  </si>
  <si>
    <t>younm003</t>
  </si>
  <si>
    <t>Young, Michael</t>
  </si>
  <si>
    <t>Ziegler,B.</t>
  </si>
  <si>
    <t>ziegb001</t>
  </si>
  <si>
    <t>Ziegler, Brad</t>
  </si>
  <si>
    <t>Zimmermann,J.</t>
  </si>
  <si>
    <t>zimmj003</t>
  </si>
  <si>
    <t>Zimmermann, Jordan</t>
  </si>
  <si>
    <t>Zimmerman,R.</t>
  </si>
  <si>
    <t>zimmr001</t>
  </si>
  <si>
    <t>Zimmerman, Ryan</t>
  </si>
  <si>
    <t>Zito,B.</t>
  </si>
  <si>
    <t>zitob001</t>
  </si>
  <si>
    <t>Zito, Barry</t>
  </si>
  <si>
    <t>Zobrist,B.</t>
  </si>
  <si>
    <t>zobrb001</t>
  </si>
  <si>
    <t>Zobrist, Ben</t>
  </si>
  <si>
    <t>Michael Zunino</t>
  </si>
  <si>
    <t>Mike Zunino</t>
  </si>
  <si>
    <t>almonab01</t>
  </si>
  <si>
    <t>Abraham Almonte</t>
  </si>
  <si>
    <t>Abraham Amonte</t>
  </si>
  <si>
    <t>dickeco01</t>
  </si>
  <si>
    <t>Corey Dickerson</t>
  </si>
  <si>
    <t>Erik Johnson</t>
  </si>
  <si>
    <t>johnser04</t>
  </si>
  <si>
    <t>Andrew Albers</t>
  </si>
  <si>
    <t>alberan01</t>
  </si>
  <si>
    <t>Rafael Montero</t>
  </si>
  <si>
    <t>sa597041</t>
  </si>
  <si>
    <t>montera01</t>
  </si>
  <si>
    <t>rusinch01</t>
  </si>
  <si>
    <t>Chris Rusin</t>
  </si>
  <si>
    <t>quallch01</t>
  </si>
  <si>
    <t>Chad Qualls</t>
  </si>
  <si>
    <t>gennesc01</t>
  </si>
  <si>
    <t>Scooter Gennett</t>
  </si>
  <si>
    <t xml:space="preserve">Scooter </t>
  </si>
  <si>
    <t>Gennett</t>
  </si>
  <si>
    <t>CHN</t>
  </si>
  <si>
    <t>Brett Oberholtzer</t>
  </si>
  <si>
    <t>oberhbr01</t>
  </si>
  <si>
    <t>Paul Clemens</t>
  </si>
  <si>
    <t>clemepa02</t>
  </si>
  <si>
    <t>davidma02</t>
  </si>
  <si>
    <t>Matt Davidson</t>
  </si>
  <si>
    <t>Miguel (Cuba) Gonzalez</t>
  </si>
  <si>
    <t>guerral01</t>
  </si>
  <si>
    <t>RANK</t>
  </si>
  <si>
    <t>fujikky01</t>
  </si>
  <si>
    <t>TM</t>
  </si>
  <si>
    <t>ROLE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</si>
</sst>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9" formatCode="0.000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</borders>
  <cellStyleXfs count="4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NumberFormat="1"/>
    <xf numFmtId="0" fontId="0" fillId="0" borderId="0" xfId="0" applyAlignment="1">
      <alignment horizontal="right"/>
    </xf>
    <xf numFmtId="0" fontId="0" fillId="0" borderId="0" xfId="0" quotePrefix="1" applyNumberFormat="1"/>
    <xf numFmtId="0" fontId="0" fillId="0" borderId="0" xfId="0" quotePrefix="1"/>
    <xf numFmtId="0" fontId="0" fillId="0" borderId="0" xfId="0" applyFill="1"/>
    <xf numFmtId="0" fontId="0" fillId="0" borderId="1" xfId="0" applyFont="1" applyFill="1" applyBorder="1"/>
    <xf numFmtId="0" fontId="2" fillId="0" borderId="1" xfId="0" applyFont="1" applyFill="1" applyBorder="1"/>
    <xf numFmtId="0" fontId="0" fillId="0" borderId="2" xfId="0" applyFont="1" applyFill="1" applyBorder="1"/>
    <xf numFmtId="0" fontId="2" fillId="0" borderId="0" xfId="0" applyFont="1" applyFill="1"/>
    <xf numFmtId="0" fontId="2" fillId="0" borderId="0" xfId="0" applyNumberFormat="1" applyFont="1" applyFill="1"/>
    <xf numFmtId="164" fontId="0" fillId="0" borderId="0" xfId="2" applyNumberFormat="1" applyFont="1" applyFill="1"/>
    <xf numFmtId="164" fontId="2" fillId="0" borderId="0" xfId="2" applyNumberFormat="1" applyFont="1" applyFill="1"/>
    <xf numFmtId="0" fontId="2" fillId="0" borderId="1" xfId="0" applyNumberFormat="1" applyFont="1" applyFill="1" applyBorder="1"/>
    <xf numFmtId="0" fontId="2" fillId="0" borderId="0" xfId="0" applyNumberFormat="1" applyFont="1" applyFill="1" applyBorder="1"/>
    <xf numFmtId="164" fontId="2" fillId="0" borderId="0" xfId="2" applyNumberFormat="1" applyFont="1" applyFill="1" applyBorder="1"/>
    <xf numFmtId="0" fontId="2" fillId="0" borderId="1" xfId="0" applyFont="1" applyBorder="1"/>
    <xf numFmtId="0" fontId="2" fillId="0" borderId="2" xfId="0" applyFont="1" applyBorder="1"/>
    <xf numFmtId="0" fontId="2" fillId="0" borderId="1" xfId="0" applyNumberFormat="1" applyFont="1" applyBorder="1"/>
    <xf numFmtId="0" fontId="2" fillId="0" borderId="2" xfId="0" applyNumberFormat="1" applyFont="1" applyBorder="1"/>
    <xf numFmtId="43" fontId="2" fillId="0" borderId="1" xfId="2" applyFont="1" applyBorder="1"/>
    <xf numFmtId="43" fontId="0" fillId="0" borderId="0" xfId="2" applyFont="1"/>
    <xf numFmtId="43" fontId="2" fillId="0" borderId="2" xfId="2" applyFont="1" applyBorder="1"/>
    <xf numFmtId="43" fontId="0" fillId="0" borderId="0" xfId="2" applyFont="1" applyFill="1"/>
    <xf numFmtId="43" fontId="2" fillId="0" borderId="0" xfId="2" applyFont="1" applyFill="1"/>
    <xf numFmtId="0" fontId="4" fillId="2" borderId="3" xfId="0" applyFont="1" applyFill="1" applyBorder="1"/>
    <xf numFmtId="0" fontId="0" fillId="3" borderId="4" xfId="0" applyFont="1" applyFill="1" applyBorder="1"/>
    <xf numFmtId="0" fontId="5" fillId="0" borderId="5" xfId="0" applyFont="1" applyBorder="1"/>
    <xf numFmtId="0" fontId="6" fillId="0" borderId="0" xfId="3"/>
    <xf numFmtId="166" fontId="0" fillId="0" borderId="0" xfId="2" applyNumberFormat="1" applyFont="1"/>
    <xf numFmtId="1" fontId="5" fillId="0" borderId="5" xfId="0" applyNumberFormat="1" applyFont="1" applyBorder="1"/>
    <xf numFmtId="1" fontId="0" fillId="0" borderId="0" xfId="0" applyNumberFormat="1"/>
    <xf numFmtId="1" fontId="0" fillId="0" borderId="0" xfId="0" applyNumberFormat="1" applyFill="1"/>
    <xf numFmtId="1" fontId="2" fillId="0" borderId="0" xfId="0" applyNumberFormat="1" applyFont="1" applyFill="1"/>
    <xf numFmtId="1" fontId="2" fillId="0" borderId="0" xfId="0" applyNumberFormat="1" applyFont="1" applyFill="1" applyBorder="1"/>
    <xf numFmtId="14" fontId="0" fillId="0" borderId="0" xfId="0" applyNumberFormat="1"/>
    <xf numFmtId="166" fontId="2" fillId="0" borderId="1" xfId="2" applyNumberFormat="1" applyFont="1" applyBorder="1"/>
    <xf numFmtId="166" fontId="2" fillId="0" borderId="2" xfId="2" applyNumberFormat="1" applyFont="1" applyBorder="1"/>
    <xf numFmtId="1" fontId="5" fillId="0" borderId="5" xfId="2" applyNumberFormat="1" applyFont="1" applyBorder="1"/>
    <xf numFmtId="1" fontId="0" fillId="0" borderId="0" xfId="2" applyNumberFormat="1" applyFont="1"/>
    <xf numFmtId="1" fontId="5" fillId="0" borderId="5" xfId="2" applyNumberFormat="1" applyFont="1" applyFill="1" applyBorder="1"/>
    <xf numFmtId="1" fontId="0" fillId="0" borderId="0" xfId="2" applyNumberFormat="1" applyFont="1" applyFill="1"/>
    <xf numFmtId="1" fontId="0" fillId="0" borderId="0" xfId="2" applyNumberFormat="1" applyFont="1" applyAlignment="1">
      <alignment horizontal="right"/>
    </xf>
    <xf numFmtId="169" fontId="5" fillId="0" borderId="5" xfId="2" applyNumberFormat="1" applyFont="1" applyBorder="1"/>
    <xf numFmtId="169" fontId="0" fillId="0" borderId="0" xfId="2" applyNumberFormat="1" applyFont="1"/>
    <xf numFmtId="0" fontId="9" fillId="0" borderId="1" xfId="0" applyFont="1" applyFill="1" applyBorder="1"/>
    <xf numFmtId="0" fontId="9" fillId="0" borderId="1" xfId="0" applyNumberFormat="1" applyFont="1" applyFill="1" applyBorder="1"/>
    <xf numFmtId="0" fontId="9" fillId="0" borderId="0" xfId="0" applyNumberFormat="1" applyFont="1" applyFill="1"/>
    <xf numFmtId="1" fontId="9" fillId="0" borderId="0" xfId="0" applyNumberFormat="1" applyFont="1" applyFill="1"/>
    <xf numFmtId="164" fontId="9" fillId="0" borderId="0" xfId="2" applyNumberFormat="1" applyFont="1" applyFill="1"/>
    <xf numFmtId="43" fontId="9" fillId="0" borderId="0" xfId="2" applyNumberFormat="1" applyFont="1" applyFill="1"/>
    <xf numFmtId="43" fontId="9" fillId="0" borderId="0" xfId="2" applyFont="1" applyFill="1"/>
    <xf numFmtId="1" fontId="5" fillId="0" borderId="5" xfId="2" applyNumberFormat="1" applyFont="1" applyBorder="1" applyAlignment="1"/>
    <xf numFmtId="0" fontId="0" fillId="0" borderId="0" xfId="0"/>
    <xf numFmtId="0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/>
    <xf numFmtId="43" fontId="0" fillId="0" borderId="0" xfId="2" applyNumberFormat="1" applyFont="1" applyFill="1"/>
    <xf numFmtId="0" fontId="0" fillId="0" borderId="1" xfId="0" applyNumberFormat="1" applyFont="1" applyBorder="1"/>
    <xf numFmtId="0" fontId="9" fillId="0" borderId="0" xfId="0" applyNumberFormat="1" applyFont="1" applyFill="1" applyBorder="1"/>
    <xf numFmtId="1" fontId="9" fillId="0" borderId="0" xfId="0" applyNumberFormat="1" applyFont="1" applyFill="1" applyBorder="1"/>
    <xf numFmtId="164" fontId="9" fillId="0" borderId="0" xfId="2" applyNumberFormat="1" applyFont="1" applyFill="1" applyBorder="1"/>
    <xf numFmtId="43" fontId="9" fillId="0" borderId="0" xfId="2" applyNumberFormat="1" applyFont="1" applyFill="1" applyBorder="1"/>
    <xf numFmtId="43" fontId="9" fillId="0" borderId="0" xfId="2" applyFont="1" applyFill="1" applyBorder="1"/>
    <xf numFmtId="166" fontId="0" fillId="0" borderId="1" xfId="2" applyNumberFormat="1" applyFont="1" applyBorder="1"/>
    <xf numFmtId="43" fontId="0" fillId="0" borderId="1" xfId="2" applyNumberFormat="1" applyFont="1" applyBorder="1"/>
    <xf numFmtId="43" fontId="0" fillId="0" borderId="6" xfId="2" applyNumberFormat="1" applyFont="1" applyBorder="1"/>
    <xf numFmtId="43" fontId="0" fillId="0" borderId="2" xfId="2" applyNumberFormat="1" applyFont="1" applyBorder="1"/>
    <xf numFmtId="43" fontId="0" fillId="0" borderId="1" xfId="2" applyFont="1" applyBorder="1"/>
    <xf numFmtId="0" fontId="2" fillId="0" borderId="4" xfId="0" applyFont="1" applyBorder="1"/>
    <xf numFmtId="0" fontId="2" fillId="0" borderId="4" xfId="0" applyNumberFormat="1" applyFont="1" applyBorder="1"/>
    <xf numFmtId="166" fontId="2" fillId="0" borderId="4" xfId="2" applyNumberFormat="1" applyFont="1" applyBorder="1"/>
    <xf numFmtId="43" fontId="2" fillId="0" borderId="4" xfId="2" applyFont="1" applyBorder="1"/>
    <xf numFmtId="1" fontId="0" fillId="0" borderId="0" xfId="2" applyNumberFormat="1" applyFont="1" applyFill="1" applyAlignment="1">
      <alignment horizontal="right"/>
    </xf>
    <xf numFmtId="169" fontId="0" fillId="0" borderId="0" xfId="2" applyNumberFormat="1" applyFont="1" applyFill="1"/>
    <xf numFmtId="1" fontId="5" fillId="0" borderId="5" xfId="0" applyNumberFormat="1" applyFont="1" applyFill="1" applyBorder="1"/>
    <xf numFmtId="165" fontId="0" fillId="0" borderId="0" xfId="2" applyNumberFormat="1" applyFont="1" applyFill="1"/>
    <xf numFmtId="166" fontId="0" fillId="0" borderId="0" xfId="2" applyNumberFormat="1" applyFont="1" applyFill="1"/>
    <xf numFmtId="0" fontId="6" fillId="0" borderId="0" xfId="3" applyFill="1"/>
  </cellXfs>
  <cellStyles count="4">
    <cellStyle name="Comma" xfId="2" builtinId="3"/>
    <cellStyle name="Hyperlink" xfId="3" builtinId="8"/>
    <cellStyle name="Normal" xfId="0" builtinId="0"/>
    <cellStyle name="Normal 2" xfId="1"/>
  </cellStyles>
  <dxfs count="124">
    <dxf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numFmt numFmtId="166" formatCode="_(* #,##0_);_(* \(#,##0\);_(* &quot;-&quot;??_);_(@_)"/>
      <fill>
        <patternFill patternType="none">
          <fgColor indexed="64"/>
          <bgColor auto="1"/>
        </patternFill>
      </fill>
    </dxf>
    <dxf>
      <numFmt numFmtId="166" formatCode="_(* #,##0_);_(* \(#,##0\);_(* &quot;-&quot;??_);_(@_)"/>
      <fill>
        <patternFill patternType="none">
          <fgColor indexed="64"/>
          <bgColor auto="1"/>
        </patternFill>
      </fill>
    </dxf>
    <dxf>
      <numFmt numFmtId="166" formatCode="_(* #,##0_);_(* \(#,##0\);_(* &quot;-&quot;??_);_(@_)"/>
      <fill>
        <patternFill patternType="none">
          <fgColor indexed="64"/>
          <bgColor auto="1"/>
        </patternFill>
      </fill>
    </dxf>
    <dxf>
      <numFmt numFmtId="166" formatCode="_(* #,##0_);_(* \(#,##0\);_(* &quot;-&quot;??_);_(@_)"/>
      <fill>
        <patternFill patternType="none">
          <fgColor indexed="64"/>
          <bgColor auto="1"/>
        </patternFill>
      </fill>
    </dxf>
    <dxf>
      <numFmt numFmtId="166" formatCode="_(* #,##0_);_(* \(#,##0\);_(* &quot;-&quot;??_);_(@_)"/>
      <fill>
        <patternFill patternType="none">
          <fgColor indexed="64"/>
          <bgColor auto="1"/>
        </patternFill>
      </fill>
    </dxf>
    <dxf>
      <numFmt numFmtId="166" formatCode="_(* #,##0_);_(* \(#,##0\);_(* &quot;-&quot;??_);_(@_)"/>
      <fill>
        <patternFill patternType="none">
          <fgColor indexed="64"/>
          <bgColor auto="1"/>
        </patternFill>
      </fill>
    </dxf>
    <dxf>
      <numFmt numFmtId="166" formatCode="_(* #,##0_);_(* \(#,##0\);_(* &quot;-&quot;??_);_(@_)"/>
      <fill>
        <patternFill patternType="none">
          <fgColor indexed="64"/>
          <bgColor auto="1"/>
        </patternFill>
      </fill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numFmt numFmtId="166" formatCode="_(* #,##0_);_(* \(#,##0\);_(* &quot;-&quot;??_);_(@_)"/>
      <fill>
        <patternFill patternType="none">
          <fgColor indexed="64"/>
          <bgColor auto="1"/>
        </patternFill>
      </fill>
    </dxf>
    <dxf>
      <numFmt numFmtId="166" formatCode="_(* #,##0_);_(* \(#,##0\);_(* &quot;-&quot;??_);_(@_)"/>
      <fill>
        <patternFill patternType="none">
          <fgColor indexed="64"/>
          <bgColor auto="1"/>
        </patternFill>
      </fill>
    </dxf>
    <dxf>
      <numFmt numFmtId="166" formatCode="_(* #,##0_);_(* \(#,##0\);_(* &quot;-&quot;??_);_(@_)"/>
      <fill>
        <patternFill patternType="none">
          <fgColor indexed="64"/>
          <bgColor auto="1"/>
        </patternFill>
      </fill>
    </dxf>
    <dxf>
      <numFmt numFmtId="166" formatCode="_(* #,##0_);_(* \(#,##0\);_(* &quot;-&quot;??_);_(@_)"/>
      <fill>
        <patternFill patternType="none">
          <fgColor indexed="64"/>
          <bgColor auto="1"/>
        </patternFill>
      </fill>
    </dxf>
    <dxf>
      <numFmt numFmtId="166" formatCode="_(* #,##0_);_(* \(#,##0\);_(* &quot;-&quot;??_);_(@_)"/>
      <fill>
        <patternFill patternType="none">
          <fgColor indexed="64"/>
          <bgColor auto="1"/>
        </patternFill>
      </fill>
    </dxf>
    <dxf>
      <numFmt numFmtId="165" formatCode="_(* #,##0.0_);_(* \(#,##0.0\);_(* &quot;-&quot;??_);_(@_)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0" formatCode="General"/>
    </dxf>
    <dxf>
      <numFmt numFmtId="0" formatCode="General"/>
    </dxf>
    <dxf>
      <numFmt numFmtId="169" formatCode="0.000"/>
      <fill>
        <patternFill patternType="none">
          <fgColor indexed="64"/>
          <bgColor auto="1"/>
        </patternFill>
      </fill>
    </dxf>
    <dxf>
      <numFmt numFmtId="169" formatCode="0.000"/>
      <fill>
        <patternFill patternType="none">
          <fgColor indexed="64"/>
          <bgColor auto="1"/>
        </patternFill>
      </fill>
    </dxf>
    <dxf>
      <numFmt numFmtId="169" formatCode="0.000"/>
      <fill>
        <patternFill patternType="none">
          <fgColor indexed="64"/>
          <bgColor auto="1"/>
        </patternFill>
      </fill>
    </dxf>
    <dxf>
      <numFmt numFmtId="169" formatCode="0.00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right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0_);_(* \(#,##0.000\);_(* &quot;-&quot;??_);_(@_)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theme="4" tint="0.79998168889431442"/>
          <bgColor auto="1"/>
        </patternFill>
      </fill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1189B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2" name="HITTERPROJECTIONS" displayName="HITTERPROJECTIONS" ref="A1:Y285" totalsRowShown="0">
  <autoFilter ref="A1:Y285"/>
  <sortState ref="A2:Y285">
    <sortCondition ref="D1:D285"/>
  </sortState>
  <tableColumns count="25">
    <tableColumn id="28" name="PLAYER"/>
    <tableColumn id="37" name="TM" dataDxfId="28" dataCellStyle="Hyperlink">
      <calculatedColumnFormula>VLOOKUP(HITTERPROJECTIONS[[#This Row],[Name]],PLAYERIDMAP!B:T,5,FALSE)</calculatedColumnFormula>
    </tableColumn>
    <tableColumn id="7" name="POS" dataDxfId="0">
      <calculatedColumnFormula>VLOOKUP(HITTERPROJECTIONS[[#This Row],[Name]],PLAYERIDMAP!B:U,6,FALSE)</calculatedColumnFormula>
    </tableColumn>
    <tableColumn id="40" name="RANK" dataDxfId="27" dataCellStyle="Hyperlink">
      <calculatedColumnFormula>VLOOKUP(HITTERPROJECTIONS[[#This Row],[Name]],MYRANKS_H[[#All],[PLAYER NAME]:[RANK]],21,FALSE)</calculatedColumnFormula>
    </tableColumn>
    <tableColumn id="1" name="AB" dataDxfId="26" dataCellStyle="Comma"/>
    <tableColumn id="2" name="PA" dataDxfId="24"/>
    <tableColumn id="3" name="HITS" dataDxfId="25" dataCellStyle="Comma"/>
    <tableColumn id="36" name="1B" dataDxfId="44" dataCellStyle="Comma"/>
    <tableColumn id="4" name="2B" dataDxfId="43" dataCellStyle="Comma"/>
    <tableColumn id="5" name="3B" dataDxfId="42" dataCellStyle="Comma"/>
    <tableColumn id="6" name="HR" dataDxfId="41" dataCellStyle="Comma"/>
    <tableColumn id="38" name="R" dataDxfId="40" dataCellStyle="Comma"/>
    <tableColumn id="39" name="RBI" dataDxfId="39" dataCellStyle="Comma"/>
    <tableColumn id="9" name="BB" dataDxfId="38" dataCellStyle="Comma"/>
    <tableColumn id="10" name="SO" dataDxfId="37" dataCellStyle="Comma"/>
    <tableColumn id="11" name="HBP" dataDxfId="36"/>
    <tableColumn id="12" name="SF" dataDxfId="35"/>
    <tableColumn id="13" name="SB" dataDxfId="34" dataCellStyle="Comma"/>
    <tableColumn id="14" name="CS" dataDxfId="33"/>
    <tableColumn id="15" name="AVG" dataDxfId="32" dataCellStyle="Comma"/>
    <tableColumn id="16" name="OBP" dataDxfId="31" dataCellStyle="Comma"/>
    <tableColumn id="17" name="SLG" dataDxfId="30" dataCellStyle="Comma"/>
    <tableColumn id="20" name="OPS" dataDxfId="29" dataCellStyle="Comma"/>
    <tableColumn id="18" name="Name"/>
    <tableColumn id="19" name="Fangraphs I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PITCHERPROJECTIONS" displayName="PITCHERPROJECTIONS" ref="A1:U444" totalsRowShown="0" headerRowDxfId="3" dataDxfId="2">
  <autoFilter ref="A1:U444"/>
  <sortState ref="A2:AG444">
    <sortCondition ref="D1:D444"/>
  </sortState>
  <tableColumns count="21">
    <tableColumn id="24" name="PLAYER" dataDxfId="23"/>
    <tableColumn id="1" name="TM" dataDxfId="22">
      <calculatedColumnFormula>VLOOKUP(A2,PLAYERIDMAP[[PLAYERNAME]:[TEAM]],5,FALSE)</calculatedColumnFormula>
    </tableColumn>
    <tableColumn id="2" name="ROLE" dataDxfId="21"/>
    <tableColumn id="32" name="RANK" dataDxfId="1">
      <calculatedColumnFormula>VLOOKUP(PITCHERPROJECTIONS[[#This Row],[Name]],MYRANKS_P[[#All],[PLAYER NAME]:[RANK]],21,FALSE)</calculatedColumnFormula>
    </tableColumn>
    <tableColumn id="3" name="IP" dataDxfId="20" dataCellStyle="Comma"/>
    <tableColumn id="4" name="TBF" dataDxfId="19" dataCellStyle="Comma"/>
    <tableColumn id="5" name="BIP" dataDxfId="18" dataCellStyle="Comma"/>
    <tableColumn id="6" name="W" dataDxfId="17" dataCellStyle="Comma"/>
    <tableColumn id="7" name="L" dataDxfId="16" dataCellStyle="Comma"/>
    <tableColumn id="8" name="SV" dataDxfId="15" dataCellStyle="Comma"/>
    <tableColumn id="9" name="ERA" dataDxfId="14" dataCellStyle="Comma"/>
    <tableColumn id="10" name="H" dataDxfId="13" dataCellStyle="Comma"/>
    <tableColumn id="11" name="R" dataDxfId="12" dataCellStyle="Comma"/>
    <tableColumn id="12" name="ER" dataDxfId="11" dataCellStyle="Comma"/>
    <tableColumn id="13" name="HR" dataDxfId="10" dataCellStyle="Comma"/>
    <tableColumn id="14" name="SO" dataDxfId="9" dataCellStyle="Comma"/>
    <tableColumn id="15" name="BB" dataDxfId="8" dataCellStyle="Comma"/>
    <tableColumn id="16" name="HBP" dataDxfId="7" dataCellStyle="Comma"/>
    <tableColumn id="22" name="WHIP" dataDxfId="6" dataCellStyle="Comma"/>
    <tableColumn id="30" name="Fangraphs ID" dataDxfId="5"/>
    <tableColumn id="31" name="Name" dataDxf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MYRANKS_H" displayName="MYRANKS_H" ref="A1:V285" totalsRowShown="0" headerRowDxfId="123" dataDxfId="122" tableBorderDxfId="121">
  <autoFilter ref="A1:V285"/>
  <sortState ref="A2:V285">
    <sortCondition ref="V1:V285"/>
  </sortState>
  <tableColumns count="22">
    <tableColumn id="1" name="PLAYERID" dataDxfId="120"/>
    <tableColumn id="2" name="PLAYER NAME" dataDxfId="119">
      <calculatedColumnFormula>VLOOKUP(MYRANKS_H[[#This Row],[PLAYERID]],PLAYERIDMAP[],COLUMN(PLAYERIDMAP[[#This Row],[PLAYERNAME]]),FALSE)</calculatedColumnFormula>
    </tableColumn>
    <tableColumn id="4" name="TEAM" dataDxfId="118">
      <calculatedColumnFormula>VLOOKUP(MYRANKS_H[[#This Row],[PLAYERID]],PLAYERIDMAP[],COLUMN(PLAYERIDMAP[[#This Row],[TEAM]]),FALSE)</calculatedColumnFormula>
    </tableColumn>
    <tableColumn id="5" name="POS" dataDxfId="117">
      <calculatedColumnFormula>VLOOKUP(MYRANKS_H[[#This Row],[PLAYERID]],PLAYERIDMAP[],COLUMN(PLAYERIDMAP[[#This Row],[POS]]),FALSE)</calculatedColumnFormula>
    </tableColumn>
    <tableColumn id="6" name="IDFRANGRAPHS" dataDxfId="116">
      <calculatedColumnFormula>VLOOKUP(MYRANKS_H[[#This Row],[PLAYERID]],PLAYERIDMAP[],COLUMN(PLAYERIDMAP[[#This Row],[IDFANGRAPHS]]),FALSE)</calculatedColumnFormula>
    </tableColumn>
    <tableColumn id="7" name="PA" dataDxfId="115">
      <calculatedColumnFormula>VLOOKUP(MYRANKS_H[[#This Row],[PLAYER NAME]],HITTERPROJECTIONS[],COLUMN(HITTERPROJECTIONS[[#This Row],[PA]]),FALSE)</calculatedColumnFormula>
    </tableColumn>
    <tableColumn id="8" name="AB" dataDxfId="114">
      <calculatedColumnFormula>VLOOKUP(MYRANKS_H[[#This Row],[PLAYER NAME]],HITTERPROJECTIONS[],COLUMN(HITTERPROJECTIONS[[#This Row],[AB]]),FALSE)</calculatedColumnFormula>
    </tableColumn>
    <tableColumn id="9" name="H" dataDxfId="113">
      <calculatedColumnFormula>VLOOKUP(MYRANKS_H[[#This Row],[PLAYER NAME]],HITTERPROJECTIONS[],COLUMN(HITTERPROJECTIONS[[#This Row],[HITS]]),FALSE)</calculatedColumnFormula>
    </tableColumn>
    <tableColumn id="10" name="HR" dataDxfId="112">
      <calculatedColumnFormula>VLOOKUP(MYRANKS_H[[#This Row],[PLAYER NAME]],HITTERPROJECTIONS[],COLUMN(HITTERPROJECTIONS[[#This Row],[HR]]),FALSE)</calculatedColumnFormula>
    </tableColumn>
    <tableColumn id="11" name="R" dataDxfId="111">
      <calculatedColumnFormula>VLOOKUP(MYRANKS_H[[#This Row],[PLAYER NAME]],HITTERPROJECTIONS[],COLUMN(HITTERPROJECTIONS[[#This Row],[R]]),FALSE)</calculatedColumnFormula>
    </tableColumn>
    <tableColumn id="12" name="RBI" dataDxfId="110">
      <calculatedColumnFormula>VLOOKUP(MYRANKS_H[[#This Row],[PLAYER NAME]],HITTERPROJECTIONS[],COLUMN(HITTERPROJECTIONS[[#This Row],[RBI]]),FALSE)</calculatedColumnFormula>
    </tableColumn>
    <tableColumn id="13" name="BB" dataDxfId="109">
      <calculatedColumnFormula>VLOOKUP(MYRANKS_H[[#This Row],[PLAYER NAME]],HITTERPROJECTIONS[],COLUMN(HITTERPROJECTIONS[[#This Row],[BB]]),FALSE)</calculatedColumnFormula>
    </tableColumn>
    <tableColumn id="14" name="SO" dataDxfId="108">
      <calculatedColumnFormula>VLOOKUP(MYRANKS_H[[#This Row],[PLAYER NAME]],HITTERPROJECTIONS[],COLUMN(HITTERPROJECTIONS[[#This Row],[SO]]),FALSE)</calculatedColumnFormula>
    </tableColumn>
    <tableColumn id="15" name="SB" dataDxfId="107">
      <calculatedColumnFormula>VLOOKUP(MYRANKS_H[[#This Row],[PLAYER NAME]],HITTERPROJECTIONS[],COLUMN(HITTERPROJECTIONS[[#This Row],[SB]]),FALSE)</calculatedColumnFormula>
    </tableColumn>
    <tableColumn id="16" name="AVG" dataDxfId="106" dataCellStyle="Comma">
      <calculatedColumnFormula>MYRANKS_H[[#This Row],[H]]/MYRANKS_H[[#This Row],[AB]]</calculatedColumnFormula>
    </tableColumn>
    <tableColumn id="17" name="RSGP" dataDxfId="105" dataCellStyle="Comma">
      <calculatedColumnFormula>MYRANKS_H[[#This Row],[R]]/24.6-VLOOKUP(MYRANKS_H[[#This Row],[POS]],ReplacementLevel_H[],COLUMN(ReplacementLevel_H[R]),FALSE)</calculatedColumnFormula>
    </tableColumn>
    <tableColumn id="18" name="HRSGP" dataDxfId="104" dataCellStyle="Comma">
      <calculatedColumnFormula>MYRANKS_H[[#This Row],[HR]]/10.4-VLOOKUP(MYRANKS_H[[#This Row],[POS]],ReplacementLevel_H[],COLUMN(ReplacementLevel_H[HR]),FALSE)</calculatedColumnFormula>
    </tableColumn>
    <tableColumn id="19" name="RBISGP" dataDxfId="103" dataCellStyle="Comma">
      <calculatedColumnFormula>MYRANKS_H[[#This Row],[RBI]]/24.6-VLOOKUP(MYRANKS_H[[#This Row],[POS]],ReplacementLevel_H[],COLUMN(ReplacementLevel_H[RBI]),FALSE)</calculatedColumnFormula>
    </tableColumn>
    <tableColumn id="20" name="SBSGP" dataDxfId="102" dataCellStyle="Comma">
      <calculatedColumnFormula>MYRANKS_H[[#This Row],[SB]]/9.4-VLOOKUP(MYRANKS_H[[#This Row],[POS]],ReplacementLevel_H[],COLUMN(ReplacementLevel_H[SB]),FALSE)</calculatedColumnFormula>
    </tableColumn>
    <tableColumn id="21" name="AVGSGP" dataDxfId="101" dataCellStyle="Comma">
      <calculatedColumnFormula>((MYRANKS_H[[#This Row],[H]]+1768)/(MYRANKS_H[[#This Row],[AB]]+6617)-0.267)/0.0024-VLOOKUP(MYRANKS_H[[#This Row],[POS]],ReplacementLevel_H[],COLUMN(ReplacementLevel_H[AVG]),FALSE)</calculatedColumnFormula>
    </tableColumn>
    <tableColumn id="22" name="TTLSGP" dataDxfId="100" dataCellStyle="Comma">
      <calculatedColumnFormula>MYRANKS_H[[#This Row],[RSGP]]+MYRANKS_H[[#This Row],[HRSGP]]+MYRANKS_H[[#This Row],[RBISGP]]+MYRANKS_H[[#This Row],[SBSGP]]+MYRANKS_H[[#This Row],[AVGSGP]]</calculatedColumnFormula>
    </tableColumn>
    <tableColumn id="3" name="RANK" dataDxfId="99" dataCellStyle="Comma">
      <calculatedColumnFormula>_xlfn.RANK.EQ(MYRANKS_H[[#This Row],[TTLSGP]],U:U,0)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MYRANKS_P" displayName="MYRANKS_P" ref="A1:V209" totalsRowShown="0" dataDxfId="98" tableBorderDxfId="97">
  <autoFilter ref="A1:V209"/>
  <sortState ref="A2:V209">
    <sortCondition ref="V1:V209"/>
  </sortState>
  <tableColumns count="22">
    <tableColumn id="1" name="PLAYERID" dataDxfId="96"/>
    <tableColumn id="2" name="PLAYER NAME" dataDxfId="95">
      <calculatedColumnFormula>VLOOKUP(MYRANKS_P[[#This Row],[PLAYERID]],PLAYERIDMAP[],COLUMN(PLAYERIDMAP[[#This Row],[PLAYERNAME]]),FALSE)</calculatedColumnFormula>
    </tableColumn>
    <tableColumn id="4" name="TEAM" dataDxfId="94">
      <calculatedColumnFormula>VLOOKUP(MYRANKS_P[[#This Row],[PLAYERID]],PLAYERIDMAP[],COLUMN(PLAYERIDMAP[TEAM]),FALSE)</calculatedColumnFormula>
    </tableColumn>
    <tableColumn id="5" name="POS" dataDxfId="93">
      <calculatedColumnFormula>VLOOKUP(MYRANKS_P[[#This Row],[PLAYERID]],PLAYERIDMAP[],COLUMN(PLAYERIDMAP[[#This Row],[POS]]),FALSE)</calculatedColumnFormula>
    </tableColumn>
    <tableColumn id="6" name="IDFANGRAPHS" dataDxfId="92">
      <calculatedColumnFormula>VLOOKUP(MYRANKS_P[[#This Row],[PLAYERID]],PLAYERIDMAP[],COLUMN(PLAYERIDMAP[[#This Row],[IDFANGRAPHS]]),FALSE)</calculatedColumnFormula>
    </tableColumn>
    <tableColumn id="7" name="W" dataDxfId="91" dataCellStyle="Comma">
      <calculatedColumnFormula>VLOOKUP(MYRANKS_P[[#This Row],[PLAYER NAME]],PITCHERPROJECTIONS[],COLUMN(PITCHERPROJECTIONS[[#This Row],[W]]),FALSE)</calculatedColumnFormula>
    </tableColumn>
    <tableColumn id="9" name="SV" dataDxfId="90">
      <calculatedColumnFormula>VLOOKUP(MYRANKS_P[[#This Row],[PLAYER NAME]],PITCHERPROJECTIONS[],COLUMN(PITCHERPROJECTIONS[[#This Row],[SV]]),FALSE)</calculatedColumnFormula>
    </tableColumn>
    <tableColumn id="10" name="IP" dataDxfId="89">
      <calculatedColumnFormula>VLOOKUP(MYRANKS_P[[#This Row],[PLAYER NAME]],PITCHERPROJECTIONS[],COLUMN(PITCHERPROJECTIONS[[#This Row],[IP]]),FALSE)</calculatedColumnFormula>
    </tableColumn>
    <tableColumn id="11" name="H" dataDxfId="88" dataCellStyle="Comma">
      <calculatedColumnFormula>VLOOKUP(MYRANKS_P[[#This Row],[PLAYER NAME]],PITCHERPROJECTIONS[],COLUMN(PITCHERPROJECTIONS[[#This Row],[H]]),FALSE)</calculatedColumnFormula>
    </tableColumn>
    <tableColumn id="12" name="ER" dataDxfId="87" dataCellStyle="Comma">
      <calculatedColumnFormula>VLOOKUP(MYRANKS_P[[#This Row],[PLAYER NAME]],PITCHERPROJECTIONS[],COLUMN(PITCHERPROJECTIONS[[#This Row],[ER]]),FALSE)</calculatedColumnFormula>
    </tableColumn>
    <tableColumn id="13" name="HR" dataDxfId="86" dataCellStyle="Comma">
      <calculatedColumnFormula>VLOOKUP(MYRANKS_P[[#This Row],[PLAYER NAME]],PITCHERPROJECTIONS[],COLUMN(PITCHERPROJECTIONS[[#This Row],[HR]]),FALSE)</calculatedColumnFormula>
    </tableColumn>
    <tableColumn id="14" name="SO" dataDxfId="85" dataCellStyle="Comma">
      <calculatedColumnFormula>VLOOKUP(MYRANKS_P[[#This Row],[PLAYER NAME]],PITCHERPROJECTIONS[],COLUMN(PITCHERPROJECTIONS[[#This Row],[SO]]),FALSE)</calculatedColumnFormula>
    </tableColumn>
    <tableColumn id="15" name="BB" dataDxfId="84" dataCellStyle="Comma">
      <calculatedColumnFormula>VLOOKUP(MYRANKS_P[[#This Row],[PLAYER NAME]],PITCHERPROJECTIONS[],COLUMN(PITCHERPROJECTIONS[[#This Row],[BB]]),FALSE)</calculatedColumnFormula>
    </tableColumn>
    <tableColumn id="17" name="ERA" dataDxfId="83" dataCellStyle="Comma">
      <calculatedColumnFormula>MYRANKS_P[[#This Row],[ER]]*9/MYRANKS_P[[#This Row],[IP]]</calculatedColumnFormula>
    </tableColumn>
    <tableColumn id="18" name="WHIP" dataDxfId="82" dataCellStyle="Comma">
      <calculatedColumnFormula>(MYRANKS_P[[#This Row],[BB]]+MYRANKS_P[[#This Row],[H]])/MYRANKS_P[[#This Row],[IP]]</calculatedColumnFormula>
    </tableColumn>
    <tableColumn id="19" name="WSGP" dataDxfId="81" dataCellStyle="Comma">
      <calculatedColumnFormula>MYRANKS_P[[#This Row],[W]]/3.03-VLOOKUP(MYRANKS_P[[#This Row],[POS]],ReplacementLevel_P[],COLUMN(ReplacementLevel_P[W]),FALSE)</calculatedColumnFormula>
    </tableColumn>
    <tableColumn id="20" name="SVSGP" dataDxfId="80" dataCellStyle="Comma">
      <calculatedColumnFormula>MYRANKS_P[[#This Row],[SV]]/9.95</calculatedColumnFormula>
    </tableColumn>
    <tableColumn id="21" name="SOSGP" dataDxfId="79" dataCellStyle="Comma">
      <calculatedColumnFormula>MYRANKS_P[[#This Row],[SO]]/39.3-VLOOKUP(MYRANKS_P[[#This Row],[POS]],ReplacementLevel_P[],COLUMN(ReplacementLevel_P[SO]),FALSE)</calculatedColumnFormula>
    </tableColumn>
    <tableColumn id="22" name="ERASGP" dataDxfId="78" dataCellStyle="Comma">
      <calculatedColumnFormula>((475+MYRANKS_P[[#This Row],[ER]])*9/(1192+MYRANKS_P[[#This Row],[IP]])-3.59)/-0.076-VLOOKUP(MYRANKS_P[[#This Row],[POS]],ReplacementLevel_P[],COLUMN(ReplacementLevel_P[ERA]),FALSE)</calculatedColumnFormula>
    </tableColumn>
    <tableColumn id="23" name="WHIPSGP" dataDxfId="77" dataCellStyle="Comma">
      <calculatedColumnFormula>((1466+MYRANKS_P[[#This Row],[BB]]+MYRANKS_P[[#This Row],[H]])/(1192+MYRANKS_P[[#This Row],[IP]])-1.23)/-0.015-VLOOKUP(MYRANKS_P[[#This Row],[POS]],ReplacementLevel_P[],COLUMN(ReplacementLevel_P[WHIP]),FALSE)</calculatedColumnFormula>
    </tableColumn>
    <tableColumn id="24" name="TTLSGP" dataDxfId="76" dataCellStyle="Comma">
      <calculatedColumnFormula>MYRANKS_P[[#This Row],[WSGP]]+MYRANKS_P[[#This Row],[SVSGP]]+MYRANKS_P[[#This Row],[SOSGP]]+MYRANKS_P[[#This Row],[ERASGP]]+MYRANKS_P[[#This Row],[WHIPSGP]]</calculatedColumnFormula>
    </tableColumn>
    <tableColumn id="3" name="RANK" dataDxfId="75" dataCellStyle="Comma">
      <calculatedColumnFormula>_xlfn.RANK.EQ(MYRANKS_P[[#This Row],[TTLSGP]],U:U,0)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ReplacementLevel_H" displayName="ReplacementLevel_H" ref="A1:G8" totalsRowShown="0">
  <autoFilter ref="A1:G8"/>
  <tableColumns count="7">
    <tableColumn id="1" name="POS"/>
    <tableColumn id="2" name="R"/>
    <tableColumn id="3" name="HR"/>
    <tableColumn id="4" name="RBI"/>
    <tableColumn id="5" name="SB"/>
    <tableColumn id="6" name="AVG"/>
    <tableColumn id="7" name="TOTAL" dataDxfId="74">
      <calculatedColumnFormula>SUM(ReplacementLevel_H[[#This Row],[R]:[AVG]])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ReplacementLevel_P" displayName="ReplacementLevel_P" ref="A10:G11" totalsRowShown="0" headerRowDxfId="73" dataDxfId="71" headerRowBorderDxfId="72" tableBorderDxfId="70" totalsRowBorderDxfId="69">
  <autoFilter ref="A10:G11"/>
  <tableColumns count="7">
    <tableColumn id="1" name="POS" dataDxfId="68"/>
    <tableColumn id="2" name="W" dataDxfId="67"/>
    <tableColumn id="3" name="SV" dataDxfId="66"/>
    <tableColumn id="4" name="SO" dataDxfId="65"/>
    <tableColumn id="5" name="ERA" dataDxfId="64"/>
    <tableColumn id="6" name="WHIP" dataDxfId="63"/>
    <tableColumn id="7" name="TOTAL" dataDxfId="62">
      <calculatedColumnFormula>SUM(B11:F11)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9" name="PLAYERIDMAP" displayName="PLAYERIDMAP" ref="A1:T1178" totalsRowShown="0">
  <autoFilter ref="A1:T1178"/>
  <sortState ref="A2:S1141">
    <sortCondition ref="A1:A1141"/>
  </sortState>
  <tableColumns count="20">
    <tableColumn id="1" name="IDPLAYER"/>
    <tableColumn id="2" name="PLAYERNAME"/>
    <tableColumn id="21" name="BIRTHDATE" dataDxfId="61"/>
    <tableColumn id="6" name="FIRSTNAME" dataDxfId="60">
      <calculatedColumnFormula>LEFT(PLAYERIDMAP[[#This Row],[PLAYERNAME]],FIND(" ",PLAYERIDMAP[[#This Row],[PLAYERNAME]],1))</calculatedColumnFormula>
    </tableColumn>
    <tableColumn id="5" name="LASTNAME" dataDxfId="59">
      <calculatedColumnFormula>MID(PLAYERIDMAP[PLAYERNAME],FIND(" ",PLAYERIDMAP[PLAYERNAME],1)+1,255)</calculatedColumnFormula>
    </tableColumn>
    <tableColumn id="3" name="TEAM" dataDxfId="58"/>
    <tableColumn id="7" name="POS"/>
    <tableColumn id="4" name="IDFANGRAPHS" dataDxfId="57"/>
    <tableColumn id="8" name="MLBID" dataDxfId="56"/>
    <tableColumn id="9" name="MLBNAME" dataDxfId="55"/>
    <tableColumn id="12" name="CBSID" dataDxfId="54"/>
    <tableColumn id="14" name="CBSNAME" dataDxfId="53"/>
    <tableColumn id="15" name="CBSFAN" dataDxfId="52"/>
    <tableColumn id="16" name="RETROID" dataDxfId="51"/>
    <tableColumn id="17" name="BREFID" dataDxfId="50"/>
    <tableColumn id="18" name="NFBCID" dataDxfId="49"/>
    <tableColumn id="19" name="NFBCLNFN" dataDxfId="48"/>
    <tableColumn id="20" name="NFBCNAME" dataDxfId="47"/>
    <tableColumn id="11" name="ESPNID" dataDxfId="46"/>
    <tableColumn id="10" name="ESPNNAME" dataDxfId="4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B37" sqref="B37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1189B7"/>
  </sheetPr>
  <dimension ref="A1:Y285"/>
  <sheetViews>
    <sheetView tabSelected="1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14" sqref="H14"/>
    </sheetView>
  </sheetViews>
  <sheetFormatPr defaultRowHeight="15" x14ac:dyDescent="0.25"/>
  <cols>
    <col min="1" max="1" width="20.140625" bestFit="1" customWidth="1"/>
    <col min="2" max="2" width="9.28515625" bestFit="1" customWidth="1"/>
    <col min="3" max="3" width="6.7109375" style="53" customWidth="1"/>
    <col min="4" max="4" width="10" customWidth="1"/>
    <col min="5" max="5" width="9.140625" style="39"/>
    <col min="6" max="6" width="9.140625" style="32"/>
    <col min="7" max="7" width="9.140625" style="39"/>
    <col min="8" max="8" width="9.140625" style="42"/>
    <col min="9" max="11" width="9.140625" style="39"/>
    <col min="12" max="13" width="9.140625" style="41"/>
    <col min="14" max="18" width="9.140625" style="39"/>
    <col min="19" max="19" width="9.140625" style="31"/>
    <col min="20" max="23" width="9.140625" style="44"/>
    <col min="24" max="24" width="20.140625" bestFit="1" customWidth="1"/>
    <col min="25" max="25" width="14.5703125" bestFit="1" customWidth="1"/>
  </cols>
  <sheetData>
    <row r="1" spans="1:25" x14ac:dyDescent="0.25">
      <c r="A1" s="27" t="s">
        <v>0</v>
      </c>
      <c r="B1" t="s">
        <v>5298</v>
      </c>
      <c r="C1" s="53" t="s">
        <v>1061</v>
      </c>
      <c r="D1" t="s">
        <v>5296</v>
      </c>
      <c r="E1" s="38" t="s">
        <v>1</v>
      </c>
      <c r="F1" s="75" t="s">
        <v>2</v>
      </c>
      <c r="G1" s="38" t="s">
        <v>3</v>
      </c>
      <c r="H1" s="52" t="s">
        <v>4</v>
      </c>
      <c r="I1" s="38" t="s">
        <v>5</v>
      </c>
      <c r="J1" s="38" t="s">
        <v>6</v>
      </c>
      <c r="K1" s="38" t="s">
        <v>7</v>
      </c>
      <c r="L1" s="40" t="s">
        <v>8</v>
      </c>
      <c r="M1" s="40" t="s">
        <v>9</v>
      </c>
      <c r="N1" s="38" t="s">
        <v>10</v>
      </c>
      <c r="O1" s="38" t="s">
        <v>11</v>
      </c>
      <c r="P1" s="38" t="s">
        <v>12</v>
      </c>
      <c r="Q1" s="38" t="s">
        <v>13</v>
      </c>
      <c r="R1" s="38" t="s">
        <v>14</v>
      </c>
      <c r="S1" s="30" t="s">
        <v>15</v>
      </c>
      <c r="T1" s="43" t="s">
        <v>16</v>
      </c>
      <c r="U1" s="43" t="s">
        <v>17</v>
      </c>
      <c r="V1" s="43" t="s">
        <v>18</v>
      </c>
      <c r="W1" s="43" t="s">
        <v>19</v>
      </c>
      <c r="X1" s="27" t="s">
        <v>21</v>
      </c>
      <c r="Y1" s="27" t="s">
        <v>22</v>
      </c>
    </row>
    <row r="2" spans="1:25" x14ac:dyDescent="0.25">
      <c r="A2" s="28" t="str">
        <f>HYPERLINK("http://www.fangraphs.com/statss.aspx?playerid="&amp;Y2,X2)</f>
        <v>Mike Trout</v>
      </c>
      <c r="B2" s="53" t="str">
        <f>VLOOKUP(HITTERPROJECTIONS[[#This Row],[Name]],PLAYERIDMAP!B:T,5,FALSE)</f>
        <v>LAA</v>
      </c>
      <c r="C2" s="53" t="str">
        <f>VLOOKUP(HITTERPROJECTIONS[[#This Row],[Name]],PLAYERIDMAP!B:U,6,FALSE)</f>
        <v>OF</v>
      </c>
      <c r="D2">
        <f>VLOOKUP(HITTERPROJECTIONS[[#This Row],[Name]],MYRANKS_H[[#All],[PLAYER NAME]:[RANK]],21,FALSE)</f>
        <v>1</v>
      </c>
      <c r="E2" s="41">
        <v>579.44444444444434</v>
      </c>
      <c r="F2" s="32">
        <v>700</v>
      </c>
      <c r="G2" s="41">
        <v>187.75581813333326</v>
      </c>
      <c r="H2" s="73">
        <v>117.951334182716</v>
      </c>
      <c r="I2" s="41">
        <v>32.191358024691354</v>
      </c>
      <c r="J2" s="41">
        <v>7.7259259259259245</v>
      </c>
      <c r="K2" s="41">
        <v>29.887199999999993</v>
      </c>
      <c r="L2" s="41">
        <v>115.5</v>
      </c>
      <c r="M2" s="41">
        <v>91</v>
      </c>
      <c r="N2" s="41">
        <v>105</v>
      </c>
      <c r="O2" s="41">
        <v>126</v>
      </c>
      <c r="P2" s="32">
        <v>7.7777777777777777</v>
      </c>
      <c r="Q2" s="32">
        <v>7.7777777777777777</v>
      </c>
      <c r="R2" s="41">
        <v>37.1875</v>
      </c>
      <c r="S2" s="32">
        <v>6.5625000000000009</v>
      </c>
      <c r="T2" s="74">
        <v>0.32402729879194625</v>
      </c>
      <c r="U2" s="74">
        <v>0.42933370844444435</v>
      </c>
      <c r="V2" s="74">
        <v>0.56098670222222224</v>
      </c>
      <c r="W2" s="74">
        <v>0.99032041066666654</v>
      </c>
      <c r="X2" t="s">
        <v>26</v>
      </c>
      <c r="Y2" s="53">
        <v>10155</v>
      </c>
    </row>
    <row r="3" spans="1:25" x14ac:dyDescent="0.25">
      <c r="A3" s="28" t="str">
        <f>HYPERLINK("http://www.fangraphs.com/statss.aspx?playerid="&amp;Y3,X3)</f>
        <v>Miguel Cabrera</v>
      </c>
      <c r="B3" t="str">
        <f>VLOOKUP(HITTERPROJECTIONS[[#This Row],[Name]],PLAYERIDMAP!B:T,5,FALSE)</f>
        <v>DET</v>
      </c>
      <c r="C3" s="53" t="str">
        <f>VLOOKUP(HITTERPROJECTIONS[[#This Row],[Name]],PLAYERIDMAP!B:U,6,FALSE)</f>
        <v>3B</v>
      </c>
      <c r="D3">
        <f>VLOOKUP(HITTERPROJECTIONS[[#This Row],[Name]],MYRANKS_H[[#All],[PLAYER NAME]:[RANK]],21,FALSE)</f>
        <v>2</v>
      </c>
      <c r="E3" s="41">
        <v>556.51226993865032</v>
      </c>
      <c r="F3" s="32">
        <v>650</v>
      </c>
      <c r="G3" s="41">
        <v>186.54773269631903</v>
      </c>
      <c r="H3" s="73">
        <v>119.83079770339785</v>
      </c>
      <c r="I3" s="41">
        <v>27.825613496932515</v>
      </c>
      <c r="J3" s="41">
        <v>0.85617272298253899</v>
      </c>
      <c r="K3" s="41">
        <v>38.035148773006135</v>
      </c>
      <c r="L3" s="41">
        <v>98.149999999999991</v>
      </c>
      <c r="M3" s="41">
        <v>117</v>
      </c>
      <c r="N3" s="41">
        <v>84.5</v>
      </c>
      <c r="O3" s="41">
        <v>94.25</v>
      </c>
      <c r="P3" s="41">
        <v>3.9877300613496933</v>
      </c>
      <c r="Q3" s="41">
        <v>5</v>
      </c>
      <c r="R3" s="41">
        <v>2.2465437788018434</v>
      </c>
      <c r="S3" s="32">
        <v>0.74884792626728114</v>
      </c>
      <c r="T3" s="74">
        <v>0.3352086607486372</v>
      </c>
      <c r="U3" s="74">
        <v>0.4231314811656442</v>
      </c>
      <c r="V3" s="74">
        <v>0.59332229637027611</v>
      </c>
      <c r="W3" s="74">
        <v>1.0164537775359204</v>
      </c>
      <c r="X3" t="s">
        <v>23</v>
      </c>
      <c r="Y3">
        <v>1744</v>
      </c>
    </row>
    <row r="4" spans="1:25" x14ac:dyDescent="0.25">
      <c r="A4" s="28" t="str">
        <f>HYPERLINK("http://www.fangraphs.com/statss.aspx?playerid="&amp;Y4,X4)</f>
        <v>Robinson Cano</v>
      </c>
      <c r="B4" s="53" t="str">
        <f>VLOOKUP(HITTERPROJECTIONS[[#This Row],[Name]],PLAYERIDMAP!B:T,5,FALSE)</f>
        <v>SEA</v>
      </c>
      <c r="C4" s="53" t="str">
        <f>VLOOKUP(HITTERPROJECTIONS[[#This Row],[Name]],PLAYERIDMAP!B:U,6,FALSE)</f>
        <v>2B</v>
      </c>
      <c r="D4">
        <f>VLOOKUP(HITTERPROJECTIONS[[#This Row],[Name]],MYRANKS_H[[#All],[PLAYER NAME]:[RANK]],21,FALSE)</f>
        <v>3</v>
      </c>
      <c r="E4" s="41">
        <v>599.58730158730157</v>
      </c>
      <c r="F4" s="32">
        <v>680</v>
      </c>
      <c r="G4" s="41">
        <v>184.83805937777777</v>
      </c>
      <c r="H4" s="73">
        <v>114.23553952894937</v>
      </c>
      <c r="I4" s="41">
        <v>42.827664399092967</v>
      </c>
      <c r="J4" s="41">
        <v>1.9986243386243385</v>
      </c>
      <c r="K4" s="41">
        <v>25.776231111111112</v>
      </c>
      <c r="L4" s="41">
        <v>91.12</v>
      </c>
      <c r="M4" s="41">
        <v>99.96</v>
      </c>
      <c r="N4" s="41">
        <v>68</v>
      </c>
      <c r="O4" s="41">
        <v>81.599999999999994</v>
      </c>
      <c r="P4" s="41">
        <v>7.5555555555555554</v>
      </c>
      <c r="Q4" s="41">
        <v>4.8571428571428568</v>
      </c>
      <c r="R4" s="41">
        <v>5.6666666666666661</v>
      </c>
      <c r="S4" s="32">
        <v>1.8888888888888888</v>
      </c>
      <c r="T4" s="74">
        <v>0.30827547362736274</v>
      </c>
      <c r="U4" s="74">
        <v>0.38293178666666661</v>
      </c>
      <c r="V4" s="74">
        <v>0.5153405767090995</v>
      </c>
      <c r="W4" s="74">
        <v>0.8982723633757661</v>
      </c>
      <c r="X4" t="s">
        <v>29</v>
      </c>
      <c r="Y4">
        <v>3269</v>
      </c>
    </row>
    <row r="5" spans="1:25" x14ac:dyDescent="0.25">
      <c r="A5" s="28" t="str">
        <f>HYPERLINK("http://www.fangraphs.com/statss.aspx?playerid="&amp;Y5,X5)</f>
        <v>Jason Kipnis</v>
      </c>
      <c r="B5" t="str">
        <f>VLOOKUP(HITTERPROJECTIONS[[#This Row],[Name]],PLAYERIDMAP!B:T,5,FALSE)</f>
        <v>CLE</v>
      </c>
      <c r="C5" s="53" t="str">
        <f>VLOOKUP(HITTERPROJECTIONS[[#This Row],[Name]],PLAYERIDMAP!B:U,6,FALSE)</f>
        <v>2B</v>
      </c>
      <c r="D5">
        <f>VLOOKUP(HITTERPROJECTIONS[[#This Row],[Name]],MYRANKS_H[[#All],[PLAYER NAME]:[RANK]],21,FALSE)</f>
        <v>4</v>
      </c>
      <c r="E5" s="41">
        <v>560.44444444444446</v>
      </c>
      <c r="F5" s="32">
        <v>650</v>
      </c>
      <c r="G5" s="41">
        <v>151.23075499999999</v>
      </c>
      <c r="H5" s="73">
        <v>97.737260135387473</v>
      </c>
      <c r="I5" s="41">
        <v>32.967320261437912</v>
      </c>
      <c r="J5" s="41">
        <v>4.0031746031746032</v>
      </c>
      <c r="K5" s="41">
        <v>16.523</v>
      </c>
      <c r="L5" s="41">
        <v>87.75</v>
      </c>
      <c r="M5" s="41">
        <v>78.649999999999991</v>
      </c>
      <c r="N5" s="41">
        <v>78</v>
      </c>
      <c r="O5" s="41">
        <v>123.5</v>
      </c>
      <c r="P5" s="41">
        <v>4.333333333333333</v>
      </c>
      <c r="Q5" s="41">
        <v>7.2222222222222223</v>
      </c>
      <c r="R5" s="41">
        <v>28.052631578947366</v>
      </c>
      <c r="S5" s="32">
        <v>6.1578947368421071</v>
      </c>
      <c r="T5" s="74">
        <v>0.26984076030927834</v>
      </c>
      <c r="U5" s="74">
        <v>0.35932936666666665</v>
      </c>
      <c r="V5" s="74">
        <v>0.43139588029541709</v>
      </c>
      <c r="W5" s="74">
        <v>0.79072524696208379</v>
      </c>
      <c r="X5" t="s">
        <v>35</v>
      </c>
      <c r="Y5">
        <v>9776</v>
      </c>
    </row>
    <row r="6" spans="1:25" x14ac:dyDescent="0.25">
      <c r="A6" s="28" t="str">
        <f>HYPERLINK("http://www.fangraphs.com/statss.aspx?playerid="&amp;Y6,X6)</f>
        <v>Ian Kinsler</v>
      </c>
      <c r="B6" t="str">
        <f>VLOOKUP(HITTERPROJECTIONS[[#This Row],[Name]],PLAYERIDMAP!B:T,5,FALSE)</f>
        <v>DET</v>
      </c>
      <c r="C6" s="53" t="str">
        <f>VLOOKUP(HITTERPROJECTIONS[[#This Row],[Name]],PLAYERIDMAP!B:U,6,FALSE)</f>
        <v>2B</v>
      </c>
      <c r="D6">
        <f>VLOOKUP(HITTERPROJECTIONS[[#This Row],[Name]],MYRANKS_H[[#All],[PLAYER NAME]:[RANK]],21,FALSE)</f>
        <v>5</v>
      </c>
      <c r="E6" s="41">
        <v>620.08333333333337</v>
      </c>
      <c r="F6" s="32">
        <v>700</v>
      </c>
      <c r="G6" s="41">
        <v>169.34964200000002</v>
      </c>
      <c r="H6" s="73">
        <v>109.75487778431375</v>
      </c>
      <c r="I6" s="41">
        <v>36.475490196078432</v>
      </c>
      <c r="J6" s="41">
        <v>3.6475490196078435</v>
      </c>
      <c r="K6" s="41">
        <v>19.471724999999999</v>
      </c>
      <c r="L6" s="41">
        <v>99.399999999999991</v>
      </c>
      <c r="M6" s="41">
        <v>74.899999999999991</v>
      </c>
      <c r="N6" s="41">
        <v>66.5</v>
      </c>
      <c r="O6" s="41">
        <v>70</v>
      </c>
      <c r="P6" s="41">
        <v>8.75</v>
      </c>
      <c r="Q6" s="41">
        <v>4.666666666666667</v>
      </c>
      <c r="R6" s="41">
        <v>17.5</v>
      </c>
      <c r="S6" s="32">
        <v>5.833333333333333</v>
      </c>
      <c r="T6" s="74">
        <v>0.27310787582314205</v>
      </c>
      <c r="U6" s="74">
        <v>0.34942806000000004</v>
      </c>
      <c r="V6" s="74">
        <v>0.43790147329976198</v>
      </c>
      <c r="W6" s="74">
        <v>0.78732953329976207</v>
      </c>
      <c r="X6" t="s">
        <v>72</v>
      </c>
      <c r="Y6">
        <v>6195</v>
      </c>
    </row>
    <row r="7" spans="1:25" x14ac:dyDescent="0.25">
      <c r="A7" s="28" t="str">
        <f>HYPERLINK("http://www.fangraphs.com/statss.aspx?playerid="&amp;Y7,X7)</f>
        <v>Dustin Pedroia</v>
      </c>
      <c r="B7" s="53" t="str">
        <f>VLOOKUP(HITTERPROJECTIONS[[#This Row],[Name]],PLAYERIDMAP!B:T,5,FALSE)</f>
        <v>BOS</v>
      </c>
      <c r="C7" s="53" t="str">
        <f>VLOOKUP(HITTERPROJECTIONS[[#This Row],[Name]],PLAYERIDMAP!B:U,6,FALSE)</f>
        <v>2B</v>
      </c>
      <c r="D7">
        <f>VLOOKUP(HITTERPROJECTIONS[[#This Row],[Name]],MYRANKS_H[[#All],[PLAYER NAME]:[RANK]],21,FALSE)</f>
        <v>6</v>
      </c>
      <c r="E7" s="41">
        <v>620.2257525083611</v>
      </c>
      <c r="F7" s="32">
        <v>700</v>
      </c>
      <c r="G7" s="41">
        <v>181.65328573913041</v>
      </c>
      <c r="H7" s="73">
        <v>125.58129032688672</v>
      </c>
      <c r="I7" s="41">
        <v>38.764109531772569</v>
      </c>
      <c r="J7" s="41">
        <v>2.6966337065580919</v>
      </c>
      <c r="K7" s="41">
        <v>14.611252173913044</v>
      </c>
      <c r="L7" s="41">
        <v>88.9</v>
      </c>
      <c r="M7" s="41">
        <v>79.100000000000009</v>
      </c>
      <c r="N7" s="41">
        <v>70</v>
      </c>
      <c r="O7" s="41">
        <v>73.5</v>
      </c>
      <c r="P7" s="41">
        <v>3.0434782608695654</v>
      </c>
      <c r="Q7" s="41">
        <v>6.7307692307692308</v>
      </c>
      <c r="R7" s="41">
        <v>16.84375</v>
      </c>
      <c r="S7" s="32">
        <v>5.03125</v>
      </c>
      <c r="T7" s="74">
        <v>0.29288252705482687</v>
      </c>
      <c r="U7" s="74">
        <v>0.36385251999999996</v>
      </c>
      <c r="V7" s="74">
        <v>0.43475205296659025</v>
      </c>
      <c r="W7" s="74">
        <v>0.79860457296659026</v>
      </c>
      <c r="X7" t="s">
        <v>50</v>
      </c>
      <c r="Y7">
        <v>8370</v>
      </c>
    </row>
    <row r="8" spans="1:25" x14ac:dyDescent="0.25">
      <c r="A8" s="28" t="str">
        <f>HYPERLINK("http://www.fangraphs.com/statss.aspx?playerid="&amp;Y8,X8)</f>
        <v>Andrew McCutchen</v>
      </c>
      <c r="B8" t="str">
        <f>VLOOKUP(HITTERPROJECTIONS[[#This Row],[Name]],PLAYERIDMAP!B:T,5,FALSE)</f>
        <v>PIT</v>
      </c>
      <c r="C8" s="53" t="str">
        <f>VLOOKUP(HITTERPROJECTIONS[[#This Row],[Name]],PLAYERIDMAP!B:U,6,FALSE)</f>
        <v>OF</v>
      </c>
      <c r="D8">
        <f>VLOOKUP(HITTERPROJECTIONS[[#This Row],[Name]],MYRANKS_H[[#All],[PLAYER NAME]:[RANK]],21,FALSE)</f>
        <v>7</v>
      </c>
      <c r="E8" s="41">
        <v>584.4375</v>
      </c>
      <c r="F8" s="32">
        <v>675</v>
      </c>
      <c r="G8" s="41">
        <v>174.288864375</v>
      </c>
      <c r="H8" s="73">
        <v>110.56579619318182</v>
      </c>
      <c r="I8" s="41">
        <v>36.52734375</v>
      </c>
      <c r="J8" s="41">
        <v>5.3130681818181822</v>
      </c>
      <c r="K8" s="41">
        <v>21.88265625</v>
      </c>
      <c r="L8" s="41">
        <v>95.85</v>
      </c>
      <c r="M8" s="41">
        <v>87.75</v>
      </c>
      <c r="N8" s="41">
        <v>77.625</v>
      </c>
      <c r="O8" s="41">
        <v>108</v>
      </c>
      <c r="P8" s="32">
        <v>8.4375</v>
      </c>
      <c r="Q8" s="32">
        <v>4.5</v>
      </c>
      <c r="R8" s="41">
        <v>24.868421052631579</v>
      </c>
      <c r="S8" s="32">
        <v>10.657894736842106</v>
      </c>
      <c r="T8" s="74">
        <v>0.29821642925890279</v>
      </c>
      <c r="U8" s="74">
        <v>0.385705725</v>
      </c>
      <c r="V8" s="74">
        <v>0.49122500393735236</v>
      </c>
      <c r="W8" s="74">
        <v>0.87693072893735236</v>
      </c>
      <c r="X8" t="s">
        <v>28</v>
      </c>
      <c r="Y8">
        <v>9847</v>
      </c>
    </row>
    <row r="9" spans="1:25" x14ac:dyDescent="0.25">
      <c r="A9" s="28" t="str">
        <f>HYPERLINK("http://www.fangraphs.com/statss.aspx?playerid="&amp;Y9,X9)</f>
        <v>Paul Goldschmidt</v>
      </c>
      <c r="B9" t="str">
        <f>VLOOKUP(HITTERPROJECTIONS[[#This Row],[Name]],PLAYERIDMAP!B:T,5,FALSE)</f>
        <v>ARI</v>
      </c>
      <c r="C9" s="53" t="str">
        <f>VLOOKUP(HITTERPROJECTIONS[[#This Row],[Name]],PLAYERIDMAP!B:U,6,FALSE)</f>
        <v>1B</v>
      </c>
      <c r="D9">
        <f>VLOOKUP(HITTERPROJECTIONS[[#This Row],[Name]],MYRANKS_H[[#All],[PLAYER NAME]:[RANK]],21,FALSE)</f>
        <v>8</v>
      </c>
      <c r="E9" s="41">
        <v>555.90476190476193</v>
      </c>
      <c r="F9" s="32">
        <v>650</v>
      </c>
      <c r="G9" s="41">
        <v>166.99471904761907</v>
      </c>
      <c r="H9" s="73">
        <v>99.758719047619067</v>
      </c>
      <c r="I9" s="41">
        <v>34.74404761904762</v>
      </c>
      <c r="J9" s="41">
        <v>2.2236190476190476</v>
      </c>
      <c r="K9" s="41">
        <v>30.268333333333331</v>
      </c>
      <c r="L9" s="41">
        <v>90.350000000000009</v>
      </c>
      <c r="M9" s="41">
        <v>99.45</v>
      </c>
      <c r="N9" s="41">
        <v>84.5</v>
      </c>
      <c r="O9" s="41">
        <v>130</v>
      </c>
      <c r="P9" s="32">
        <v>3.0952380952380953</v>
      </c>
      <c r="Q9" s="32">
        <v>6.5</v>
      </c>
      <c r="R9" s="41">
        <v>13.928571428571431</v>
      </c>
      <c r="S9" s="32">
        <v>4.6428571428571432</v>
      </c>
      <c r="T9" s="74">
        <v>0.3004016703786192</v>
      </c>
      <c r="U9" s="74">
        <v>0.39167685714285722</v>
      </c>
      <c r="V9" s="74">
        <v>0.53424799554565705</v>
      </c>
      <c r="W9" s="74">
        <v>0.92592485268851421</v>
      </c>
      <c r="X9" t="s">
        <v>25</v>
      </c>
      <c r="Y9">
        <v>9218</v>
      </c>
    </row>
    <row r="10" spans="1:25" x14ac:dyDescent="0.25">
      <c r="A10" s="28" t="str">
        <f>HYPERLINK("http://www.fangraphs.com/statss.aspx?playerid="&amp;Y10,X10)</f>
        <v>Ryan Braun</v>
      </c>
      <c r="B10" t="str">
        <f>VLOOKUP(HITTERPROJECTIONS[[#This Row],[Name]],PLAYERIDMAP!B:T,5,FALSE)</f>
        <v>MIL</v>
      </c>
      <c r="C10" s="53" t="str">
        <f>VLOOKUP(HITTERPROJECTIONS[[#This Row],[Name]],PLAYERIDMAP!B:U,6,FALSE)</f>
        <v>OF</v>
      </c>
      <c r="D10">
        <f>VLOOKUP(HITTERPROJECTIONS[[#This Row],[Name]],MYRANKS_H[[#All],[PLAYER NAME]:[RANK]],21,FALSE)</f>
        <v>9</v>
      </c>
      <c r="E10" s="41">
        <v>552.67857142857144</v>
      </c>
      <c r="F10" s="32">
        <v>625</v>
      </c>
      <c r="G10" s="41">
        <v>161.15486250000001</v>
      </c>
      <c r="H10" s="73">
        <v>95.607273214285698</v>
      </c>
      <c r="I10" s="41">
        <v>34.542410714285715</v>
      </c>
      <c r="J10" s="41">
        <v>4.4214285714285717</v>
      </c>
      <c r="K10" s="41">
        <v>26.583750000000002</v>
      </c>
      <c r="L10" s="41">
        <v>87.500000000000014</v>
      </c>
      <c r="M10" s="41">
        <v>95</v>
      </c>
      <c r="N10" s="41">
        <v>62.5</v>
      </c>
      <c r="O10" s="41">
        <v>121.875</v>
      </c>
      <c r="P10" s="32">
        <v>6.25</v>
      </c>
      <c r="Q10" s="32">
        <v>3.5714285714285716</v>
      </c>
      <c r="R10" s="41">
        <v>18.75</v>
      </c>
      <c r="S10" s="32">
        <v>6.25</v>
      </c>
      <c r="T10" s="74">
        <v>0.29158876575121162</v>
      </c>
      <c r="U10" s="74">
        <v>0.36784778000000001</v>
      </c>
      <c r="V10" s="74">
        <v>0.51438828109854595</v>
      </c>
      <c r="W10" s="74">
        <v>0.88223606109854602</v>
      </c>
      <c r="X10" t="s">
        <v>254</v>
      </c>
      <c r="Y10">
        <v>3410</v>
      </c>
    </row>
    <row r="11" spans="1:25" x14ac:dyDescent="0.25">
      <c r="A11" s="28" t="str">
        <f>HYPERLINK("http://www.fangraphs.com/statss.aspx?playerid="&amp;Y11,X11)</f>
        <v>Adam Jones</v>
      </c>
      <c r="B11" t="str">
        <f>VLOOKUP(HITTERPROJECTIONS[[#This Row],[Name]],PLAYERIDMAP!B:T,5,FALSE)</f>
        <v>BAL</v>
      </c>
      <c r="C11" s="53" t="str">
        <f>VLOOKUP(HITTERPROJECTIONS[[#This Row],[Name]],PLAYERIDMAP!B:U,6,FALSE)</f>
        <v>OF</v>
      </c>
      <c r="D11">
        <f>VLOOKUP(HITTERPROJECTIONS[[#This Row],[Name]],MYRANKS_H[[#All],[PLAYER NAME]:[RANK]],21,FALSE)</f>
        <v>10</v>
      </c>
      <c r="E11" s="41">
        <v>604.39075630252091</v>
      </c>
      <c r="F11" s="32">
        <v>650</v>
      </c>
      <c r="G11" s="41">
        <v>172.81743142857141</v>
      </c>
      <c r="H11" s="73">
        <v>107.76304148311955</v>
      </c>
      <c r="I11" s="41">
        <v>31.810039805395839</v>
      </c>
      <c r="J11" s="41">
        <v>2.0146358543417362</v>
      </c>
      <c r="K11" s="41">
        <v>31.22971428571428</v>
      </c>
      <c r="L11" s="41">
        <v>87.75</v>
      </c>
      <c r="M11" s="41">
        <v>96.199999999999989</v>
      </c>
      <c r="N11" s="41">
        <v>32.5</v>
      </c>
      <c r="O11" s="41">
        <v>120.25</v>
      </c>
      <c r="P11" s="41">
        <v>9.2857142857142865</v>
      </c>
      <c r="Q11" s="41">
        <v>3.8235294117647061</v>
      </c>
      <c r="R11" s="41">
        <v>13.541666666666668</v>
      </c>
      <c r="S11" s="32">
        <v>4.5138888888888893</v>
      </c>
      <c r="T11" s="74">
        <v>0.2859365892453683</v>
      </c>
      <c r="U11" s="74">
        <v>0.33015868571428569</v>
      </c>
      <c r="V11" s="74">
        <v>0.5002490237432714</v>
      </c>
      <c r="W11" s="74">
        <v>0.83040770945755704</v>
      </c>
      <c r="X11" t="s">
        <v>27</v>
      </c>
      <c r="Y11">
        <v>6368</v>
      </c>
    </row>
    <row r="12" spans="1:25" x14ac:dyDescent="0.25">
      <c r="A12" s="28" t="str">
        <f>HYPERLINK("http://www.fangraphs.com/statss.aspx?playerid="&amp;Y12,X12)</f>
        <v>Carlos Gomez</v>
      </c>
      <c r="B12" t="str">
        <f>VLOOKUP(HITTERPROJECTIONS[[#This Row],[Name]],PLAYERIDMAP!B:T,5,FALSE)</f>
        <v>MIL</v>
      </c>
      <c r="C12" s="53" t="str">
        <f>VLOOKUP(HITTERPROJECTIONS[[#This Row],[Name]],PLAYERIDMAP!B:U,6,FALSE)</f>
        <v>OF</v>
      </c>
      <c r="D12">
        <f>VLOOKUP(HITTERPROJECTIONS[[#This Row],[Name]],MYRANKS_H[[#All],[PLAYER NAME]:[RANK]],21,FALSE)</f>
        <v>11</v>
      </c>
      <c r="E12" s="41">
        <v>549</v>
      </c>
      <c r="F12" s="32">
        <v>600</v>
      </c>
      <c r="G12" s="41">
        <v>145.02567040000002</v>
      </c>
      <c r="H12" s="73">
        <v>87.01921325714288</v>
      </c>
      <c r="I12" s="41">
        <v>27.45</v>
      </c>
      <c r="J12" s="41">
        <v>7.8428571428571425</v>
      </c>
      <c r="K12" s="41">
        <v>22.713600000000003</v>
      </c>
      <c r="L12" s="41">
        <v>84.000000000000014</v>
      </c>
      <c r="M12" s="41">
        <v>67.2</v>
      </c>
      <c r="N12" s="41">
        <v>36</v>
      </c>
      <c r="O12" s="41">
        <v>138</v>
      </c>
      <c r="P12" s="32">
        <v>10</v>
      </c>
      <c r="Q12" s="32">
        <v>5</v>
      </c>
      <c r="R12" s="41">
        <v>39.230769230769226</v>
      </c>
      <c r="S12" s="32">
        <v>6.9230769230769242</v>
      </c>
      <c r="T12" s="74">
        <v>0.26416333406193082</v>
      </c>
      <c r="U12" s="74">
        <v>0.31837611733333337</v>
      </c>
      <c r="V12" s="74">
        <v>0.46685279542024471</v>
      </c>
      <c r="W12" s="74">
        <v>0.78522891275357809</v>
      </c>
      <c r="X12" t="s">
        <v>32</v>
      </c>
      <c r="Y12">
        <v>4881</v>
      </c>
    </row>
    <row r="13" spans="1:25" x14ac:dyDescent="0.25">
      <c r="A13" s="28" t="str">
        <f>HYPERLINK("http://www.fangraphs.com/statss.aspx?playerid="&amp;Y13,X13)</f>
        <v>Carlos Gonzalez</v>
      </c>
      <c r="B13" t="str">
        <f>VLOOKUP(HITTERPROJECTIONS[[#This Row],[Name]],PLAYERIDMAP!B:T,5,FALSE)</f>
        <v>COL</v>
      </c>
      <c r="C13" s="53" t="str">
        <f>VLOOKUP(HITTERPROJECTIONS[[#This Row],[Name]],PLAYERIDMAP!B:U,6,FALSE)</f>
        <v>OF</v>
      </c>
      <c r="D13">
        <f>VLOOKUP(HITTERPROJECTIONS[[#This Row],[Name]],MYRANKS_H[[#All],[PLAYER NAME]:[RANK]],21,FALSE)</f>
        <v>12</v>
      </c>
      <c r="E13" s="41">
        <v>491.68589743589746</v>
      </c>
      <c r="F13" s="32">
        <v>550</v>
      </c>
      <c r="G13" s="41">
        <v>146.94471458333334</v>
      </c>
      <c r="H13" s="73">
        <v>85.953030759803923</v>
      </c>
      <c r="I13" s="41">
        <v>28.922699849170439</v>
      </c>
      <c r="J13" s="41">
        <v>4.9168589743589743</v>
      </c>
      <c r="K13" s="41">
        <v>27.152125000000002</v>
      </c>
      <c r="L13" s="41">
        <v>83.05</v>
      </c>
      <c r="M13" s="41">
        <v>79.75</v>
      </c>
      <c r="N13" s="41">
        <v>52.25</v>
      </c>
      <c r="O13" s="41">
        <v>126.5</v>
      </c>
      <c r="P13" s="32">
        <v>1.8333333333333333</v>
      </c>
      <c r="Q13" s="32">
        <v>4.2307692307692308</v>
      </c>
      <c r="R13" s="41">
        <v>20.952380952380953</v>
      </c>
      <c r="S13" s="32">
        <v>5.2380952380952364</v>
      </c>
      <c r="T13" s="74">
        <v>0.29885891653520724</v>
      </c>
      <c r="U13" s="74">
        <v>0.3655055416666666</v>
      </c>
      <c r="V13" s="74">
        <v>0.54334994917370361</v>
      </c>
      <c r="W13" s="74">
        <v>0.90885549084037021</v>
      </c>
      <c r="X13" t="s">
        <v>52</v>
      </c>
      <c r="Y13">
        <v>7287</v>
      </c>
    </row>
    <row r="14" spans="1:25" x14ac:dyDescent="0.25">
      <c r="A14" s="28" t="str">
        <f>HYPERLINK("http://www.fangraphs.com/statss.aspx?playerid="&amp;Y14,X14)</f>
        <v>Buster Posey</v>
      </c>
      <c r="B14" s="53" t="str">
        <f>VLOOKUP(HITTERPROJECTIONS[[#This Row],[Name]],PLAYERIDMAP!B:T,5,FALSE)</f>
        <v>SF</v>
      </c>
      <c r="C14" s="53" t="str">
        <f>VLOOKUP(HITTERPROJECTIONS[[#This Row],[Name]],PLAYERIDMAP!B:U,6,FALSE)</f>
        <v>C</v>
      </c>
      <c r="D14">
        <f>VLOOKUP(HITTERPROJECTIONS[[#This Row],[Name]],MYRANKS_H[[#All],[PLAYER NAME]:[RANK]],21,FALSE)</f>
        <v>13</v>
      </c>
      <c r="E14" s="41">
        <v>526.94117647058829</v>
      </c>
      <c r="F14" s="32">
        <v>600</v>
      </c>
      <c r="G14" s="41">
        <v>156.60787500000001</v>
      </c>
      <c r="H14" s="73">
        <v>107.4508161764706</v>
      </c>
      <c r="I14" s="41">
        <v>32.933823529411768</v>
      </c>
      <c r="J14" s="41">
        <v>0.87823529411764711</v>
      </c>
      <c r="K14" s="41">
        <v>15.345000000000001</v>
      </c>
      <c r="L14" s="41">
        <v>69</v>
      </c>
      <c r="M14" s="41">
        <v>82.2</v>
      </c>
      <c r="N14" s="41">
        <v>60</v>
      </c>
      <c r="O14" s="41">
        <v>84.000000000000014</v>
      </c>
      <c r="P14" s="32">
        <v>6</v>
      </c>
      <c r="Q14" s="32">
        <v>7.0588235294117645</v>
      </c>
      <c r="R14" s="41">
        <v>2.0999999999999996</v>
      </c>
      <c r="S14" s="32">
        <v>0.90000000000000013</v>
      </c>
      <c r="T14" s="74">
        <v>0.29720181681178831</v>
      </c>
      <c r="U14" s="74">
        <v>0.371013125</v>
      </c>
      <c r="V14" s="74">
        <v>0.45039784271042638</v>
      </c>
      <c r="W14" s="74">
        <v>0.82141096771042643</v>
      </c>
      <c r="X14" t="s">
        <v>97</v>
      </c>
      <c r="Y14">
        <v>9166</v>
      </c>
    </row>
    <row r="15" spans="1:25" x14ac:dyDescent="0.25">
      <c r="A15" s="28" t="str">
        <f>HYPERLINK("http://www.fangraphs.com/statss.aspx?playerid="&amp;Y15,X15)</f>
        <v>Jonathan Lucroy</v>
      </c>
      <c r="B15" t="str">
        <f>VLOOKUP(HITTERPROJECTIONS[[#This Row],[Name]],PLAYERIDMAP!B:T,5,FALSE)</f>
        <v>MIL</v>
      </c>
      <c r="C15" s="53" t="str">
        <f>VLOOKUP(HITTERPROJECTIONS[[#This Row],[Name]],PLAYERIDMAP!B:U,6,FALSE)</f>
        <v>C</v>
      </c>
      <c r="D15">
        <f>VLOOKUP(HITTERPROJECTIONS[[#This Row],[Name]],MYRANKS_H[[#All],[PLAYER NAME]:[RANK]],21,FALSE)</f>
        <v>14</v>
      </c>
      <c r="E15" s="41">
        <v>498.25</v>
      </c>
      <c r="F15" s="32">
        <v>550</v>
      </c>
      <c r="G15" s="41">
        <v>144.23776185</v>
      </c>
      <c r="H15" s="73">
        <v>99.11271304047618</v>
      </c>
      <c r="I15" s="41">
        <v>23.726190476190474</v>
      </c>
      <c r="J15" s="41">
        <v>4.1520833333333336</v>
      </c>
      <c r="K15" s="41">
        <v>17.246775</v>
      </c>
      <c r="L15" s="41">
        <v>61.6</v>
      </c>
      <c r="M15" s="41">
        <v>77.000000000000014</v>
      </c>
      <c r="N15" s="41">
        <v>41.25</v>
      </c>
      <c r="O15" s="41">
        <v>71.5</v>
      </c>
      <c r="P15" s="32">
        <v>5</v>
      </c>
      <c r="Q15" s="32">
        <v>5.5</v>
      </c>
      <c r="R15" s="41">
        <v>7.333333333333333</v>
      </c>
      <c r="S15" s="32">
        <v>1.8333333333333328</v>
      </c>
      <c r="T15" s="74">
        <v>0.28948873426994481</v>
      </c>
      <c r="U15" s="74">
        <v>0.34634138518181817</v>
      </c>
      <c r="V15" s="74">
        <v>0.45761855292093756</v>
      </c>
      <c r="W15" s="74">
        <v>0.80395993810275579</v>
      </c>
      <c r="X15" t="s">
        <v>78</v>
      </c>
      <c r="Y15">
        <v>7870</v>
      </c>
    </row>
    <row r="16" spans="1:25" x14ac:dyDescent="0.25">
      <c r="A16" s="28" t="str">
        <f>HYPERLINK("http://www.fangraphs.com/statss.aspx?playerid="&amp;Y16,X16)</f>
        <v>Adrian Beltre</v>
      </c>
      <c r="B16" t="str">
        <f>VLOOKUP(HITTERPROJECTIONS[[#This Row],[Name]],PLAYERIDMAP!B:T,5,FALSE)</f>
        <v>TEX</v>
      </c>
      <c r="C16" s="53" t="str">
        <f>VLOOKUP(HITTERPROJECTIONS[[#This Row],[Name]],PLAYERIDMAP!B:U,6,FALSE)</f>
        <v>3B</v>
      </c>
      <c r="D16">
        <f>VLOOKUP(HITTERPROJECTIONS[[#This Row],[Name]],MYRANKS_H[[#All],[PLAYER NAME]:[RANK]],21,FALSE)</f>
        <v>15</v>
      </c>
      <c r="E16" s="41">
        <v>592.09090909090912</v>
      </c>
      <c r="F16" s="32">
        <v>650</v>
      </c>
      <c r="G16" s="41">
        <v>178.78923636363635</v>
      </c>
      <c r="H16" s="73">
        <v>117.41288848860117</v>
      </c>
      <c r="I16" s="41">
        <v>31.162679425837322</v>
      </c>
      <c r="J16" s="41">
        <v>0.69657754010695194</v>
      </c>
      <c r="K16" s="41">
        <v>29.517090909090914</v>
      </c>
      <c r="L16" s="41">
        <v>87.100000000000009</v>
      </c>
      <c r="M16" s="41">
        <v>96.199999999999989</v>
      </c>
      <c r="N16" s="41">
        <v>45.500000000000007</v>
      </c>
      <c r="O16" s="41">
        <v>71.5</v>
      </c>
      <c r="P16" s="32">
        <v>5.9090909090909092</v>
      </c>
      <c r="Q16" s="32">
        <v>6.5</v>
      </c>
      <c r="R16" s="41">
        <v>0.97500000000000009</v>
      </c>
      <c r="S16" s="32">
        <v>0.32500000000000001</v>
      </c>
      <c r="T16" s="74">
        <v>0.30196247504990015</v>
      </c>
      <c r="U16" s="74">
        <v>0.3541512727272727</v>
      </c>
      <c r="V16" s="74">
        <v>0.50650388140128411</v>
      </c>
      <c r="W16" s="74">
        <v>0.86065515412855675</v>
      </c>
      <c r="X16" t="s">
        <v>38</v>
      </c>
      <c r="Y16">
        <v>639</v>
      </c>
    </row>
    <row r="17" spans="1:25" x14ac:dyDescent="0.25">
      <c r="A17" s="28" t="str">
        <f>HYPERLINK("http://www.fangraphs.com/statss.aspx?playerid="&amp;Y17,X17)</f>
        <v>Jacoby Ellsbury</v>
      </c>
      <c r="B17" t="str">
        <f>VLOOKUP(HITTERPROJECTIONS[[#This Row],[Name]],PLAYERIDMAP!B:T,5,FALSE)</f>
        <v>NYY</v>
      </c>
      <c r="C17" s="53" t="str">
        <f>VLOOKUP(HITTERPROJECTIONS[[#This Row],[Name]],PLAYERIDMAP!B:U,6,FALSE)</f>
        <v>OF</v>
      </c>
      <c r="D17">
        <f>VLOOKUP(HITTERPROJECTIONS[[#This Row],[Name]],MYRANKS_H[[#All],[PLAYER NAME]:[RANK]],21,FALSE)</f>
        <v>16</v>
      </c>
      <c r="E17" s="41">
        <v>596.12878787878788</v>
      </c>
      <c r="F17" s="32">
        <v>650</v>
      </c>
      <c r="G17" s="41">
        <v>169.84209666666666</v>
      </c>
      <c r="H17" s="73">
        <v>120.09279279461279</v>
      </c>
      <c r="I17" s="41">
        <v>33.118265993265993</v>
      </c>
      <c r="J17" s="41">
        <v>5.9612878787878785</v>
      </c>
      <c r="K17" s="41">
        <v>10.669750000000001</v>
      </c>
      <c r="L17" s="41">
        <v>90.350000000000009</v>
      </c>
      <c r="M17" s="41">
        <v>63.7</v>
      </c>
      <c r="N17" s="41">
        <v>45.500000000000007</v>
      </c>
      <c r="O17" s="41">
        <v>91.000000000000014</v>
      </c>
      <c r="P17" s="41">
        <v>5.416666666666667</v>
      </c>
      <c r="Q17" s="41">
        <v>2.9545454545454546</v>
      </c>
      <c r="R17" s="41">
        <v>39.464285714285715</v>
      </c>
      <c r="S17" s="32">
        <v>6.9642857142857153</v>
      </c>
      <c r="T17" s="74">
        <v>0.28490839583677513</v>
      </c>
      <c r="U17" s="74">
        <v>0.33962886666666664</v>
      </c>
      <c r="V17" s="74">
        <v>0.4141591438588762</v>
      </c>
      <c r="W17" s="74">
        <v>0.75378801052554278</v>
      </c>
      <c r="X17" t="s">
        <v>39</v>
      </c>
      <c r="Y17">
        <v>4727</v>
      </c>
    </row>
    <row r="18" spans="1:25" x14ac:dyDescent="0.25">
      <c r="A18" s="28" t="str">
        <f>HYPERLINK("http://www.fangraphs.com/statss.aspx?playerid="&amp;Y18,X18)</f>
        <v>Jose Altuve</v>
      </c>
      <c r="B18" t="str">
        <f>VLOOKUP(HITTERPROJECTIONS[[#This Row],[Name]],PLAYERIDMAP!B:T,5,FALSE)</f>
        <v>HOU</v>
      </c>
      <c r="C18" s="53" t="str">
        <f>VLOOKUP(HITTERPROJECTIONS[[#This Row],[Name]],PLAYERIDMAP!B:U,6,FALSE)</f>
        <v>2B</v>
      </c>
      <c r="D18">
        <f>VLOOKUP(HITTERPROJECTIONS[[#This Row],[Name]],MYRANKS_H[[#All],[PLAYER NAME]:[RANK]],21,FALSE)</f>
        <v>17</v>
      </c>
      <c r="E18" s="41">
        <v>604.5</v>
      </c>
      <c r="F18" s="32">
        <v>650</v>
      </c>
      <c r="G18" s="41">
        <v>172.68653306666667</v>
      </c>
      <c r="H18" s="73">
        <v>133.62549497142857</v>
      </c>
      <c r="I18" s="41">
        <v>30.225000000000001</v>
      </c>
      <c r="J18" s="41">
        <v>2.8785714285714286</v>
      </c>
      <c r="K18" s="41">
        <v>5.9574666666666669</v>
      </c>
      <c r="L18" s="41">
        <v>73.45</v>
      </c>
      <c r="M18" s="41">
        <v>47.449999999999996</v>
      </c>
      <c r="N18" s="41">
        <v>35.75</v>
      </c>
      <c r="O18" s="41">
        <v>78</v>
      </c>
      <c r="P18" s="32">
        <v>4.333333333333333</v>
      </c>
      <c r="Q18" s="32">
        <v>5.416666666666667</v>
      </c>
      <c r="R18" s="41">
        <v>32.5</v>
      </c>
      <c r="S18" s="32">
        <v>10.833333333333334</v>
      </c>
      <c r="T18" s="74">
        <v>0.28566837562724012</v>
      </c>
      <c r="U18" s="74">
        <v>0.32733825599999999</v>
      </c>
      <c r="V18" s="74">
        <v>0.37475777654889914</v>
      </c>
      <c r="W18" s="74">
        <v>0.70209603254889918</v>
      </c>
      <c r="X18" t="s">
        <v>89</v>
      </c>
      <c r="Y18">
        <v>5417</v>
      </c>
    </row>
    <row r="19" spans="1:25" x14ac:dyDescent="0.25">
      <c r="A19" s="28" t="str">
        <f>HYPERLINK("http://www.fangraphs.com/statss.aspx?playerid="&amp;Y19,X19)</f>
        <v>Hunter Pence</v>
      </c>
      <c r="B19" t="str">
        <f>VLOOKUP(HITTERPROJECTIONS[[#This Row],[Name]],PLAYERIDMAP!B:T,5,FALSE)</f>
        <v>SF</v>
      </c>
      <c r="C19" s="53" t="str">
        <f>VLOOKUP(HITTERPROJECTIONS[[#This Row],[Name]],PLAYERIDMAP!B:U,6,FALSE)</f>
        <v>OF</v>
      </c>
      <c r="D19">
        <f>VLOOKUP(HITTERPROJECTIONS[[#This Row],[Name]],MYRANKS_H[[#All],[PLAYER NAME]:[RANK]],21,FALSE)</f>
        <v>18</v>
      </c>
      <c r="E19" s="41">
        <v>613.125</v>
      </c>
      <c r="F19" s="32">
        <v>675</v>
      </c>
      <c r="G19" s="41">
        <v>173.1017334375</v>
      </c>
      <c r="H19" s="73">
        <v>111.55746294154858</v>
      </c>
      <c r="I19" s="41">
        <v>32.26973684210526</v>
      </c>
      <c r="J19" s="41">
        <v>4.7163461538461542</v>
      </c>
      <c r="K19" s="41">
        <v>24.558187500000003</v>
      </c>
      <c r="L19" s="41">
        <v>85.05</v>
      </c>
      <c r="M19" s="41">
        <v>94.500000000000014</v>
      </c>
      <c r="N19" s="41">
        <v>54</v>
      </c>
      <c r="O19" s="41">
        <v>121.5</v>
      </c>
      <c r="P19" s="32">
        <v>3.375</v>
      </c>
      <c r="Q19" s="32">
        <v>4.5</v>
      </c>
      <c r="R19" s="41">
        <v>15.428571428571429</v>
      </c>
      <c r="S19" s="32">
        <v>3.8571428571428559</v>
      </c>
      <c r="T19" s="74">
        <v>0.28232698623853214</v>
      </c>
      <c r="U19" s="74">
        <v>0.34144701249999998</v>
      </c>
      <c r="V19" s="74">
        <v>0.47050556589161679</v>
      </c>
      <c r="W19" s="74">
        <v>0.81195257839161683</v>
      </c>
      <c r="X19" t="s">
        <v>30</v>
      </c>
      <c r="Y19">
        <v>8252</v>
      </c>
    </row>
    <row r="20" spans="1:25" x14ac:dyDescent="0.25">
      <c r="A20" s="28" t="str">
        <f>HYPERLINK("http://www.fangraphs.com/statss.aspx?playerid="&amp;Y20,X20)</f>
        <v>Alex Rios</v>
      </c>
      <c r="B20" t="str">
        <f>VLOOKUP(HITTERPROJECTIONS[[#This Row],[Name]],PLAYERIDMAP!B:T,5,FALSE)</f>
        <v>TEX</v>
      </c>
      <c r="C20" s="53" t="str">
        <f>VLOOKUP(HITTERPROJECTIONS[[#This Row],[Name]],PLAYERIDMAP!B:U,6,FALSE)</f>
        <v>OF</v>
      </c>
      <c r="D20">
        <f>VLOOKUP(HITTERPROJECTIONS[[#This Row],[Name]],MYRANKS_H[[#All],[PLAYER NAME]:[RANK]],21,FALSE)</f>
        <v>19</v>
      </c>
      <c r="E20" s="41">
        <v>581.16395494367964</v>
      </c>
      <c r="F20" s="32">
        <v>625</v>
      </c>
      <c r="G20" s="41">
        <v>162.84577792553191</v>
      </c>
      <c r="H20" s="73">
        <v>109.42737375255251</v>
      </c>
      <c r="I20" s="41">
        <v>30.587576575983139</v>
      </c>
      <c r="J20" s="41">
        <v>4.6493116395494374</v>
      </c>
      <c r="K20" s="41">
        <v>18.181515957446813</v>
      </c>
      <c r="L20" s="41">
        <v>78.125</v>
      </c>
      <c r="M20" s="41">
        <v>71.875</v>
      </c>
      <c r="N20" s="41">
        <v>37.5</v>
      </c>
      <c r="O20" s="41">
        <v>100</v>
      </c>
      <c r="P20" s="32">
        <v>2.6595744680851063</v>
      </c>
      <c r="Q20" s="32">
        <v>3.6764705882352939</v>
      </c>
      <c r="R20" s="41">
        <v>33.333333333333336</v>
      </c>
      <c r="S20" s="32">
        <v>8.3333333333333304</v>
      </c>
      <c r="T20" s="74">
        <v>0.28020625942177235</v>
      </c>
      <c r="U20" s="74">
        <v>0.32480856382978723</v>
      </c>
      <c r="V20" s="74">
        <v>0.44269181435708083</v>
      </c>
      <c r="W20" s="74">
        <v>0.76750037818686812</v>
      </c>
      <c r="X20" t="s">
        <v>34</v>
      </c>
      <c r="Y20">
        <v>2090</v>
      </c>
    </row>
    <row r="21" spans="1:25" x14ac:dyDescent="0.25">
      <c r="A21" s="28" t="str">
        <f>HYPERLINK("http://www.fangraphs.com/statss.aspx?playerid="&amp;Y21,X21)</f>
        <v>Brandon Phillips</v>
      </c>
      <c r="B21" t="str">
        <f>VLOOKUP(HITTERPROJECTIONS[[#This Row],[Name]],PLAYERIDMAP!B:T,5,FALSE)</f>
        <v>CIN</v>
      </c>
      <c r="C21" s="53" t="str">
        <f>VLOOKUP(HITTERPROJECTIONS[[#This Row],[Name]],PLAYERIDMAP!B:U,6,FALSE)</f>
        <v>2B</v>
      </c>
      <c r="D21">
        <f>VLOOKUP(HITTERPROJECTIONS[[#This Row],[Name]],MYRANKS_H[[#All],[PLAYER NAME]:[RANK]],21,FALSE)</f>
        <v>20</v>
      </c>
      <c r="E21" s="41">
        <v>596.375</v>
      </c>
      <c r="F21" s="32">
        <v>650</v>
      </c>
      <c r="G21" s="41">
        <v>161.418245625</v>
      </c>
      <c r="H21" s="73">
        <v>111.66896090277778</v>
      </c>
      <c r="I21" s="41">
        <v>29.818750000000001</v>
      </c>
      <c r="J21" s="41">
        <v>1.6565972222222223</v>
      </c>
      <c r="K21" s="41">
        <v>18.273937500000002</v>
      </c>
      <c r="L21" s="41">
        <v>82.55</v>
      </c>
      <c r="M21" s="41">
        <v>84.5</v>
      </c>
      <c r="N21" s="41">
        <v>39</v>
      </c>
      <c r="O21" s="41">
        <v>91.000000000000014</v>
      </c>
      <c r="P21" s="32">
        <v>8.125</v>
      </c>
      <c r="Q21" s="32">
        <v>6.5</v>
      </c>
      <c r="R21" s="41">
        <v>5.6875</v>
      </c>
      <c r="S21" s="32">
        <v>2.4375000000000004</v>
      </c>
      <c r="T21" s="74">
        <v>0.2706656811989101</v>
      </c>
      <c r="U21" s="74">
        <v>0.32083576250000001</v>
      </c>
      <c r="V21" s="74">
        <v>0.41814630487435672</v>
      </c>
      <c r="W21" s="74">
        <v>0.73898206737435679</v>
      </c>
      <c r="X21" t="s">
        <v>61</v>
      </c>
      <c r="Y21">
        <v>791</v>
      </c>
    </row>
    <row r="22" spans="1:25" x14ac:dyDescent="0.25">
      <c r="A22" s="28" t="str">
        <f>HYPERLINK("http://www.fangraphs.com/statss.aspx?playerid="&amp;Y22,X22)</f>
        <v>Hanley Ramirez</v>
      </c>
      <c r="B22" t="str">
        <f>VLOOKUP(HITTERPROJECTIONS[[#This Row],[Name]],PLAYERIDMAP!B:T,5,FALSE)</f>
        <v>LAD</v>
      </c>
      <c r="C22" s="53" t="str">
        <f>VLOOKUP(HITTERPROJECTIONS[[#This Row],[Name]],PLAYERIDMAP!B:U,6,FALSE)</f>
        <v>SS</v>
      </c>
      <c r="D22">
        <f>VLOOKUP(HITTERPROJECTIONS[[#This Row],[Name]],MYRANKS_H[[#All],[PLAYER NAME]:[RANK]],21,FALSE)</f>
        <v>21</v>
      </c>
      <c r="E22" s="41">
        <v>518.45833333333337</v>
      </c>
      <c r="F22" s="32">
        <v>575</v>
      </c>
      <c r="G22" s="41">
        <v>152.59843733333335</v>
      </c>
      <c r="H22" s="73">
        <v>95.262674370370377</v>
      </c>
      <c r="I22" s="41">
        <v>28.803240740740744</v>
      </c>
      <c r="J22" s="41">
        <v>3.4563888888888892</v>
      </c>
      <c r="K22" s="41">
        <v>25.076133333333338</v>
      </c>
      <c r="L22" s="41">
        <v>83.375</v>
      </c>
      <c r="M22" s="41">
        <v>82.8</v>
      </c>
      <c r="N22" s="41">
        <v>48.875</v>
      </c>
      <c r="O22" s="41">
        <v>97.75</v>
      </c>
      <c r="P22" s="32">
        <v>4.791666666666667</v>
      </c>
      <c r="Q22" s="32">
        <v>2.875</v>
      </c>
      <c r="R22" s="41">
        <v>14.375</v>
      </c>
      <c r="S22" s="32">
        <v>4.791666666666667</v>
      </c>
      <c r="T22" s="74">
        <v>0.29433114972273566</v>
      </c>
      <c r="U22" s="74">
        <v>0.35872192000000003</v>
      </c>
      <c r="V22" s="74">
        <v>0.50832022345450811</v>
      </c>
      <c r="W22" s="74">
        <v>0.86704214345450814</v>
      </c>
      <c r="X22" t="s">
        <v>68</v>
      </c>
      <c r="Y22">
        <v>8001</v>
      </c>
    </row>
    <row r="23" spans="1:25" x14ac:dyDescent="0.25">
      <c r="A23" s="28" t="str">
        <f>HYPERLINK("http://www.fangraphs.com/statss.aspx?playerid="&amp;Y23,X23)</f>
        <v>Edwin Encarnacion</v>
      </c>
      <c r="B23" t="str">
        <f>VLOOKUP(HITTERPROJECTIONS[[#This Row],[Name]],PLAYERIDMAP!B:T,5,FALSE)</f>
        <v>TOR</v>
      </c>
      <c r="C23" s="53" t="str">
        <f>VLOOKUP(HITTERPROJECTIONS[[#This Row],[Name]],PLAYERIDMAP!B:U,6,FALSE)</f>
        <v>1B</v>
      </c>
      <c r="D23">
        <f>VLOOKUP(HITTERPROJECTIONS[[#This Row],[Name]],MYRANKS_H[[#All],[PLAYER NAME]:[RANK]],21,FALSE)</f>
        <v>22</v>
      </c>
      <c r="E23" s="41">
        <v>528.0333333333333</v>
      </c>
      <c r="F23" s="32">
        <v>620</v>
      </c>
      <c r="G23" s="41">
        <v>150.11936000000003</v>
      </c>
      <c r="H23" s="73">
        <v>86.386994482758638</v>
      </c>
      <c r="I23" s="41">
        <v>30.346743295019159</v>
      </c>
      <c r="J23" s="41">
        <v>0.35202222222222218</v>
      </c>
      <c r="K23" s="41">
        <v>33.033600000000007</v>
      </c>
      <c r="L23" s="41">
        <v>84.940000000000012</v>
      </c>
      <c r="M23" s="41">
        <v>89.899999999999991</v>
      </c>
      <c r="N23" s="41">
        <v>80.600000000000009</v>
      </c>
      <c r="O23" s="41">
        <v>74.399999999999991</v>
      </c>
      <c r="P23" s="41">
        <v>6.2</v>
      </c>
      <c r="Q23" s="41">
        <v>5.166666666666667</v>
      </c>
      <c r="R23" s="41">
        <v>9.3584905660377355</v>
      </c>
      <c r="S23" s="32">
        <v>2.3396226415094334</v>
      </c>
      <c r="T23" s="74">
        <v>0.28429902152641884</v>
      </c>
      <c r="U23" s="74">
        <v>0.38212800000000008</v>
      </c>
      <c r="V23" s="74">
        <v>0.53078267989293026</v>
      </c>
      <c r="W23" s="74">
        <v>0.91291067989293029</v>
      </c>
      <c r="X23" t="s">
        <v>31</v>
      </c>
      <c r="Y23">
        <v>2151</v>
      </c>
    </row>
    <row r="24" spans="1:25" x14ac:dyDescent="0.25">
      <c r="A24" s="28" t="str">
        <f>HYPERLINK("http://www.fangraphs.com/statss.aspx?playerid="&amp;Y24,X24)</f>
        <v>Bryce Harper</v>
      </c>
      <c r="B24" t="str">
        <f>VLOOKUP(HITTERPROJECTIONS[[#This Row],[Name]],PLAYERIDMAP!B:T,5,FALSE)</f>
        <v>WAS</v>
      </c>
      <c r="C24" s="53" t="str">
        <f>VLOOKUP(HITTERPROJECTIONS[[#This Row],[Name]],PLAYERIDMAP!B:U,6,FALSE)</f>
        <v>OF</v>
      </c>
      <c r="D24">
        <f>VLOOKUP(HITTERPROJECTIONS[[#This Row],[Name]],MYRANKS_H[[#All],[PLAYER NAME]:[RANK]],21,FALSE)</f>
        <v>23</v>
      </c>
      <c r="E24" s="41">
        <v>563.33333333333326</v>
      </c>
      <c r="F24" s="32">
        <v>650</v>
      </c>
      <c r="G24" s="41">
        <v>155.55706399999994</v>
      </c>
      <c r="H24" s="73">
        <v>91.170567703703654</v>
      </c>
      <c r="I24" s="41">
        <v>31.296296296296291</v>
      </c>
      <c r="J24" s="41">
        <v>7.0416666666666661</v>
      </c>
      <c r="K24" s="41">
        <v>26.048533333333332</v>
      </c>
      <c r="L24" s="41">
        <v>98.149999999999991</v>
      </c>
      <c r="M24" s="41">
        <v>73.45</v>
      </c>
      <c r="N24" s="41">
        <v>78</v>
      </c>
      <c r="O24" s="41">
        <v>117</v>
      </c>
      <c r="P24" s="41">
        <v>4.333333333333333</v>
      </c>
      <c r="Q24" s="41">
        <v>4.333333333333333</v>
      </c>
      <c r="R24" s="41">
        <v>17.410714285714285</v>
      </c>
      <c r="S24" s="32">
        <v>5.8035714285714288</v>
      </c>
      <c r="T24" s="74">
        <v>0.2761367999999999</v>
      </c>
      <c r="U24" s="74">
        <v>0.36598522666666661</v>
      </c>
      <c r="V24" s="74">
        <v>0.49541235555555557</v>
      </c>
      <c r="W24" s="74">
        <v>0.86139758222222218</v>
      </c>
      <c r="X24" t="s">
        <v>103</v>
      </c>
      <c r="Y24">
        <v>11579</v>
      </c>
    </row>
    <row r="25" spans="1:25" x14ac:dyDescent="0.25">
      <c r="A25" s="28" t="str">
        <f>HYPERLINK("http://www.fangraphs.com/statss.aspx?playerid="&amp;Y25,X25)</f>
        <v>Daniel Murphy</v>
      </c>
      <c r="B25" t="str">
        <f>VLOOKUP(HITTERPROJECTIONS[[#This Row],[Name]],PLAYERIDMAP!B:T,5,FALSE)</f>
        <v>NYM</v>
      </c>
      <c r="C25" s="53" t="str">
        <f>VLOOKUP(HITTERPROJECTIONS[[#This Row],[Name]],PLAYERIDMAP!B:U,6,FALSE)</f>
        <v>2B</v>
      </c>
      <c r="D25">
        <f>VLOOKUP(HITTERPROJECTIONS[[#This Row],[Name]],MYRANKS_H[[#All],[PLAYER NAME]:[RANK]],21,FALSE)</f>
        <v>24</v>
      </c>
      <c r="E25" s="41">
        <v>584.375</v>
      </c>
      <c r="F25" s="32">
        <v>625</v>
      </c>
      <c r="G25" s="41">
        <v>165.08067812499999</v>
      </c>
      <c r="H25" s="73">
        <v>116.16008784722221</v>
      </c>
      <c r="I25" s="41">
        <v>36.5234375</v>
      </c>
      <c r="J25" s="41">
        <v>3.2465277777777777</v>
      </c>
      <c r="K25" s="41">
        <v>9.1506249999999998</v>
      </c>
      <c r="L25" s="41">
        <v>73.125</v>
      </c>
      <c r="M25" s="41">
        <v>68.75</v>
      </c>
      <c r="N25" s="41">
        <v>34.375</v>
      </c>
      <c r="O25" s="41">
        <v>84.375</v>
      </c>
      <c r="P25" s="41">
        <v>2.0833333333333335</v>
      </c>
      <c r="Q25" s="41">
        <v>4.166666666666667</v>
      </c>
      <c r="R25" s="41">
        <v>17.708333333333332</v>
      </c>
      <c r="S25" s="32">
        <v>3.1250000000000004</v>
      </c>
      <c r="T25" s="74">
        <v>0.28249099999999999</v>
      </c>
      <c r="U25" s="74">
        <v>0.32246241833333333</v>
      </c>
      <c r="V25" s="74">
        <v>0.40307858169934635</v>
      </c>
      <c r="W25" s="74">
        <v>0.72554100003267963</v>
      </c>
      <c r="X25" t="s">
        <v>47</v>
      </c>
      <c r="Y25">
        <v>4316</v>
      </c>
    </row>
    <row r="26" spans="1:25" x14ac:dyDescent="0.25">
      <c r="A26" s="28" t="str">
        <f>HYPERLINK("http://www.fangraphs.com/statss.aspx?playerid="&amp;Y26,X26)</f>
        <v>Jean Segura</v>
      </c>
      <c r="B26" t="str">
        <f>VLOOKUP(HITTERPROJECTIONS[[#This Row],[Name]],PLAYERIDMAP!B:T,5,FALSE)</f>
        <v>MIL</v>
      </c>
      <c r="C26" s="53" t="str">
        <f>VLOOKUP(HITTERPROJECTIONS[[#This Row],[Name]],PLAYERIDMAP!B:U,6,FALSE)</f>
        <v>SS</v>
      </c>
      <c r="D26">
        <f>VLOOKUP(HITTERPROJECTIONS[[#This Row],[Name]],MYRANKS_H[[#All],[PLAYER NAME]:[RANK]],21,FALSE)</f>
        <v>25</v>
      </c>
      <c r="E26" s="41">
        <v>583.68055555555554</v>
      </c>
      <c r="F26" s="32">
        <v>625</v>
      </c>
      <c r="G26" s="41">
        <v>165.080090625</v>
      </c>
      <c r="H26" s="73">
        <v>125.94793784722222</v>
      </c>
      <c r="I26" s="41">
        <v>19.456018518518519</v>
      </c>
      <c r="J26" s="41">
        <v>9.7280092592592595</v>
      </c>
      <c r="K26" s="41">
        <v>9.9481249999999992</v>
      </c>
      <c r="L26" s="41">
        <v>74.375</v>
      </c>
      <c r="M26" s="41">
        <v>56.25</v>
      </c>
      <c r="N26" s="41">
        <v>31.25</v>
      </c>
      <c r="O26" s="41">
        <v>84.375</v>
      </c>
      <c r="P26" s="32">
        <v>6.9444444444444446</v>
      </c>
      <c r="Q26" s="32">
        <v>3.125</v>
      </c>
      <c r="R26" s="41">
        <v>42.613636363636367</v>
      </c>
      <c r="S26" s="32">
        <v>14.204545454545455</v>
      </c>
      <c r="T26" s="74">
        <v>0.28282609220701965</v>
      </c>
      <c r="U26" s="74">
        <v>0.32523925611111115</v>
      </c>
      <c r="V26" s="74">
        <v>0.40062410926036085</v>
      </c>
      <c r="W26" s="74">
        <v>0.725863365371472</v>
      </c>
      <c r="X26" t="s">
        <v>43</v>
      </c>
      <c r="Y26">
        <v>5933</v>
      </c>
    </row>
    <row r="27" spans="1:25" x14ac:dyDescent="0.25">
      <c r="A27" s="28" t="str">
        <f>HYPERLINK("http://www.fangraphs.com/statss.aspx?playerid="&amp;Y27,X27)</f>
        <v>Wilin Rosario</v>
      </c>
      <c r="B27" t="str">
        <f>VLOOKUP(HITTERPROJECTIONS[[#This Row],[Name]],PLAYERIDMAP!B:T,5,FALSE)</f>
        <v>COL</v>
      </c>
      <c r="C27" s="53" t="str">
        <f>VLOOKUP(HITTERPROJECTIONS[[#This Row],[Name]],PLAYERIDMAP!B:U,6,FALSE)</f>
        <v>C</v>
      </c>
      <c r="D27">
        <f>VLOOKUP(HITTERPROJECTIONS[[#This Row],[Name]],MYRANKS_H[[#All],[PLAYER NAME]:[RANK]],21,FALSE)</f>
        <v>26</v>
      </c>
      <c r="E27" s="41">
        <v>402.32401315789474</v>
      </c>
      <c r="F27" s="32">
        <v>425</v>
      </c>
      <c r="G27" s="41">
        <v>112.1277860131579</v>
      </c>
      <c r="H27" s="73">
        <v>67.731213571637426</v>
      </c>
      <c r="I27" s="41">
        <v>20.116200657894737</v>
      </c>
      <c r="J27" s="41">
        <v>0.89405336257309942</v>
      </c>
      <c r="K27" s="41">
        <v>23.386318421052632</v>
      </c>
      <c r="L27" s="41">
        <v>59.924999999999997</v>
      </c>
      <c r="M27" s="41">
        <v>67.150000000000006</v>
      </c>
      <c r="N27" s="41">
        <v>19.125</v>
      </c>
      <c r="O27" s="41">
        <v>99.875</v>
      </c>
      <c r="P27" s="32">
        <v>0.89473684210526316</v>
      </c>
      <c r="Q27" s="32">
        <v>2.65625</v>
      </c>
      <c r="R27" s="41">
        <v>2.8333333333333335</v>
      </c>
      <c r="S27" s="32">
        <v>1.8888888888888891</v>
      </c>
      <c r="T27" s="74">
        <v>0.27870020765862813</v>
      </c>
      <c r="U27" s="74">
        <v>0.31093534789473687</v>
      </c>
      <c r="V27" s="74">
        <v>0.50752886226361194</v>
      </c>
      <c r="W27" s="74">
        <v>0.8184642101583488</v>
      </c>
      <c r="X27" t="s">
        <v>71</v>
      </c>
      <c r="Y27">
        <v>8002</v>
      </c>
    </row>
    <row r="28" spans="1:25" x14ac:dyDescent="0.25">
      <c r="A28" s="28" t="str">
        <f>HYPERLINK("http://www.fangraphs.com/statss.aspx?playerid="&amp;Y28,X28)</f>
        <v>Yadier Molina</v>
      </c>
      <c r="B28" t="str">
        <f>VLOOKUP(HITTERPROJECTIONS[[#This Row],[Name]],PLAYERIDMAP!B:T,5,FALSE)</f>
        <v>STL</v>
      </c>
      <c r="C28" s="53" t="str">
        <f>VLOOKUP(HITTERPROJECTIONS[[#This Row],[Name]],PLAYERIDMAP!B:U,6,FALSE)</f>
        <v>C</v>
      </c>
      <c r="D28">
        <f>VLOOKUP(HITTERPROJECTIONS[[#This Row],[Name]],MYRANKS_H[[#All],[PLAYER NAME]:[RANK]],21,FALSE)</f>
        <v>27</v>
      </c>
      <c r="E28" s="41">
        <v>481.58333333333331</v>
      </c>
      <c r="F28" s="32">
        <v>525</v>
      </c>
      <c r="G28" s="41">
        <v>143.31717633333332</v>
      </c>
      <c r="H28" s="73">
        <v>95.192083476190476</v>
      </c>
      <c r="I28" s="41">
        <v>34.398809523809526</v>
      </c>
      <c r="J28" s="41">
        <v>0.48158333333333331</v>
      </c>
      <c r="K28" s="41">
        <v>13.2447</v>
      </c>
      <c r="L28" s="41">
        <v>61.949999999999996</v>
      </c>
      <c r="M28" s="41">
        <v>70.350000000000009</v>
      </c>
      <c r="N28" s="41">
        <v>36.75</v>
      </c>
      <c r="O28" s="41">
        <v>52.5</v>
      </c>
      <c r="P28" s="32">
        <v>2.9166666666666665</v>
      </c>
      <c r="Q28" s="32">
        <v>3.75</v>
      </c>
      <c r="R28" s="41">
        <v>4.3312499999999998</v>
      </c>
      <c r="S28" s="32">
        <v>2.2312499999999997</v>
      </c>
      <c r="T28" s="74">
        <v>0.29759579788890811</v>
      </c>
      <c r="U28" s="74">
        <v>0.34854065333333339</v>
      </c>
      <c r="V28" s="74">
        <v>0.45353158509875657</v>
      </c>
      <c r="W28" s="74">
        <v>0.80207223843208997</v>
      </c>
      <c r="X28" t="s">
        <v>77</v>
      </c>
      <c r="Y28">
        <v>7007</v>
      </c>
    </row>
    <row r="29" spans="1:25" x14ac:dyDescent="0.25">
      <c r="A29" s="28" t="str">
        <f>HYPERLINK("http://www.fangraphs.com/statss.aspx?playerid="&amp;Y29,X29)</f>
        <v>Carlos Santana</v>
      </c>
      <c r="B29" t="str">
        <f>VLOOKUP(HITTERPROJECTIONS[[#This Row],[Name]],PLAYERIDMAP!B:T,5,FALSE)</f>
        <v>CLE</v>
      </c>
      <c r="C29" s="53" t="str">
        <f>VLOOKUP(HITTERPROJECTIONS[[#This Row],[Name]],PLAYERIDMAP!B:U,6,FALSE)</f>
        <v>C</v>
      </c>
      <c r="D29">
        <f>VLOOKUP(HITTERPROJECTIONS[[#This Row],[Name]],MYRANKS_H[[#All],[PLAYER NAME]:[RANK]],21,FALSE)</f>
        <v>28</v>
      </c>
      <c r="E29" s="41">
        <v>521.875</v>
      </c>
      <c r="F29" s="32">
        <v>625</v>
      </c>
      <c r="G29" s="41">
        <v>132.735375</v>
      </c>
      <c r="H29" s="73">
        <v>78.195140625000008</v>
      </c>
      <c r="I29" s="41">
        <v>32.6171875</v>
      </c>
      <c r="J29" s="41">
        <v>1.630859375</v>
      </c>
      <c r="K29" s="41">
        <v>20.292187500000001</v>
      </c>
      <c r="L29" s="41">
        <v>75</v>
      </c>
      <c r="M29" s="41">
        <v>74.375</v>
      </c>
      <c r="N29" s="41">
        <v>93.75</v>
      </c>
      <c r="O29" s="41">
        <v>106.25000000000001</v>
      </c>
      <c r="P29" s="41">
        <v>3.125</v>
      </c>
      <c r="Q29" s="41">
        <v>6.25</v>
      </c>
      <c r="R29" s="41">
        <v>3.1249999999999996</v>
      </c>
      <c r="S29" s="32">
        <v>2.0833333333333335</v>
      </c>
      <c r="T29" s="74">
        <v>0.25434323353293414</v>
      </c>
      <c r="U29" s="74">
        <v>0.3673766</v>
      </c>
      <c r="V29" s="74">
        <v>0.43974293413173654</v>
      </c>
      <c r="W29" s="74">
        <v>0.80711953413173654</v>
      </c>
      <c r="X29" t="s">
        <v>83</v>
      </c>
      <c r="Y29">
        <v>2396</v>
      </c>
    </row>
    <row r="30" spans="1:25" x14ac:dyDescent="0.25">
      <c r="A30" s="28" t="str">
        <f>HYPERLINK("http://www.fangraphs.com/statss.aspx?playerid="&amp;Y30,X30)</f>
        <v>Matt Wieters</v>
      </c>
      <c r="B30" t="str">
        <f>VLOOKUP(HITTERPROJECTIONS[[#This Row],[Name]],PLAYERIDMAP!B:T,5,FALSE)</f>
        <v>BAL</v>
      </c>
      <c r="C30" s="53" t="str">
        <f>VLOOKUP(HITTERPROJECTIONS[[#This Row],[Name]],PLAYERIDMAP!B:U,6,FALSE)</f>
        <v>C</v>
      </c>
      <c r="D30">
        <f>VLOOKUP(HITTERPROJECTIONS[[#This Row],[Name]],MYRANKS_H[[#All],[PLAYER NAME]:[RANK]],21,FALSE)</f>
        <v>29</v>
      </c>
      <c r="E30" s="41">
        <v>521.01846153846145</v>
      </c>
      <c r="F30" s="32">
        <v>580</v>
      </c>
      <c r="G30" s="41">
        <v>134.85002784</v>
      </c>
      <c r="H30" s="73">
        <v>82.018840113504282</v>
      </c>
      <c r="I30" s="41">
        <v>28.945470085470081</v>
      </c>
      <c r="J30" s="41">
        <v>0.34734564102564097</v>
      </c>
      <c r="K30" s="41">
        <v>23.538371999999995</v>
      </c>
      <c r="L30" s="41">
        <v>65.540000000000006</v>
      </c>
      <c r="M30" s="41">
        <v>75.98</v>
      </c>
      <c r="N30" s="41">
        <v>52.199999999999996</v>
      </c>
      <c r="O30" s="41">
        <v>104.39999999999999</v>
      </c>
      <c r="P30" s="41">
        <v>2.3199999999999998</v>
      </c>
      <c r="Q30" s="41">
        <v>4.4615384615384617</v>
      </c>
      <c r="R30" s="41">
        <v>1.6571428571428575</v>
      </c>
      <c r="S30" s="32">
        <v>0.41428571428571426</v>
      </c>
      <c r="T30" s="74">
        <v>0.25882005685905124</v>
      </c>
      <c r="U30" s="74">
        <v>0.32650004799999999</v>
      </c>
      <c r="V30" s="74">
        <v>0.4512417938383666</v>
      </c>
      <c r="W30" s="74">
        <v>0.77774184183836659</v>
      </c>
      <c r="X30" t="s">
        <v>104</v>
      </c>
      <c r="Y30">
        <v>4298</v>
      </c>
    </row>
    <row r="31" spans="1:25" x14ac:dyDescent="0.25">
      <c r="A31" s="28" t="str">
        <f>HYPERLINK("http://www.fangraphs.com/statss.aspx?playerid="&amp;Y31,X31)</f>
        <v>Yasiel Puig</v>
      </c>
      <c r="B31" t="str">
        <f>VLOOKUP(HITTERPROJECTIONS[[#This Row],[Name]],PLAYERIDMAP!B:T,5,FALSE)</f>
        <v>LAD</v>
      </c>
      <c r="C31" s="53" t="str">
        <f>VLOOKUP(HITTERPROJECTIONS[[#This Row],[Name]],PLAYERIDMAP!B:U,6,FALSE)</f>
        <v>OF</v>
      </c>
      <c r="D31">
        <f>VLOOKUP(HITTERPROJECTIONS[[#This Row],[Name]],MYRANKS_H[[#All],[PLAYER NAME]:[RANK]],21,FALSE)</f>
        <v>30</v>
      </c>
      <c r="E31" s="41">
        <v>571.63888888888891</v>
      </c>
      <c r="F31" s="32">
        <v>650</v>
      </c>
      <c r="G31" s="41">
        <v>161.85394333333335</v>
      </c>
      <c r="H31" s="73">
        <v>102.65503283950619</v>
      </c>
      <c r="I31" s="41">
        <v>31.757716049382719</v>
      </c>
      <c r="J31" s="41">
        <v>2.8581944444444445</v>
      </c>
      <c r="K31" s="41">
        <v>24.583000000000002</v>
      </c>
      <c r="L31" s="41">
        <v>92.949999999999989</v>
      </c>
      <c r="M31" s="41">
        <v>67.599999999999994</v>
      </c>
      <c r="N31" s="41">
        <v>58.5</v>
      </c>
      <c r="O31" s="41">
        <v>136.5</v>
      </c>
      <c r="P31" s="32">
        <v>14.444444444444445</v>
      </c>
      <c r="Q31" s="32">
        <v>5.416666666666667</v>
      </c>
      <c r="R31" s="41">
        <v>18.2</v>
      </c>
      <c r="S31" s="32">
        <v>7.8000000000000007</v>
      </c>
      <c r="T31" s="74">
        <v>0.28314018951358183</v>
      </c>
      <c r="U31" s="74">
        <v>0.36122828888888892</v>
      </c>
      <c r="V31" s="74">
        <v>0.47770901101986385</v>
      </c>
      <c r="W31" s="74">
        <v>0.83893729990875276</v>
      </c>
      <c r="X31" t="s">
        <v>114</v>
      </c>
      <c r="Y31">
        <v>14225</v>
      </c>
    </row>
    <row r="32" spans="1:25" x14ac:dyDescent="0.25">
      <c r="A32" s="28" t="str">
        <f>HYPERLINK("http://www.fangraphs.com/statss.aspx?playerid="&amp;Y32,X32)</f>
        <v>Prince Fielder</v>
      </c>
      <c r="B32" t="str">
        <f>VLOOKUP(HITTERPROJECTIONS[[#This Row],[Name]],PLAYERIDMAP!B:T,5,FALSE)</f>
        <v>TEX</v>
      </c>
      <c r="C32" s="53" t="str">
        <f>VLOOKUP(HITTERPROJECTIONS[[#This Row],[Name]],PLAYERIDMAP!B:U,6,FALSE)</f>
        <v>1B</v>
      </c>
      <c r="D32">
        <f>VLOOKUP(HITTERPROJECTIONS[[#This Row],[Name]],MYRANKS_H[[#All],[PLAYER NAME]:[RANK]],21,FALSE)</f>
        <v>31</v>
      </c>
      <c r="E32" s="41">
        <v>594.67051282051284</v>
      </c>
      <c r="F32" s="32">
        <v>695</v>
      </c>
      <c r="G32" s="41">
        <v>170.18914804000002</v>
      </c>
      <c r="H32" s="73">
        <v>102.87246462454837</v>
      </c>
      <c r="I32" s="41">
        <v>34.980618401206641</v>
      </c>
      <c r="J32" s="41">
        <v>0.66074501424501431</v>
      </c>
      <c r="K32" s="41">
        <v>31.675320000000003</v>
      </c>
      <c r="L32" s="41">
        <v>84.094999999999999</v>
      </c>
      <c r="M32" s="41">
        <v>104.94499999999999</v>
      </c>
      <c r="N32" s="41">
        <v>83.399999999999991</v>
      </c>
      <c r="O32" s="41">
        <v>111.2</v>
      </c>
      <c r="P32" s="32">
        <v>11.583333333333334</v>
      </c>
      <c r="Q32" s="32">
        <v>5.3461538461538458</v>
      </c>
      <c r="R32" s="41">
        <v>1.1914285714285715</v>
      </c>
      <c r="S32" s="32">
        <v>0.79428571428571437</v>
      </c>
      <c r="T32" s="74">
        <v>0.28619066251123765</v>
      </c>
      <c r="U32" s="74">
        <v>0.38154313866666661</v>
      </c>
      <c r="V32" s="74">
        <v>0.50703239856236582</v>
      </c>
      <c r="W32" s="74">
        <v>0.88857553722903249</v>
      </c>
      <c r="X32" t="s">
        <v>55</v>
      </c>
      <c r="Y32">
        <v>4613</v>
      </c>
    </row>
    <row r="33" spans="1:25" x14ac:dyDescent="0.25">
      <c r="A33" s="28" t="str">
        <f>HYPERLINK("http://www.fangraphs.com/statss.aspx?playerid="&amp;Y33,X33)</f>
        <v>Salvador Perez</v>
      </c>
      <c r="B33" t="str">
        <f>VLOOKUP(HITTERPROJECTIONS[[#This Row],[Name]],PLAYERIDMAP!B:T,5,FALSE)</f>
        <v>KC</v>
      </c>
      <c r="C33" s="53" t="str">
        <f>VLOOKUP(HITTERPROJECTIONS[[#This Row],[Name]],PLAYERIDMAP!B:U,6,FALSE)</f>
        <v>C</v>
      </c>
      <c r="D33">
        <f>VLOOKUP(HITTERPROJECTIONS[[#This Row],[Name]],MYRANKS_H[[#All],[PLAYER NAME]:[RANK]],21,FALSE)</f>
        <v>32</v>
      </c>
      <c r="E33" s="41">
        <v>519.16666666666663</v>
      </c>
      <c r="F33" s="32">
        <v>550</v>
      </c>
      <c r="G33" s="41">
        <v>153.22724666666664</v>
      </c>
      <c r="H33" s="73">
        <v>108.40489578947367</v>
      </c>
      <c r="I33" s="41">
        <v>27.32456140350877</v>
      </c>
      <c r="J33" s="41">
        <v>2.7324561403508771</v>
      </c>
      <c r="K33" s="41">
        <v>14.765333333333333</v>
      </c>
      <c r="L33" s="41">
        <v>63.25</v>
      </c>
      <c r="M33" s="41">
        <v>74.25</v>
      </c>
      <c r="N33" s="41">
        <v>22</v>
      </c>
      <c r="O33" s="41">
        <v>63.25</v>
      </c>
      <c r="P33" s="32">
        <v>3.3333333333333335</v>
      </c>
      <c r="Q33" s="32">
        <v>5.5</v>
      </c>
      <c r="R33" s="41">
        <v>0</v>
      </c>
      <c r="S33" s="32">
        <v>0</v>
      </c>
      <c r="T33" s="74">
        <v>0.29514076404494383</v>
      </c>
      <c r="U33" s="74">
        <v>0.32465559999999999</v>
      </c>
      <c r="V33" s="74">
        <v>0.44362000709639265</v>
      </c>
      <c r="W33" s="74">
        <v>0.76827560709639264</v>
      </c>
      <c r="X33" t="s">
        <v>118</v>
      </c>
      <c r="Y33">
        <v>7304</v>
      </c>
    </row>
    <row r="34" spans="1:25" x14ac:dyDescent="0.25">
      <c r="A34" s="28" t="str">
        <f>HYPERLINK("http://www.fangraphs.com/statss.aspx?playerid="&amp;Y34,X34)</f>
        <v>David Wright</v>
      </c>
      <c r="B34" s="53" t="str">
        <f>VLOOKUP(HITTERPROJECTIONS[[#This Row],[Name]],PLAYERIDMAP!B:T,5,FALSE)</f>
        <v>NYM</v>
      </c>
      <c r="C34" s="53" t="str">
        <f>VLOOKUP(HITTERPROJECTIONS[[#This Row],[Name]],PLAYERIDMAP!B:U,6,FALSE)</f>
        <v>3B</v>
      </c>
      <c r="D34">
        <f>VLOOKUP(HITTERPROJECTIONS[[#This Row],[Name]],MYRANKS_H[[#All],[PLAYER NAME]:[RANK]],21,FALSE)</f>
        <v>33</v>
      </c>
      <c r="E34" s="41">
        <v>500.68124999999998</v>
      </c>
      <c r="F34" s="32">
        <v>575</v>
      </c>
      <c r="G34" s="41">
        <v>150.055319475</v>
      </c>
      <c r="H34" s="73">
        <v>97.197732489705885</v>
      </c>
      <c r="I34" s="41">
        <v>29.451838235294115</v>
      </c>
      <c r="J34" s="41">
        <v>2.5034062499999998</v>
      </c>
      <c r="K34" s="41">
        <v>20.9023425</v>
      </c>
      <c r="L34" s="41">
        <v>73.600000000000009</v>
      </c>
      <c r="M34" s="41">
        <v>71.875</v>
      </c>
      <c r="N34" s="41">
        <v>66.125</v>
      </c>
      <c r="O34" s="41">
        <v>92</v>
      </c>
      <c r="P34" s="41">
        <v>4.5999999999999996</v>
      </c>
      <c r="Q34" s="41">
        <v>3.59375</v>
      </c>
      <c r="R34" s="41">
        <v>17.25</v>
      </c>
      <c r="S34" s="32">
        <v>5.75</v>
      </c>
      <c r="T34" s="74">
        <v>0.29970229457364345</v>
      </c>
      <c r="U34" s="74">
        <v>0.38396577300000001</v>
      </c>
      <c r="V34" s="74">
        <v>0.4937692348381213</v>
      </c>
      <c r="W34" s="74">
        <v>0.87773500783812131</v>
      </c>
      <c r="X34" t="s">
        <v>91</v>
      </c>
      <c r="Y34">
        <v>3787</v>
      </c>
    </row>
    <row r="35" spans="1:25" x14ac:dyDescent="0.25">
      <c r="A35" s="28" t="str">
        <f>HYPERLINK("http://www.fangraphs.com/statss.aspx?playerid="&amp;Y35,X35)</f>
        <v>Jose Reyes</v>
      </c>
      <c r="B35" t="str">
        <f>VLOOKUP(HITTERPROJECTIONS[[#This Row],[Name]],PLAYERIDMAP!B:T,5,FALSE)</f>
        <v>TOR</v>
      </c>
      <c r="C35" s="53" t="str">
        <f>VLOOKUP(HITTERPROJECTIONS[[#This Row],[Name]],PLAYERIDMAP!B:U,6,FALSE)</f>
        <v>SS</v>
      </c>
      <c r="D35">
        <f>VLOOKUP(HITTERPROJECTIONS[[#This Row],[Name]],MYRANKS_H[[#All],[PLAYER NAME]:[RANK]],21,FALSE)</f>
        <v>34</v>
      </c>
      <c r="E35" s="41">
        <v>565.91238095238089</v>
      </c>
      <c r="F35" s="32">
        <v>620</v>
      </c>
      <c r="G35" s="41">
        <v>167.16126527999998</v>
      </c>
      <c r="H35" s="73">
        <v>113.71568411597883</v>
      </c>
      <c r="I35" s="41">
        <v>31.439576719576717</v>
      </c>
      <c r="J35" s="41">
        <v>9.4318730158730144</v>
      </c>
      <c r="K35" s="41">
        <v>12.574131428571427</v>
      </c>
      <c r="L35" s="41">
        <v>84.320000000000007</v>
      </c>
      <c r="M35" s="41">
        <v>52.7</v>
      </c>
      <c r="N35" s="41">
        <v>49.6</v>
      </c>
      <c r="O35" s="41">
        <v>62</v>
      </c>
      <c r="P35" s="41">
        <v>0.35428571428571426</v>
      </c>
      <c r="Q35" s="41">
        <v>4.1333333333333337</v>
      </c>
      <c r="R35" s="41">
        <v>31.826666666666668</v>
      </c>
      <c r="S35" s="32">
        <v>9.5066666666666659</v>
      </c>
      <c r="T35" s="74">
        <v>0.29538365108514192</v>
      </c>
      <c r="U35" s="74">
        <v>0.35018637257142854</v>
      </c>
      <c r="V35" s="74">
        <v>0.45093019857169359</v>
      </c>
      <c r="W35" s="74">
        <v>0.80111657114312207</v>
      </c>
      <c r="X35" t="s">
        <v>128</v>
      </c>
      <c r="Y35">
        <v>1736</v>
      </c>
    </row>
    <row r="36" spans="1:25" x14ac:dyDescent="0.25">
      <c r="A36" s="28" t="str">
        <f>HYPERLINK("http://www.fangraphs.com/statss.aspx?playerid="&amp;Y36,X36)</f>
        <v>Billy Hamilton</v>
      </c>
      <c r="B36" t="str">
        <f>VLOOKUP(HITTERPROJECTIONS[[#This Row],[Name]],PLAYERIDMAP!B:T,5,FALSE)</f>
        <v>CIN</v>
      </c>
      <c r="C36" s="53" t="str">
        <f>VLOOKUP(HITTERPROJECTIONS[[#This Row],[Name]],PLAYERIDMAP!B:U,6,FALSE)</f>
        <v>SS</v>
      </c>
      <c r="D36">
        <f>VLOOKUP(HITTERPROJECTIONS[[#This Row],[Name]],MYRANKS_H[[#All],[PLAYER NAME]:[RANK]],21,FALSE)</f>
        <v>35</v>
      </c>
      <c r="E36" s="41">
        <v>457.71428571428572</v>
      </c>
      <c r="F36" s="32">
        <v>500</v>
      </c>
      <c r="G36" s="41">
        <v>121.64581250000002</v>
      </c>
      <c r="H36" s="73">
        <v>96.665656970046101</v>
      </c>
      <c r="I36" s="41">
        <v>14.764976958525345</v>
      </c>
      <c r="J36" s="41">
        <v>5.7214285714285715</v>
      </c>
      <c r="K36" s="41">
        <v>4.4937500000000004</v>
      </c>
      <c r="L36" s="41">
        <v>70</v>
      </c>
      <c r="M36" s="41">
        <v>41.5</v>
      </c>
      <c r="N36" s="41">
        <v>40</v>
      </c>
      <c r="O36" s="41">
        <v>100</v>
      </c>
      <c r="P36" s="32">
        <v>0.5</v>
      </c>
      <c r="Q36" s="32">
        <v>1.7857142857142858</v>
      </c>
      <c r="R36" s="41">
        <v>57.142857142857146</v>
      </c>
      <c r="S36" s="32">
        <v>14.285714285714283</v>
      </c>
      <c r="T36" s="74">
        <v>0.26576800483770291</v>
      </c>
      <c r="U36" s="74">
        <v>0.32429162500000008</v>
      </c>
      <c r="V36" s="74">
        <v>0.35247948695682818</v>
      </c>
      <c r="W36" s="74">
        <v>0.67677111195682826</v>
      </c>
      <c r="X36" t="s">
        <v>354</v>
      </c>
      <c r="Y36">
        <v>10199</v>
      </c>
    </row>
    <row r="37" spans="1:25" x14ac:dyDescent="0.25">
      <c r="A37" s="28" t="str">
        <f>HYPERLINK("http://www.fangraphs.com/statss.aspx?playerid="&amp;Y37,X37)</f>
        <v>Brian McCann</v>
      </c>
      <c r="B37" t="str">
        <f>VLOOKUP(HITTERPROJECTIONS[[#This Row],[Name]],PLAYERIDMAP!B:T,5,FALSE)</f>
        <v>NYY</v>
      </c>
      <c r="C37" s="53" t="str">
        <f>VLOOKUP(HITTERPROJECTIONS[[#This Row],[Name]],PLAYERIDMAP!B:U,6,FALSE)</f>
        <v>C</v>
      </c>
      <c r="D37">
        <f>VLOOKUP(HITTERPROJECTIONS[[#This Row],[Name]],MYRANKS_H[[#All],[PLAYER NAME]:[RANK]],21,FALSE)</f>
        <v>36</v>
      </c>
      <c r="E37" s="41">
        <v>447.5</v>
      </c>
      <c r="F37" s="32">
        <v>500</v>
      </c>
      <c r="G37" s="41">
        <v>119.65284</v>
      </c>
      <c r="H37" s="73">
        <v>73.723265925925915</v>
      </c>
      <c r="I37" s="41">
        <v>16.574074074074073</v>
      </c>
      <c r="J37" s="41">
        <v>0.44750000000000001</v>
      </c>
      <c r="K37" s="41">
        <v>28.907999999999998</v>
      </c>
      <c r="L37" s="41">
        <v>50.5</v>
      </c>
      <c r="M37" s="41">
        <v>66</v>
      </c>
      <c r="N37" s="41">
        <v>47.5</v>
      </c>
      <c r="O37" s="41">
        <v>85</v>
      </c>
      <c r="P37" s="41">
        <v>2.5</v>
      </c>
      <c r="Q37" s="41">
        <v>2.5</v>
      </c>
      <c r="R37" s="41">
        <v>1.75</v>
      </c>
      <c r="S37" s="32">
        <v>0.75000000000000011</v>
      </c>
      <c r="T37" s="74">
        <v>0.26738064804469275</v>
      </c>
      <c r="U37" s="74">
        <v>0.33930568</v>
      </c>
      <c r="V37" s="74">
        <v>0.50021433312642249</v>
      </c>
      <c r="W37" s="74">
        <v>0.83952001312642244</v>
      </c>
      <c r="X37" t="s">
        <v>154</v>
      </c>
      <c r="Y37">
        <v>4810</v>
      </c>
    </row>
    <row r="38" spans="1:25" x14ac:dyDescent="0.25">
      <c r="A38" s="28" t="str">
        <f>HYPERLINK("http://www.fangraphs.com/statss.aspx?playerid="&amp;Y38,X38)</f>
        <v>Joey Votto</v>
      </c>
      <c r="B38" t="str">
        <f>VLOOKUP(HITTERPROJECTIONS[[#This Row],[Name]],PLAYERIDMAP!B:T,5,FALSE)</f>
        <v>CIN</v>
      </c>
      <c r="C38" s="53" t="str">
        <f>VLOOKUP(HITTERPROJECTIONS[[#This Row],[Name]],PLAYERIDMAP!B:U,6,FALSE)</f>
        <v>1B</v>
      </c>
      <c r="D38">
        <f>VLOOKUP(HITTERPROJECTIONS[[#This Row],[Name]],MYRANKS_H[[#All],[PLAYER NAME]:[RANK]],21,FALSE)</f>
        <v>37</v>
      </c>
      <c r="E38" s="41">
        <v>557.33333333333337</v>
      </c>
      <c r="F38" s="32">
        <v>700</v>
      </c>
      <c r="G38" s="41">
        <v>171.36806586666665</v>
      </c>
      <c r="H38" s="73">
        <v>109.12649549629627</v>
      </c>
      <c r="I38" s="41">
        <v>34.833333333333336</v>
      </c>
      <c r="J38" s="41">
        <v>2.4770370370370371</v>
      </c>
      <c r="K38" s="41">
        <v>24.9312</v>
      </c>
      <c r="L38" s="41">
        <v>91.7</v>
      </c>
      <c r="M38" s="41">
        <v>80.5</v>
      </c>
      <c r="N38" s="41">
        <v>133</v>
      </c>
      <c r="O38" s="41">
        <v>129.5</v>
      </c>
      <c r="P38" s="32">
        <v>4.666666666666667</v>
      </c>
      <c r="Q38" s="32">
        <v>5</v>
      </c>
      <c r="R38" s="41">
        <v>5.6875</v>
      </c>
      <c r="S38" s="32">
        <v>3.0625</v>
      </c>
      <c r="T38" s="74">
        <v>0.30747858708133968</v>
      </c>
      <c r="U38" s="74">
        <v>0.44147818933333333</v>
      </c>
      <c r="V38" s="74">
        <v>0.5130665190324295</v>
      </c>
      <c r="W38" s="74">
        <v>0.95454470836576277</v>
      </c>
      <c r="X38" t="s">
        <v>49</v>
      </c>
      <c r="Y38">
        <v>4314</v>
      </c>
    </row>
    <row r="39" spans="1:25" x14ac:dyDescent="0.25">
      <c r="A39" s="28" t="str">
        <f>HYPERLINK("http://www.fangraphs.com/statss.aspx?playerid="&amp;Y39,X39)</f>
        <v>Matt Holliday</v>
      </c>
      <c r="B39" t="str">
        <f>VLOOKUP(HITTERPROJECTIONS[[#This Row],[Name]],PLAYERIDMAP!B:T,5,FALSE)</f>
        <v>STL</v>
      </c>
      <c r="C39" s="53" t="str">
        <f>VLOOKUP(HITTERPROJECTIONS[[#This Row],[Name]],PLAYERIDMAP!B:U,6,FALSE)</f>
        <v>OF</v>
      </c>
      <c r="D39">
        <f>VLOOKUP(HITTERPROJECTIONS[[#This Row],[Name]],MYRANKS_H[[#All],[PLAYER NAME]:[RANK]],21,FALSE)</f>
        <v>38</v>
      </c>
      <c r="E39" s="41">
        <v>540.29017857142856</v>
      </c>
      <c r="F39" s="32">
        <v>625</v>
      </c>
      <c r="G39" s="41">
        <v>161.62974285714287</v>
      </c>
      <c r="H39" s="73">
        <v>104.77310157563028</v>
      </c>
      <c r="I39" s="41">
        <v>31.781775210084032</v>
      </c>
      <c r="J39" s="41">
        <v>1.0805803571428572</v>
      </c>
      <c r="K39" s="41">
        <v>23.994285714285716</v>
      </c>
      <c r="L39" s="41">
        <v>91.25</v>
      </c>
      <c r="M39" s="41">
        <v>88.749999999999986</v>
      </c>
      <c r="N39" s="41">
        <v>71.875</v>
      </c>
      <c r="O39" s="41">
        <v>103.125</v>
      </c>
      <c r="P39" s="32">
        <v>8.9285714285714288</v>
      </c>
      <c r="Q39" s="32">
        <v>3.90625</v>
      </c>
      <c r="R39" s="41">
        <v>4.5138888888888893</v>
      </c>
      <c r="S39" s="32">
        <v>2.4305555555555554</v>
      </c>
      <c r="T39" s="74">
        <v>0.29915358314397855</v>
      </c>
      <c r="U39" s="74">
        <v>0.38789330285714285</v>
      </c>
      <c r="V39" s="74">
        <v>0.4952071063586766</v>
      </c>
      <c r="W39" s="74">
        <v>0.88310040921581945</v>
      </c>
      <c r="X39" t="s">
        <v>42</v>
      </c>
      <c r="Y39">
        <v>1873</v>
      </c>
    </row>
    <row r="40" spans="1:25" x14ac:dyDescent="0.25">
      <c r="A40" s="28" t="str">
        <f>HYPERLINK("http://www.fangraphs.com/statss.aspx?playerid="&amp;Y40,X40)</f>
        <v>Joe Mauer</v>
      </c>
      <c r="B40" t="str">
        <f>VLOOKUP(HITTERPROJECTIONS[[#This Row],[Name]],PLAYERIDMAP!B:T,5,FALSE)</f>
        <v>MIN</v>
      </c>
      <c r="C40" s="53" t="str">
        <f>VLOOKUP(HITTERPROJECTIONS[[#This Row],[Name]],PLAYERIDMAP!B:U,6,FALSE)</f>
        <v>C</v>
      </c>
      <c r="D40">
        <f>VLOOKUP(HITTERPROJECTIONS[[#This Row],[Name]],MYRANKS_H[[#All],[PLAYER NAME]:[RANK]],21,FALSE)</f>
        <v>39</v>
      </c>
      <c r="E40" s="41">
        <v>523.14285714285711</v>
      </c>
      <c r="F40" s="32">
        <v>600</v>
      </c>
      <c r="G40" s="41">
        <v>157.27391999999998</v>
      </c>
      <c r="H40" s="73">
        <v>112.36968190476189</v>
      </c>
      <c r="I40" s="41">
        <v>32.696428571428569</v>
      </c>
      <c r="J40" s="41">
        <v>1.7438095238095237</v>
      </c>
      <c r="K40" s="41">
        <v>10.463999999999999</v>
      </c>
      <c r="L40" s="41">
        <v>72</v>
      </c>
      <c r="M40" s="41">
        <v>63</v>
      </c>
      <c r="N40" s="41">
        <v>72</v>
      </c>
      <c r="O40" s="41">
        <v>90</v>
      </c>
      <c r="P40" s="32">
        <v>2</v>
      </c>
      <c r="Q40" s="32">
        <v>2.8571428571428572</v>
      </c>
      <c r="R40" s="41">
        <v>1.3</v>
      </c>
      <c r="S40" s="32">
        <v>0.7</v>
      </c>
      <c r="T40" s="74">
        <v>0.30063283451665751</v>
      </c>
      <c r="U40" s="74">
        <v>0.3854565333333333</v>
      </c>
      <c r="V40" s="74">
        <v>0.42980605497906427</v>
      </c>
      <c r="W40" s="74">
        <v>0.81526258831239762</v>
      </c>
      <c r="X40" t="s">
        <v>126</v>
      </c>
      <c r="Y40">
        <v>1857</v>
      </c>
    </row>
    <row r="41" spans="1:25" x14ac:dyDescent="0.25">
      <c r="A41" s="28" t="str">
        <f>HYPERLINK("http://www.fangraphs.com/statss.aspx?playerid="&amp;Y41,X41)</f>
        <v>David Ortiz</v>
      </c>
      <c r="B41" t="str">
        <f>VLOOKUP(HITTERPROJECTIONS[[#This Row],[Name]],PLAYERIDMAP!B:T,5,FALSE)</f>
        <v>BOS</v>
      </c>
      <c r="C41" s="53" t="str">
        <f>VLOOKUP(HITTERPROJECTIONS[[#This Row],[Name]],PLAYERIDMAP!B:U,6,FALSE)</f>
        <v>DH</v>
      </c>
      <c r="D41">
        <f>VLOOKUP(HITTERPROJECTIONS[[#This Row],[Name]],MYRANKS_H[[#All],[PLAYER NAME]:[RANK]],21,FALSE)</f>
        <v>40</v>
      </c>
      <c r="E41" s="41">
        <v>517.5</v>
      </c>
      <c r="F41" s="32">
        <v>600</v>
      </c>
      <c r="G41" s="41">
        <v>153.71043749999998</v>
      </c>
      <c r="H41" s="73">
        <v>82.339604166666646</v>
      </c>
      <c r="I41" s="41">
        <v>38.333333333333336</v>
      </c>
      <c r="J41" s="41">
        <v>1.125</v>
      </c>
      <c r="K41" s="41">
        <v>31.912499999999998</v>
      </c>
      <c r="L41" s="41">
        <v>84.000000000000014</v>
      </c>
      <c r="M41" s="41">
        <v>90</v>
      </c>
      <c r="N41" s="41">
        <v>78</v>
      </c>
      <c r="O41" s="41">
        <v>90</v>
      </c>
      <c r="P41" s="41">
        <v>0.75</v>
      </c>
      <c r="Q41" s="41">
        <v>3.75</v>
      </c>
      <c r="R41" s="41">
        <v>1.4</v>
      </c>
      <c r="S41" s="32">
        <v>0.60000000000000009</v>
      </c>
      <c r="T41" s="74">
        <v>0.29702499999999998</v>
      </c>
      <c r="U41" s="74">
        <v>0.38743406249999995</v>
      </c>
      <c r="V41" s="74">
        <v>0.56044690016103049</v>
      </c>
      <c r="W41" s="74">
        <v>0.9478809626610305</v>
      </c>
      <c r="X41" t="s">
        <v>36</v>
      </c>
      <c r="Y41">
        <v>745</v>
      </c>
    </row>
    <row r="42" spans="1:25" x14ac:dyDescent="0.25">
      <c r="A42" s="28" t="str">
        <f>HYPERLINK("http://www.fangraphs.com/statss.aspx?playerid="&amp;Y42,X42)</f>
        <v>Jay Bruce</v>
      </c>
      <c r="B42" t="str">
        <f>VLOOKUP(HITTERPROJECTIONS[[#This Row],[Name]],PLAYERIDMAP!B:T,5,FALSE)</f>
        <v>CIN</v>
      </c>
      <c r="C42" s="53" t="str">
        <f>VLOOKUP(HITTERPROJECTIONS[[#This Row],[Name]],PLAYERIDMAP!B:U,6,FALSE)</f>
        <v>OF</v>
      </c>
      <c r="D42">
        <f>VLOOKUP(HITTERPROJECTIONS[[#This Row],[Name]],MYRANKS_H[[#All],[PLAYER NAME]:[RANK]],21,FALSE)</f>
        <v>41</v>
      </c>
      <c r="E42" s="41">
        <v>602.67857142857144</v>
      </c>
      <c r="F42" s="32">
        <v>675</v>
      </c>
      <c r="G42" s="41">
        <v>152.85580537499999</v>
      </c>
      <c r="H42" s="73">
        <v>79.097912517857125</v>
      </c>
      <c r="I42" s="41">
        <v>40.178571428571431</v>
      </c>
      <c r="J42" s="41">
        <v>1.5066964285714286</v>
      </c>
      <c r="K42" s="41">
        <v>32.072625000000002</v>
      </c>
      <c r="L42" s="41">
        <v>88.424999999999997</v>
      </c>
      <c r="M42" s="41">
        <v>100.57499999999999</v>
      </c>
      <c r="N42" s="41">
        <v>64.125</v>
      </c>
      <c r="O42" s="41">
        <v>168.75</v>
      </c>
      <c r="P42" s="32">
        <v>3.375</v>
      </c>
      <c r="Q42" s="32">
        <v>4.8214285714285712</v>
      </c>
      <c r="R42" s="41">
        <v>6.7499999999999991</v>
      </c>
      <c r="S42" s="32">
        <v>2.8928571428571432</v>
      </c>
      <c r="T42" s="74">
        <v>0.25362741039999998</v>
      </c>
      <c r="U42" s="74">
        <v>0.326453045</v>
      </c>
      <c r="V42" s="74">
        <v>0.4849444770666666</v>
      </c>
      <c r="W42" s="74">
        <v>0.8113975220666666</v>
      </c>
      <c r="X42" t="s">
        <v>41</v>
      </c>
      <c r="Y42">
        <v>9892</v>
      </c>
    </row>
    <row r="43" spans="1:25" x14ac:dyDescent="0.25">
      <c r="A43" s="28" t="str">
        <f>HYPERLINK("http://www.fangraphs.com/statss.aspx?playerid="&amp;Y43,X43)</f>
        <v>Chris Davis</v>
      </c>
      <c r="B43" t="str">
        <f>VLOOKUP(HITTERPROJECTIONS[[#This Row],[Name]],PLAYERIDMAP!B:T,5,FALSE)</f>
        <v>BAL</v>
      </c>
      <c r="C43" s="53" t="str">
        <f>VLOOKUP(HITTERPROJECTIONS[[#This Row],[Name]],PLAYERIDMAP!B:U,6,FALSE)</f>
        <v>1B</v>
      </c>
      <c r="D43">
        <f>VLOOKUP(HITTERPROJECTIONS[[#This Row],[Name]],MYRANKS_H[[#All],[PLAYER NAME]:[RANK]],21,FALSE)</f>
        <v>42</v>
      </c>
      <c r="E43" s="41">
        <v>570</v>
      </c>
      <c r="F43" s="32">
        <v>650</v>
      </c>
      <c r="G43" s="41">
        <v>149.40878000000001</v>
      </c>
      <c r="H43" s="73">
        <v>74.760494285714287</v>
      </c>
      <c r="I43" s="41">
        <v>38</v>
      </c>
      <c r="J43" s="41">
        <v>0.81428571428571428</v>
      </c>
      <c r="K43" s="41">
        <v>35.833999999999996</v>
      </c>
      <c r="L43" s="41">
        <v>87.75</v>
      </c>
      <c r="M43" s="41">
        <v>98.149999999999991</v>
      </c>
      <c r="N43" s="41">
        <v>65</v>
      </c>
      <c r="O43" s="41">
        <v>195</v>
      </c>
      <c r="P43" s="41">
        <v>10</v>
      </c>
      <c r="Q43" s="41">
        <v>5</v>
      </c>
      <c r="R43" s="41">
        <v>3.1107142857142862</v>
      </c>
      <c r="S43" s="32">
        <v>1.532142857142857</v>
      </c>
      <c r="T43" s="74">
        <v>0.26212066666666667</v>
      </c>
      <c r="U43" s="74">
        <v>0.34524427692307691</v>
      </c>
      <c r="V43" s="74">
        <v>0.5202444761904762</v>
      </c>
      <c r="W43" s="74">
        <v>0.86548875311355311</v>
      </c>
      <c r="X43" t="s">
        <v>24</v>
      </c>
      <c r="Y43">
        <v>9272</v>
      </c>
    </row>
    <row r="44" spans="1:25" x14ac:dyDescent="0.25">
      <c r="A44" s="28" t="str">
        <f>HYPERLINK("http://www.fangraphs.com/statss.aspx?playerid="&amp;Y44,X44)</f>
        <v>Mike Napoli</v>
      </c>
      <c r="B44" t="str">
        <f>VLOOKUP(HITTERPROJECTIONS[[#This Row],[Name]],PLAYERIDMAP!B:T,5,FALSE)</f>
        <v>BOS</v>
      </c>
      <c r="C44" s="53" t="str">
        <f>VLOOKUP(HITTERPROJECTIONS[[#This Row],[Name]],PLAYERIDMAP!B:U,6,FALSE)</f>
        <v>C</v>
      </c>
      <c r="D44">
        <f>VLOOKUP(HITTERPROJECTIONS[[#This Row],[Name]],MYRANKS_H[[#All],[PLAYER NAME]:[RANK]],21,FALSE)</f>
        <v>43</v>
      </c>
      <c r="E44" s="41">
        <v>449.16666666666669</v>
      </c>
      <c r="F44" s="32">
        <v>525</v>
      </c>
      <c r="G44" s="41">
        <v>106.75085166666668</v>
      </c>
      <c r="H44" s="73">
        <v>52.422685000000008</v>
      </c>
      <c r="I44" s="41">
        <v>29.944444444444446</v>
      </c>
      <c r="J44" s="41">
        <v>1.4972222222222222</v>
      </c>
      <c r="K44" s="41">
        <v>22.886500000000005</v>
      </c>
      <c r="L44" s="41">
        <v>70.875</v>
      </c>
      <c r="M44" s="41">
        <v>76.125</v>
      </c>
      <c r="N44" s="41">
        <v>68.25</v>
      </c>
      <c r="O44" s="41">
        <v>157.5</v>
      </c>
      <c r="P44" s="41">
        <v>5.833333333333333</v>
      </c>
      <c r="Q44" s="41">
        <v>1.75</v>
      </c>
      <c r="R44" s="41">
        <v>0.875</v>
      </c>
      <c r="S44" s="32">
        <v>0.875</v>
      </c>
      <c r="T44" s="74">
        <v>0.23766423376623377</v>
      </c>
      <c r="U44" s="74">
        <v>0.34444606666666661</v>
      </c>
      <c r="V44" s="74">
        <v>0.46385730735930741</v>
      </c>
      <c r="W44" s="74">
        <v>0.80830337402597396</v>
      </c>
      <c r="X44" t="s">
        <v>60</v>
      </c>
      <c r="Y44">
        <v>3057</v>
      </c>
    </row>
    <row r="45" spans="1:25" x14ac:dyDescent="0.25">
      <c r="A45" s="28" t="str">
        <f>HYPERLINK("http://www.fangraphs.com/statss.aspx?playerid="&amp;Y45,X45)</f>
        <v>Evan Longoria</v>
      </c>
      <c r="B45" t="str">
        <f>VLOOKUP(HITTERPROJECTIONS[[#This Row],[Name]],PLAYERIDMAP!B:T,5,FALSE)</f>
        <v>TB</v>
      </c>
      <c r="C45" s="53" t="str">
        <f>VLOOKUP(HITTERPROJECTIONS[[#This Row],[Name]],PLAYERIDMAP!B:U,6,FALSE)</f>
        <v>3B</v>
      </c>
      <c r="D45">
        <f>VLOOKUP(HITTERPROJECTIONS[[#This Row],[Name]],MYRANKS_H[[#All],[PLAYER NAME]:[RANK]],21,FALSE)</f>
        <v>44</v>
      </c>
      <c r="E45" s="41">
        <v>570.31481481481489</v>
      </c>
      <c r="F45" s="32">
        <v>650</v>
      </c>
      <c r="G45" s="41">
        <v>148.68013333333334</v>
      </c>
      <c r="H45" s="73">
        <v>81.089398817304698</v>
      </c>
      <c r="I45" s="41">
        <v>33.547930283224403</v>
      </c>
      <c r="J45" s="41">
        <v>1.6294708994708997</v>
      </c>
      <c r="K45" s="41">
        <v>32.413333333333341</v>
      </c>
      <c r="L45" s="41">
        <v>82.55</v>
      </c>
      <c r="M45" s="41">
        <v>95.55</v>
      </c>
      <c r="N45" s="41">
        <v>68.25</v>
      </c>
      <c r="O45" s="41">
        <v>143</v>
      </c>
      <c r="P45" s="41">
        <v>5.416666666666667</v>
      </c>
      <c r="Q45" s="41">
        <v>6.0185185185185182</v>
      </c>
      <c r="R45" s="41">
        <v>1.2999999999999998</v>
      </c>
      <c r="S45" s="32">
        <v>0.8666666666666667</v>
      </c>
      <c r="T45" s="74">
        <v>0.26069835373575345</v>
      </c>
      <c r="U45" s="74">
        <v>0.34207199999999999</v>
      </c>
      <c r="V45" s="74">
        <v>0.49573849051651048</v>
      </c>
      <c r="W45" s="74">
        <v>0.83781049051651046</v>
      </c>
      <c r="X45" t="s">
        <v>54</v>
      </c>
      <c r="Y45">
        <v>9368</v>
      </c>
    </row>
    <row r="46" spans="1:25" x14ac:dyDescent="0.25">
      <c r="A46" s="28" t="str">
        <f>HYPERLINK("http://www.fangraphs.com/statss.aspx?playerid="&amp;Y46,X46)</f>
        <v>Alfonso Soriano</v>
      </c>
      <c r="B46" t="str">
        <f>VLOOKUP(HITTERPROJECTIONS[[#This Row],[Name]],PLAYERIDMAP!B:T,5,FALSE)</f>
        <v>NYY</v>
      </c>
      <c r="C46" s="53" t="str">
        <f>VLOOKUP(HITTERPROJECTIONS[[#This Row],[Name]],PLAYERIDMAP!B:U,6,FALSE)</f>
        <v>OF</v>
      </c>
      <c r="D46">
        <f>VLOOKUP(HITTERPROJECTIONS[[#This Row],[Name]],MYRANKS_H[[#All],[PLAYER NAME]:[RANK]],21,FALSE)</f>
        <v>45</v>
      </c>
      <c r="E46" s="41">
        <v>555.46853146853141</v>
      </c>
      <c r="F46" s="32">
        <v>600</v>
      </c>
      <c r="G46" s="41">
        <v>141.83354498181816</v>
      </c>
      <c r="H46" s="73">
        <v>76.935703521056709</v>
      </c>
      <c r="I46" s="41">
        <v>30.859362859362857</v>
      </c>
      <c r="J46" s="41">
        <v>1.3886713286713286</v>
      </c>
      <c r="K46" s="41">
        <v>32.649807272727273</v>
      </c>
      <c r="L46" s="41">
        <v>67.8</v>
      </c>
      <c r="M46" s="41">
        <v>93.6</v>
      </c>
      <c r="N46" s="41">
        <v>36</v>
      </c>
      <c r="O46" s="41">
        <v>149.4</v>
      </c>
      <c r="P46" s="41">
        <v>5.4545454545454541</v>
      </c>
      <c r="Q46" s="41">
        <v>3.0769230769230771</v>
      </c>
      <c r="R46" s="41">
        <v>13.600000000000001</v>
      </c>
      <c r="S46" s="32">
        <v>6.3999999999999986</v>
      </c>
      <c r="T46" s="74">
        <v>0.2553403783412227</v>
      </c>
      <c r="U46" s="74">
        <v>0.30548015072727269</v>
      </c>
      <c r="V46" s="74">
        <v>0.49223251512348787</v>
      </c>
      <c r="W46" s="74">
        <v>0.79771266585076051</v>
      </c>
      <c r="X46" t="s">
        <v>33</v>
      </c>
      <c r="Y46">
        <v>847</v>
      </c>
    </row>
    <row r="47" spans="1:25" x14ac:dyDescent="0.25">
      <c r="A47" s="28" t="str">
        <f>HYPERLINK("http://www.fangraphs.com/statss.aspx?playerid="&amp;Y47,X47)</f>
        <v>Justin Upton</v>
      </c>
      <c r="B47" t="str">
        <f>VLOOKUP(HITTERPROJECTIONS[[#This Row],[Name]],PLAYERIDMAP!B:T,5,FALSE)</f>
        <v>ATL</v>
      </c>
      <c r="C47" s="53" t="str">
        <f>VLOOKUP(HITTERPROJECTIONS[[#This Row],[Name]],PLAYERIDMAP!B:U,6,FALSE)</f>
        <v>OF</v>
      </c>
      <c r="D47">
        <f>VLOOKUP(HITTERPROJECTIONS[[#This Row],[Name]],MYRANKS_H[[#All],[PLAYER NAME]:[RANK]],21,FALSE)</f>
        <v>46</v>
      </c>
      <c r="E47" s="41">
        <v>552.81038961038962</v>
      </c>
      <c r="F47" s="32">
        <v>640</v>
      </c>
      <c r="G47" s="41">
        <v>148.66301672727269</v>
      </c>
      <c r="H47" s="73">
        <v>92.663099844155809</v>
      </c>
      <c r="I47" s="41">
        <v>27.64051948051948</v>
      </c>
      <c r="J47" s="41">
        <v>2.7640519480519483</v>
      </c>
      <c r="K47" s="41">
        <v>25.595345454545452</v>
      </c>
      <c r="L47" s="41">
        <v>97.28</v>
      </c>
      <c r="M47" s="41">
        <v>72.960000000000008</v>
      </c>
      <c r="N47" s="41">
        <v>76.8</v>
      </c>
      <c r="O47" s="41">
        <v>147.20000000000002</v>
      </c>
      <c r="P47" s="41">
        <v>5.8181818181818183</v>
      </c>
      <c r="Q47" s="41">
        <v>4.5714285714285712</v>
      </c>
      <c r="R47" s="41">
        <v>12</v>
      </c>
      <c r="S47" s="32">
        <v>4</v>
      </c>
      <c r="T47" s="74">
        <v>0.26892225529995484</v>
      </c>
      <c r="U47" s="74">
        <v>0.3613768727272727</v>
      </c>
      <c r="V47" s="74">
        <v>0.46782347316193046</v>
      </c>
      <c r="W47" s="74">
        <v>0.82920034588920322</v>
      </c>
      <c r="X47" t="s">
        <v>65</v>
      </c>
      <c r="Y47">
        <v>5222</v>
      </c>
    </row>
    <row r="48" spans="1:25" x14ac:dyDescent="0.25">
      <c r="A48" s="28" t="str">
        <f>HYPERLINK("http://www.fangraphs.com/statss.aspx?playerid="&amp;Y48,X48)</f>
        <v>Mark Trumbo</v>
      </c>
      <c r="B48" t="str">
        <f>VLOOKUP(HITTERPROJECTIONS[[#This Row],[Name]],PLAYERIDMAP!B:T,5,FALSE)</f>
        <v>ARI</v>
      </c>
      <c r="C48" s="53" t="str">
        <f>VLOOKUP(HITTERPROJECTIONS[[#This Row],[Name]],PLAYERIDMAP!B:U,6,FALSE)</f>
        <v>3B</v>
      </c>
      <c r="D48">
        <f>VLOOKUP(HITTERPROJECTIONS[[#This Row],[Name]],MYRANKS_H[[#All],[PLAYER NAME]:[RANK]],21,FALSE)</f>
        <v>47</v>
      </c>
      <c r="E48" s="41">
        <v>594.38888888888891</v>
      </c>
      <c r="F48" s="32">
        <v>650</v>
      </c>
      <c r="G48" s="41">
        <v>147.78256999999999</v>
      </c>
      <c r="H48" s="73">
        <v>84.257519735449705</v>
      </c>
      <c r="I48" s="41">
        <v>28.304232804232804</v>
      </c>
      <c r="J48" s="41">
        <v>2.1228174603174605</v>
      </c>
      <c r="K48" s="41">
        <v>33.098000000000006</v>
      </c>
      <c r="L48" s="41">
        <v>76.7</v>
      </c>
      <c r="M48" s="41">
        <v>96.199999999999989</v>
      </c>
      <c r="N48" s="41">
        <v>48.75</v>
      </c>
      <c r="O48" s="41">
        <v>162.5</v>
      </c>
      <c r="P48" s="32">
        <v>3.25</v>
      </c>
      <c r="Q48" s="32">
        <v>3.6111111111111112</v>
      </c>
      <c r="R48" s="41">
        <v>4.6944444444444446</v>
      </c>
      <c r="S48" s="32">
        <v>2.5277777777777777</v>
      </c>
      <c r="T48" s="74">
        <v>0.24862942891859049</v>
      </c>
      <c r="U48" s="74">
        <v>0.30735780000000001</v>
      </c>
      <c r="V48" s="74">
        <v>0.47044358155412835</v>
      </c>
      <c r="W48" s="74">
        <v>0.77780138155412837</v>
      </c>
      <c r="X48" t="s">
        <v>57</v>
      </c>
      <c r="Y48">
        <v>6876</v>
      </c>
    </row>
    <row r="49" spans="1:25" x14ac:dyDescent="0.25">
      <c r="A49" s="28" t="str">
        <f>HYPERLINK("http://www.fangraphs.com/statss.aspx?playerid="&amp;Y49,X49)</f>
        <v>Starling Marte</v>
      </c>
      <c r="B49" t="str">
        <f>VLOOKUP(HITTERPROJECTIONS[[#This Row],[Name]],PLAYERIDMAP!B:T,5,FALSE)</f>
        <v>PIT</v>
      </c>
      <c r="C49" s="53" t="str">
        <f>VLOOKUP(HITTERPROJECTIONS[[#This Row],[Name]],PLAYERIDMAP!B:U,6,FALSE)</f>
        <v>OF</v>
      </c>
      <c r="D49">
        <f>VLOOKUP(HITTERPROJECTIONS[[#This Row],[Name]],MYRANKS_H[[#All],[PLAYER NAME]:[RANK]],21,FALSE)</f>
        <v>48</v>
      </c>
      <c r="E49" s="41">
        <v>513.15</v>
      </c>
      <c r="F49" s="32">
        <v>550</v>
      </c>
      <c r="G49" s="41">
        <v>143.63397839999999</v>
      </c>
      <c r="H49" s="73">
        <v>91.804545066666648</v>
      </c>
      <c r="I49" s="41">
        <v>25.657499999999999</v>
      </c>
      <c r="J49" s="41">
        <v>11.403333333333332</v>
      </c>
      <c r="K49" s="41">
        <v>14.768600000000003</v>
      </c>
      <c r="L49" s="41">
        <v>68.75</v>
      </c>
      <c r="M49" s="41">
        <v>47.3</v>
      </c>
      <c r="N49" s="41">
        <v>24.75</v>
      </c>
      <c r="O49" s="41">
        <v>137.5</v>
      </c>
      <c r="P49" s="32">
        <v>11</v>
      </c>
      <c r="Q49" s="32">
        <v>1.1000000000000001</v>
      </c>
      <c r="R49" s="41">
        <v>38.238095238095234</v>
      </c>
      <c r="S49" s="32">
        <v>14.142857142857144</v>
      </c>
      <c r="T49" s="74">
        <v>0.27990641800643085</v>
      </c>
      <c r="U49" s="74">
        <v>0.32615268799999997</v>
      </c>
      <c r="V49" s="74">
        <v>0.46069169846373709</v>
      </c>
      <c r="W49" s="74">
        <v>0.78684438646373711</v>
      </c>
      <c r="X49" t="s">
        <v>74</v>
      </c>
      <c r="Y49">
        <v>9241</v>
      </c>
    </row>
    <row r="50" spans="1:25" x14ac:dyDescent="0.25">
      <c r="A50" s="28" t="str">
        <f>HYPERLINK("http://www.fangraphs.com/statss.aspx?playerid="&amp;Y50,X50)</f>
        <v>Howie Kendrick</v>
      </c>
      <c r="B50" s="53" t="str">
        <f>VLOOKUP(HITTERPROJECTIONS[[#This Row],[Name]],PLAYERIDMAP!B:T,5,FALSE)</f>
        <v>LAA</v>
      </c>
      <c r="C50" s="53" t="str">
        <f>VLOOKUP(HITTERPROJECTIONS[[#This Row],[Name]],PLAYERIDMAP!B:U,6,FALSE)</f>
        <v>2B</v>
      </c>
      <c r="D50">
        <f>VLOOKUP(HITTERPROJECTIONS[[#This Row],[Name]],MYRANKS_H[[#All],[PLAYER NAME]:[RANK]],21,FALSE)</f>
        <v>49</v>
      </c>
      <c r="E50" s="41">
        <v>536.10294117647061</v>
      </c>
      <c r="F50" s="32">
        <v>575</v>
      </c>
      <c r="G50" s="41">
        <v>157.88679576470588</v>
      </c>
      <c r="H50" s="73">
        <v>113.54151521775024</v>
      </c>
      <c r="I50" s="41">
        <v>28.215944272445821</v>
      </c>
      <c r="J50" s="41">
        <v>4.4675245098039218</v>
      </c>
      <c r="K50" s="41">
        <v>11.661811764705883</v>
      </c>
      <c r="L50" s="41">
        <v>64.975000000000009</v>
      </c>
      <c r="M50" s="41">
        <v>62.1</v>
      </c>
      <c r="N50" s="41">
        <v>28.75</v>
      </c>
      <c r="O50" s="41">
        <v>97.75</v>
      </c>
      <c r="P50" s="32">
        <v>6.7647058823529411</v>
      </c>
      <c r="Q50" s="32">
        <v>3.3823529411764706</v>
      </c>
      <c r="R50" s="41">
        <v>8.9444444444444446</v>
      </c>
      <c r="S50" s="32">
        <v>3.8333333333333339</v>
      </c>
      <c r="T50" s="74">
        <v>0.29450835583596213</v>
      </c>
      <c r="U50" s="74">
        <v>0.3363504376470588</v>
      </c>
      <c r="V50" s="74">
        <v>0.4290654027118268</v>
      </c>
      <c r="W50" s="74">
        <v>0.76541584035888555</v>
      </c>
      <c r="X50" t="s">
        <v>132</v>
      </c>
      <c r="Y50">
        <v>4229</v>
      </c>
    </row>
    <row r="51" spans="1:25" x14ac:dyDescent="0.25">
      <c r="A51" s="28" t="str">
        <f>HYPERLINK("http://www.fangraphs.com/statss.aspx?playerid="&amp;Y51,X51)</f>
        <v>Ian Desmond</v>
      </c>
      <c r="B51" t="str">
        <f>VLOOKUP(HITTERPROJECTIONS[[#This Row],[Name]],PLAYERIDMAP!B:T,5,FALSE)</f>
        <v>WAS</v>
      </c>
      <c r="C51" s="53" t="str">
        <f>VLOOKUP(HITTERPROJECTIONS[[#This Row],[Name]],PLAYERIDMAP!B:U,6,FALSE)</f>
        <v>SS</v>
      </c>
      <c r="D51">
        <f>VLOOKUP(HITTERPROJECTIONS[[#This Row],[Name]],MYRANKS_H[[#All],[PLAYER NAME]:[RANK]],21,FALSE)</f>
        <v>50</v>
      </c>
      <c r="E51" s="41">
        <v>599.73292220113842</v>
      </c>
      <c r="F51" s="32">
        <v>650</v>
      </c>
      <c r="G51" s="41">
        <v>160.17607596774189</v>
      </c>
      <c r="H51" s="73">
        <v>102.4147202839124</v>
      </c>
      <c r="I51" s="41">
        <v>35.278407188302261</v>
      </c>
      <c r="J51" s="41">
        <v>3.4270452697207912</v>
      </c>
      <c r="K51" s="41">
        <v>19.05590322580645</v>
      </c>
      <c r="L51" s="41">
        <v>76.7</v>
      </c>
      <c r="M51" s="41">
        <v>74.100000000000009</v>
      </c>
      <c r="N51" s="41">
        <v>42.25</v>
      </c>
      <c r="O51" s="41">
        <v>136.5</v>
      </c>
      <c r="P51" s="41">
        <v>4.193548387096774</v>
      </c>
      <c r="Q51" s="41">
        <v>3.8235294117647061</v>
      </c>
      <c r="R51" s="41">
        <v>22.15909090909091</v>
      </c>
      <c r="S51" s="32">
        <v>7.3863636363636367</v>
      </c>
      <c r="T51" s="74">
        <v>0.2670790114037162</v>
      </c>
      <c r="U51" s="74">
        <v>0.31787634516129026</v>
      </c>
      <c r="V51" s="74">
        <v>0.43265305899928891</v>
      </c>
      <c r="W51" s="74">
        <v>0.75052940416057923</v>
      </c>
      <c r="X51" t="s">
        <v>44</v>
      </c>
      <c r="Y51">
        <v>6885</v>
      </c>
    </row>
    <row r="52" spans="1:25" x14ac:dyDescent="0.25">
      <c r="A52" s="28" t="str">
        <f>HYPERLINK("http://www.fangraphs.com/statss.aspx?playerid="&amp;Y52,X52)</f>
        <v>Elvis Andrus</v>
      </c>
      <c r="B52" t="str">
        <f>VLOOKUP(HITTERPROJECTIONS[[#This Row],[Name]],PLAYERIDMAP!B:T,5,FALSE)</f>
        <v>TEX</v>
      </c>
      <c r="C52" s="53" t="str">
        <f>VLOOKUP(HITTERPROJECTIONS[[#This Row],[Name]],PLAYERIDMAP!B:U,6,FALSE)</f>
        <v>SS</v>
      </c>
      <c r="D52">
        <f>VLOOKUP(HITTERPROJECTIONS[[#This Row],[Name]],MYRANKS_H[[#All],[PLAYER NAME]:[RANK]],21,FALSE)</f>
        <v>51</v>
      </c>
      <c r="E52" s="41">
        <v>613.125</v>
      </c>
      <c r="F52" s="32">
        <v>675</v>
      </c>
      <c r="G52" s="41">
        <v>169.2183740625</v>
      </c>
      <c r="H52" s="73">
        <v>137.51435322916666</v>
      </c>
      <c r="I52" s="41">
        <v>22.708333333333332</v>
      </c>
      <c r="J52" s="41">
        <v>5.109375</v>
      </c>
      <c r="K52" s="41">
        <v>3.8863125000000003</v>
      </c>
      <c r="L52" s="41">
        <v>87.75</v>
      </c>
      <c r="M52" s="41">
        <v>64.125</v>
      </c>
      <c r="N52" s="41">
        <v>54</v>
      </c>
      <c r="O52" s="41">
        <v>87.75</v>
      </c>
      <c r="P52" s="32">
        <v>4.5</v>
      </c>
      <c r="Q52" s="32">
        <v>3.375</v>
      </c>
      <c r="R52" s="41">
        <v>32.484375</v>
      </c>
      <c r="S52" s="32">
        <v>9.703125</v>
      </c>
      <c r="T52" s="74">
        <v>0.27599327064220186</v>
      </c>
      <c r="U52" s="74">
        <v>0.33736055416666666</v>
      </c>
      <c r="V52" s="74">
        <v>0.34871257067618078</v>
      </c>
      <c r="W52" s="74">
        <v>0.68607312484284744</v>
      </c>
      <c r="X52" t="s">
        <v>45</v>
      </c>
      <c r="Y52">
        <v>8709</v>
      </c>
    </row>
    <row r="53" spans="1:25" x14ac:dyDescent="0.25">
      <c r="A53" s="28" t="str">
        <f>HYPERLINK("http://www.fangraphs.com/statss.aspx?playerid="&amp;Y53,X53)</f>
        <v>Freddie Freeman</v>
      </c>
      <c r="B53" t="str">
        <f>VLOOKUP(HITTERPROJECTIONS[[#This Row],[Name]],PLAYERIDMAP!B:T,5,FALSE)</f>
        <v>ATL</v>
      </c>
      <c r="C53" s="53" t="str">
        <f>VLOOKUP(HITTERPROJECTIONS[[#This Row],[Name]],PLAYERIDMAP!B:U,6,FALSE)</f>
        <v>1B</v>
      </c>
      <c r="D53">
        <f>VLOOKUP(HITTERPROJECTIONS[[#This Row],[Name]],MYRANKS_H[[#All],[PLAYER NAME]:[RANK]],21,FALSE)</f>
        <v>52</v>
      </c>
      <c r="E53" s="41">
        <v>550.55000000000007</v>
      </c>
      <c r="F53" s="32">
        <v>630</v>
      </c>
      <c r="G53" s="41">
        <v>160.28500250000005</v>
      </c>
      <c r="H53" s="73">
        <v>104.4417580555556</v>
      </c>
      <c r="I53" s="41">
        <v>30.586111111111116</v>
      </c>
      <c r="J53" s="41">
        <v>1.3108333333333335</v>
      </c>
      <c r="K53" s="41">
        <v>23.946300000000004</v>
      </c>
      <c r="L53" s="41">
        <v>85.050000000000011</v>
      </c>
      <c r="M53" s="41">
        <v>95.13</v>
      </c>
      <c r="N53" s="41">
        <v>66.149999999999991</v>
      </c>
      <c r="O53" s="41">
        <v>113.39999999999999</v>
      </c>
      <c r="P53" s="41">
        <v>7</v>
      </c>
      <c r="Q53" s="41">
        <v>6.3</v>
      </c>
      <c r="R53" s="41">
        <v>1.0237499999999999</v>
      </c>
      <c r="S53" s="32">
        <v>0.55124999999999991</v>
      </c>
      <c r="T53" s="74">
        <v>0.29113614113159575</v>
      </c>
      <c r="U53" s="74">
        <v>0.3705317500000001</v>
      </c>
      <c r="V53" s="74">
        <v>0.48193929757111587</v>
      </c>
      <c r="W53" s="74">
        <v>0.85247104757111591</v>
      </c>
      <c r="X53" t="s">
        <v>37</v>
      </c>
      <c r="Y53">
        <v>5361</v>
      </c>
    </row>
    <row r="54" spans="1:25" x14ac:dyDescent="0.25">
      <c r="A54" s="28" t="str">
        <f>HYPERLINK("http://www.fangraphs.com/statss.aspx?playerid="&amp;Y54,X54)</f>
        <v>Giancarlo Stanton</v>
      </c>
      <c r="B54" t="str">
        <f>VLOOKUP(HITTERPROJECTIONS[[#This Row],[Name]],PLAYERIDMAP!B:T,5,FALSE)</f>
        <v>MIA</v>
      </c>
      <c r="C54" s="53" t="str">
        <f>VLOOKUP(HITTERPROJECTIONS[[#This Row],[Name]],PLAYERIDMAP!B:U,6,FALSE)</f>
        <v>OF</v>
      </c>
      <c r="D54">
        <f>VLOOKUP(HITTERPROJECTIONS[[#This Row],[Name]],MYRANKS_H[[#All],[PLAYER NAME]:[RANK]],21,FALSE)</f>
        <v>53</v>
      </c>
      <c r="E54" s="41">
        <v>512.40650406504074</v>
      </c>
      <c r="F54" s="32">
        <v>600</v>
      </c>
      <c r="G54" s="41">
        <v>135.2007916666667</v>
      </c>
      <c r="H54" s="73">
        <v>66.575696815718175</v>
      </c>
      <c r="I54" s="41">
        <v>32.025406504065046</v>
      </c>
      <c r="J54" s="41">
        <v>1.7080216802168025</v>
      </c>
      <c r="K54" s="41">
        <v>34.89166666666668</v>
      </c>
      <c r="L54" s="41">
        <v>78.600000000000009</v>
      </c>
      <c r="M54" s="41">
        <v>83.4</v>
      </c>
      <c r="N54" s="41">
        <v>78</v>
      </c>
      <c r="O54" s="41">
        <v>162</v>
      </c>
      <c r="P54" s="41">
        <v>6.666666666666667</v>
      </c>
      <c r="Q54" s="41">
        <v>2.9268292682926829</v>
      </c>
      <c r="R54" s="41">
        <v>4.666666666666667</v>
      </c>
      <c r="S54" s="32">
        <v>2.0000000000000004</v>
      </c>
      <c r="T54" s="74">
        <v>0.26385455803953928</v>
      </c>
      <c r="U54" s="74">
        <v>0.36644576388888894</v>
      </c>
      <c r="V54" s="74">
        <v>0.53730239438221272</v>
      </c>
      <c r="W54" s="74">
        <v>0.90374815827110166</v>
      </c>
      <c r="X54" t="s">
        <v>145</v>
      </c>
      <c r="Y54">
        <v>4949</v>
      </c>
    </row>
    <row r="55" spans="1:25" x14ac:dyDescent="0.25">
      <c r="A55" s="28" t="str">
        <f>HYPERLINK("http://www.fangraphs.com/statss.aspx?playerid="&amp;Y55,X55)</f>
        <v>Yoenis Cespedes</v>
      </c>
      <c r="B55" t="str">
        <f>VLOOKUP(HITTERPROJECTIONS[[#This Row],[Name]],PLAYERIDMAP!B:T,5,FALSE)</f>
        <v>OAK</v>
      </c>
      <c r="C55" s="53" t="str">
        <f>VLOOKUP(HITTERPROJECTIONS[[#This Row],[Name]],PLAYERIDMAP!B:U,6,FALSE)</f>
        <v>OF</v>
      </c>
      <c r="D55">
        <f>VLOOKUP(HITTERPROJECTIONS[[#This Row],[Name]],MYRANKS_H[[#All],[PLAYER NAME]:[RANK]],21,FALSE)</f>
        <v>54</v>
      </c>
      <c r="E55" s="41">
        <v>545.75675675675677</v>
      </c>
      <c r="F55" s="32">
        <v>600</v>
      </c>
      <c r="G55" s="41">
        <v>144.36539999999999</v>
      </c>
      <c r="H55" s="73">
        <v>87.29056376455506</v>
      </c>
      <c r="I55" s="41">
        <v>24.807125307125308</v>
      </c>
      <c r="J55" s="41">
        <v>4.7457109283196237</v>
      </c>
      <c r="K55" s="41">
        <v>27.522000000000002</v>
      </c>
      <c r="L55" s="41">
        <v>76.2</v>
      </c>
      <c r="M55" s="41">
        <v>82.800000000000011</v>
      </c>
      <c r="N55" s="41">
        <v>45</v>
      </c>
      <c r="O55" s="41">
        <v>132</v>
      </c>
      <c r="P55" s="32">
        <v>6</v>
      </c>
      <c r="Q55" s="32">
        <v>3.2432432432432434</v>
      </c>
      <c r="R55" s="41">
        <v>11.999999999999998</v>
      </c>
      <c r="S55" s="32">
        <v>5.1428571428571432</v>
      </c>
      <c r="T55" s="74">
        <v>0.26452333977120784</v>
      </c>
      <c r="U55" s="74">
        <v>0.32560899999999998</v>
      </c>
      <c r="V55" s="74">
        <v>0.47865636829888025</v>
      </c>
      <c r="W55" s="74">
        <v>0.80426536829888029</v>
      </c>
      <c r="X55" t="s">
        <v>93</v>
      </c>
      <c r="Y55">
        <v>13110</v>
      </c>
    </row>
    <row r="56" spans="1:25" x14ac:dyDescent="0.25">
      <c r="A56" s="28" t="str">
        <f>HYPERLINK("http://www.fangraphs.com/statss.aspx?playerid="&amp;Y56,X56)</f>
        <v>A.J. Pierzynski</v>
      </c>
      <c r="B56" t="str">
        <f>VLOOKUP(HITTERPROJECTIONS[[#This Row],[Name]],PLAYERIDMAP!B:T,5,FALSE)</f>
        <v>BOS</v>
      </c>
      <c r="C56" s="53" t="str">
        <f>VLOOKUP(HITTERPROJECTIONS[[#This Row],[Name]],PLAYERIDMAP!B:U,6,FALSE)</f>
        <v>C</v>
      </c>
      <c r="D56">
        <f>VLOOKUP(HITTERPROJECTIONS[[#This Row],[Name]],MYRANKS_H[[#All],[PLAYER NAME]:[RANK]],21,FALSE)</f>
        <v>55</v>
      </c>
      <c r="E56" s="41">
        <v>467.85714285714283</v>
      </c>
      <c r="F56" s="32">
        <v>500</v>
      </c>
      <c r="G56" s="41">
        <v>130.44087142857143</v>
      </c>
      <c r="H56" s="73">
        <v>88.046585714285726</v>
      </c>
      <c r="I56" s="41">
        <v>23.392857142857142</v>
      </c>
      <c r="J56" s="41">
        <v>1.8714285714285714</v>
      </c>
      <c r="K56" s="41">
        <v>17.129999999999995</v>
      </c>
      <c r="L56" s="41">
        <v>53.5</v>
      </c>
      <c r="M56" s="41">
        <v>64.5</v>
      </c>
      <c r="N56" s="41">
        <v>20</v>
      </c>
      <c r="O56" s="41">
        <v>65</v>
      </c>
      <c r="P56" s="32">
        <v>7.1428571428571432</v>
      </c>
      <c r="Q56" s="32">
        <v>5</v>
      </c>
      <c r="R56" s="41">
        <v>0.5</v>
      </c>
      <c r="S56" s="32">
        <v>0.5</v>
      </c>
      <c r="T56" s="74">
        <v>0.27880491603053437</v>
      </c>
      <c r="U56" s="74">
        <v>0.31516745714285715</v>
      </c>
      <c r="V56" s="74">
        <v>0.4466461374045802</v>
      </c>
      <c r="W56" s="74">
        <v>0.76181359454743736</v>
      </c>
      <c r="X56" t="s">
        <v>124</v>
      </c>
      <c r="Y56">
        <v>746</v>
      </c>
    </row>
    <row r="57" spans="1:25" x14ac:dyDescent="0.25">
      <c r="A57" s="28" t="str">
        <f>HYPERLINK("http://www.fangraphs.com/statss.aspx?playerid="&amp;Y57,X57)</f>
        <v>Josh Hamilton</v>
      </c>
      <c r="B57" t="str">
        <f>VLOOKUP(HITTERPROJECTIONS[[#This Row],[Name]],PLAYERIDMAP!B:T,5,FALSE)</f>
        <v>LAA</v>
      </c>
      <c r="C57" s="53" t="str">
        <f>VLOOKUP(HITTERPROJECTIONS[[#This Row],[Name]],PLAYERIDMAP!B:U,6,FALSE)</f>
        <v>OF</v>
      </c>
      <c r="D57">
        <f>VLOOKUP(HITTERPROJECTIONS[[#This Row],[Name]],MYRANKS_H[[#All],[PLAYER NAME]:[RANK]],21,FALSE)</f>
        <v>56</v>
      </c>
      <c r="E57" s="41">
        <v>562.16517857142856</v>
      </c>
      <c r="F57" s="32">
        <v>625</v>
      </c>
      <c r="G57" s="41">
        <v>147.57941953125001</v>
      </c>
      <c r="H57" s="73">
        <v>84.828414535501707</v>
      </c>
      <c r="I57" s="41">
        <v>31.23139880952381</v>
      </c>
      <c r="J57" s="41">
        <v>4.0154655612244898</v>
      </c>
      <c r="K57" s="41">
        <v>27.504140625000005</v>
      </c>
      <c r="L57" s="41">
        <v>83.75</v>
      </c>
      <c r="M57" s="41">
        <v>95.625</v>
      </c>
      <c r="N57" s="41">
        <v>50</v>
      </c>
      <c r="O57" s="41">
        <v>156.25</v>
      </c>
      <c r="P57" s="32">
        <v>3.90625</v>
      </c>
      <c r="Q57" s="32">
        <v>8.9285714285714288</v>
      </c>
      <c r="R57" s="41">
        <v>3.5</v>
      </c>
      <c r="S57" s="32">
        <v>1.5000000000000002</v>
      </c>
      <c r="T57" s="74">
        <v>0.26251967421083983</v>
      </c>
      <c r="U57" s="74">
        <v>0.32237707125000004</v>
      </c>
      <c r="V57" s="74">
        <v>0.47913706078826218</v>
      </c>
      <c r="W57" s="74">
        <v>0.80151413203826216</v>
      </c>
      <c r="X57" t="s">
        <v>111</v>
      </c>
      <c r="Y57">
        <v>1875</v>
      </c>
    </row>
    <row r="58" spans="1:25" x14ac:dyDescent="0.25">
      <c r="A58" s="28" t="str">
        <f>HYPERLINK("http://www.fangraphs.com/statss.aspx?playerid="&amp;Y58,X58)</f>
        <v>Ryan Zimmerman</v>
      </c>
      <c r="B58" t="str">
        <f>VLOOKUP(HITTERPROJECTIONS[[#This Row],[Name]],PLAYERIDMAP!B:T,5,FALSE)</f>
        <v>WAS</v>
      </c>
      <c r="C58" s="53" t="str">
        <f>VLOOKUP(HITTERPROJECTIONS[[#This Row],[Name]],PLAYERIDMAP!B:U,6,FALSE)</f>
        <v>3B</v>
      </c>
      <c r="D58">
        <f>VLOOKUP(HITTERPROJECTIONS[[#This Row],[Name]],MYRANKS_H[[#All],[PLAYER NAME]:[RANK]],21,FALSE)</f>
        <v>57</v>
      </c>
      <c r="E58" s="41">
        <v>559.99540441176475</v>
      </c>
      <c r="F58" s="32">
        <v>625</v>
      </c>
      <c r="G58" s="41">
        <v>156.73285136718752</v>
      </c>
      <c r="H58" s="73">
        <v>103.03543346293699</v>
      </c>
      <c r="I58" s="41">
        <v>29.473442337461304</v>
      </c>
      <c r="J58" s="41">
        <v>1.866651348039216</v>
      </c>
      <c r="K58" s="41">
        <v>22.357324218750005</v>
      </c>
      <c r="L58" s="41">
        <v>81.25</v>
      </c>
      <c r="M58" s="41">
        <v>78.75</v>
      </c>
      <c r="N58" s="41">
        <v>59.375</v>
      </c>
      <c r="O58" s="41">
        <v>118.75</v>
      </c>
      <c r="P58" s="41">
        <v>1.953125</v>
      </c>
      <c r="Q58" s="41">
        <v>3.6764705882352939</v>
      </c>
      <c r="R58" s="41">
        <v>4.6875</v>
      </c>
      <c r="S58" s="32">
        <v>1.5625</v>
      </c>
      <c r="T58" s="74">
        <v>0.27988238855607073</v>
      </c>
      <c r="U58" s="74">
        <v>0.34889756218750001</v>
      </c>
      <c r="V58" s="74">
        <v>0.45895299681423213</v>
      </c>
      <c r="W58" s="74">
        <v>0.80785055900173219</v>
      </c>
      <c r="X58" t="s">
        <v>63</v>
      </c>
      <c r="Y58">
        <v>4220</v>
      </c>
    </row>
    <row r="59" spans="1:25" x14ac:dyDescent="0.25">
      <c r="A59" s="28" t="str">
        <f>HYPERLINK("http://www.fangraphs.com/statss.aspx?playerid="&amp;Y59,X59)</f>
        <v>Josh Donaldson</v>
      </c>
      <c r="B59" t="str">
        <f>VLOOKUP(HITTERPROJECTIONS[[#This Row],[Name]],PLAYERIDMAP!B:T,5,FALSE)</f>
        <v>OAK</v>
      </c>
      <c r="C59" s="53" t="str">
        <f>VLOOKUP(HITTERPROJECTIONS[[#This Row],[Name]],PLAYERIDMAP!B:U,6,FALSE)</f>
        <v>3B</v>
      </c>
      <c r="D59">
        <f>VLOOKUP(HITTERPROJECTIONS[[#This Row],[Name]],MYRANKS_H[[#All],[PLAYER NAME]:[RANK]],21,FALSE)</f>
        <v>58</v>
      </c>
      <c r="E59" s="41">
        <v>566.46296296296305</v>
      </c>
      <c r="F59" s="32">
        <v>650</v>
      </c>
      <c r="G59" s="41">
        <v>157.72054711111116</v>
      </c>
      <c r="H59" s="73">
        <v>97.91989711111114</v>
      </c>
      <c r="I59" s="41">
        <v>35.40393518518519</v>
      </c>
      <c r="J59" s="41">
        <v>2.8323148148148154</v>
      </c>
      <c r="K59" s="41">
        <v>21.56440000000001</v>
      </c>
      <c r="L59" s="41">
        <v>79.95</v>
      </c>
      <c r="M59" s="41">
        <v>80.599999999999994</v>
      </c>
      <c r="N59" s="41">
        <v>71.5</v>
      </c>
      <c r="O59" s="41">
        <v>110.50000000000001</v>
      </c>
      <c r="P59" s="32">
        <v>7.2222222222222223</v>
      </c>
      <c r="Q59" s="32">
        <v>4.8148148148148149</v>
      </c>
      <c r="R59" s="41">
        <v>5.416666666666667</v>
      </c>
      <c r="S59" s="32">
        <v>1.8055555555555556</v>
      </c>
      <c r="T59" s="74">
        <v>0.2784304666383341</v>
      </c>
      <c r="U59" s="74">
        <v>0.36375810666666675</v>
      </c>
      <c r="V59" s="74">
        <v>0.46513599150021256</v>
      </c>
      <c r="W59" s="74">
        <v>0.82889409816687931</v>
      </c>
      <c r="X59" t="s">
        <v>48</v>
      </c>
      <c r="Y59">
        <v>5038</v>
      </c>
    </row>
    <row r="60" spans="1:25" x14ac:dyDescent="0.25">
      <c r="A60" s="28" t="str">
        <f>HYPERLINK("http://www.fangraphs.com/statss.aspx?playerid="&amp;Y60,X60)</f>
        <v>Alex Gordon</v>
      </c>
      <c r="B60" t="str">
        <f>VLOOKUP(HITTERPROJECTIONS[[#This Row],[Name]],PLAYERIDMAP!B:T,5,FALSE)</f>
        <v>KC</v>
      </c>
      <c r="C60" s="53" t="str">
        <f>VLOOKUP(HITTERPROJECTIONS[[#This Row],[Name]],PLAYERIDMAP!B:U,6,FALSE)</f>
        <v>OF</v>
      </c>
      <c r="D60">
        <f>VLOOKUP(HITTERPROJECTIONS[[#This Row],[Name]],MYRANKS_H[[#All],[PLAYER NAME]:[RANK]],21,FALSE)</f>
        <v>59</v>
      </c>
      <c r="E60" s="41">
        <v>623.13636363636363</v>
      </c>
      <c r="F60" s="32">
        <v>700</v>
      </c>
      <c r="G60" s="41">
        <v>168.80249272727272</v>
      </c>
      <c r="H60" s="73">
        <v>103.27665939393938</v>
      </c>
      <c r="I60" s="41">
        <v>41.542424242424239</v>
      </c>
      <c r="J60" s="41">
        <v>4.9850909090909088</v>
      </c>
      <c r="K60" s="41">
        <v>18.998318181818185</v>
      </c>
      <c r="L60" s="41">
        <v>91</v>
      </c>
      <c r="M60" s="41">
        <v>78.400000000000006</v>
      </c>
      <c r="N60" s="41">
        <v>66.5</v>
      </c>
      <c r="O60" s="41">
        <v>140</v>
      </c>
      <c r="P60" s="32">
        <v>6.3636363636363633</v>
      </c>
      <c r="Q60" s="32">
        <v>4</v>
      </c>
      <c r="R60" s="41">
        <v>10.888888888888888</v>
      </c>
      <c r="S60" s="32">
        <v>4.666666666666667</v>
      </c>
      <c r="T60" s="74">
        <v>0.27089173827412649</v>
      </c>
      <c r="U60" s="74">
        <v>0.34523732727272727</v>
      </c>
      <c r="V60" s="74">
        <v>0.44502306319449508</v>
      </c>
      <c r="W60" s="74">
        <v>0.7902603904672223</v>
      </c>
      <c r="X60" t="s">
        <v>69</v>
      </c>
      <c r="Y60">
        <v>5209</v>
      </c>
    </row>
    <row r="61" spans="1:25" x14ac:dyDescent="0.25">
      <c r="A61" s="28" t="str">
        <f>HYPERLINK("http://www.fangraphs.com/statss.aspx?playerid="&amp;Y61,X61)</f>
        <v>Brett Gardner</v>
      </c>
      <c r="B61" t="str">
        <f>VLOOKUP(HITTERPROJECTIONS[[#This Row],[Name]],PLAYERIDMAP!B:T,5,FALSE)</f>
        <v>NYY</v>
      </c>
      <c r="C61" s="53" t="str">
        <f>VLOOKUP(HITTERPROJECTIONS[[#This Row],[Name]],PLAYERIDMAP!B:U,6,FALSE)</f>
        <v>OF</v>
      </c>
      <c r="D61">
        <f>VLOOKUP(HITTERPROJECTIONS[[#This Row],[Name]],MYRANKS_H[[#All],[PLAYER NAME]:[RANK]],21,FALSE)</f>
        <v>60</v>
      </c>
      <c r="E61" s="41">
        <v>530.1</v>
      </c>
      <c r="F61" s="32">
        <v>600</v>
      </c>
      <c r="G61" s="41">
        <v>139.55468400000001</v>
      </c>
      <c r="H61" s="73">
        <v>95.463384000000019</v>
      </c>
      <c r="I61" s="41">
        <v>26.505000000000003</v>
      </c>
      <c r="J61" s="41">
        <v>9.3000000000000007</v>
      </c>
      <c r="K61" s="41">
        <v>8.2863000000000007</v>
      </c>
      <c r="L61" s="41">
        <v>87.6</v>
      </c>
      <c r="M61" s="41">
        <v>49.800000000000004</v>
      </c>
      <c r="N61" s="41">
        <v>60</v>
      </c>
      <c r="O61" s="41">
        <v>114</v>
      </c>
      <c r="P61" s="41">
        <v>7.5</v>
      </c>
      <c r="Q61" s="41">
        <v>2.4</v>
      </c>
      <c r="R61" s="41">
        <v>34.615384615384613</v>
      </c>
      <c r="S61" s="32">
        <v>11.538461538461538</v>
      </c>
      <c r="T61" s="74">
        <v>0.26326105263157895</v>
      </c>
      <c r="U61" s="74">
        <v>0.34509114000000002</v>
      </c>
      <c r="V61" s="74">
        <v>0.39524350877192987</v>
      </c>
      <c r="W61" s="74">
        <v>0.74033464877192989</v>
      </c>
      <c r="X61" t="s">
        <v>107</v>
      </c>
      <c r="Y61">
        <v>9927</v>
      </c>
    </row>
    <row r="62" spans="1:25" x14ac:dyDescent="0.25">
      <c r="A62" s="28" t="str">
        <f>HYPERLINK("http://www.fangraphs.com/statss.aspx?playerid="&amp;Y62,X62)</f>
        <v>Everth Cabrera</v>
      </c>
      <c r="B62" t="str">
        <f>VLOOKUP(HITTERPROJECTIONS[[#This Row],[Name]],PLAYERIDMAP!B:T,5,FALSE)</f>
        <v>SD</v>
      </c>
      <c r="C62" s="53" t="str">
        <f>VLOOKUP(HITTERPROJECTIONS[[#This Row],[Name]],PLAYERIDMAP!B:U,6,FALSE)</f>
        <v>SS</v>
      </c>
      <c r="D62">
        <f>VLOOKUP(HITTERPROJECTIONS[[#This Row],[Name]],MYRANKS_H[[#All],[PLAYER NAME]:[RANK]],21,FALSE)</f>
        <v>61</v>
      </c>
      <c r="E62" s="41">
        <v>535.04999999999995</v>
      </c>
      <c r="F62" s="32">
        <v>600</v>
      </c>
      <c r="G62" s="41">
        <v>137.26676249999997</v>
      </c>
      <c r="H62" s="73">
        <v>105.75726249999998</v>
      </c>
      <c r="I62" s="41">
        <v>21.401999999999997</v>
      </c>
      <c r="J62" s="41">
        <v>5.9449999999999994</v>
      </c>
      <c r="K62" s="41">
        <v>4.1625000000000005</v>
      </c>
      <c r="L62" s="41">
        <v>70.8</v>
      </c>
      <c r="M62" s="41">
        <v>44.4</v>
      </c>
      <c r="N62" s="41">
        <v>60</v>
      </c>
      <c r="O62" s="41">
        <v>120</v>
      </c>
      <c r="P62" s="32">
        <v>3.75</v>
      </c>
      <c r="Q62" s="32">
        <v>1.2</v>
      </c>
      <c r="R62" s="41">
        <v>46.800000000000004</v>
      </c>
      <c r="S62" s="32">
        <v>13.2</v>
      </c>
      <c r="T62" s="74">
        <v>0.25654941126997471</v>
      </c>
      <c r="U62" s="74">
        <v>0.33502793749999993</v>
      </c>
      <c r="V62" s="74">
        <v>0.34211057377815157</v>
      </c>
      <c r="W62" s="74">
        <v>0.6771385112781515</v>
      </c>
      <c r="X62" t="s">
        <v>113</v>
      </c>
      <c r="Y62">
        <v>8155</v>
      </c>
    </row>
    <row r="63" spans="1:25" x14ac:dyDescent="0.25">
      <c r="A63" s="28" t="str">
        <f>HYPERLINK("http://www.fangraphs.com/statss.aspx?playerid="&amp;Y63,X63)</f>
        <v>Jose Bautista</v>
      </c>
      <c r="B63" t="str">
        <f>VLOOKUP(HITTERPROJECTIONS[[#This Row],[Name]],PLAYERIDMAP!B:T,5,FALSE)</f>
        <v>TOR</v>
      </c>
      <c r="C63" s="53" t="str">
        <f>VLOOKUP(HITTERPROJECTIONS[[#This Row],[Name]],PLAYERIDMAP!B:U,6,FALSE)</f>
        <v>OF</v>
      </c>
      <c r="D63">
        <f>VLOOKUP(HITTERPROJECTIONS[[#This Row],[Name]],MYRANKS_H[[#All],[PLAYER NAME]:[RANK]],21,FALSE)</f>
        <v>62</v>
      </c>
      <c r="E63" s="41">
        <v>458.68589743589746</v>
      </c>
      <c r="F63" s="32">
        <v>550</v>
      </c>
      <c r="G63" s="41">
        <v>120.99653008666668</v>
      </c>
      <c r="H63" s="73">
        <v>70.487187216374565</v>
      </c>
      <c r="I63" s="41">
        <v>21.842185592185594</v>
      </c>
      <c r="J63" s="41">
        <v>0.70567061143984222</v>
      </c>
      <c r="K63" s="41">
        <v>27.961486666666669</v>
      </c>
      <c r="L63" s="41">
        <v>81.95</v>
      </c>
      <c r="M63" s="41">
        <v>78.099999999999994</v>
      </c>
      <c r="N63" s="41">
        <v>82.5</v>
      </c>
      <c r="O63" s="41">
        <v>89.100000000000009</v>
      </c>
      <c r="P63" s="41">
        <v>4.583333333333333</v>
      </c>
      <c r="Q63" s="41">
        <v>4.2307692307692308</v>
      </c>
      <c r="R63" s="41">
        <v>7.2641509433962268</v>
      </c>
      <c r="S63" s="32">
        <v>3.1132075471698122</v>
      </c>
      <c r="T63" s="74">
        <v>0.26378951426902386</v>
      </c>
      <c r="U63" s="74">
        <v>0.37832702439999993</v>
      </c>
      <c r="V63" s="74">
        <v>0.49736544807029814</v>
      </c>
      <c r="W63" s="74">
        <v>0.87569247247029813</v>
      </c>
      <c r="X63" t="s">
        <v>76</v>
      </c>
      <c r="Y63">
        <v>1887</v>
      </c>
    </row>
    <row r="64" spans="1:25" x14ac:dyDescent="0.25">
      <c r="A64" s="28" t="str">
        <f>HYPERLINK("http://www.fangraphs.com/statss.aspx?playerid="&amp;Y64,X64)</f>
        <v>Shin-Soo Choo</v>
      </c>
      <c r="B64" s="53" t="str">
        <f>VLOOKUP(HITTERPROJECTIONS[[#This Row],[Name]],PLAYERIDMAP!B:T,5,FALSE)</f>
        <v>TEX</v>
      </c>
      <c r="C64" s="53" t="str">
        <f>VLOOKUP(HITTERPROJECTIONS[[#This Row],[Name]],PLAYERIDMAP!B:U,6,FALSE)</f>
        <v>OF</v>
      </c>
      <c r="D64">
        <f>VLOOKUP(HITTERPROJECTIONS[[#This Row],[Name]],MYRANKS_H[[#All],[PLAYER NAME]:[RANK]],21,FALSE)</f>
        <v>63</v>
      </c>
      <c r="E64" s="41">
        <v>573.375</v>
      </c>
      <c r="F64" s="32">
        <v>675</v>
      </c>
      <c r="G64" s="41">
        <v>158.31317775000002</v>
      </c>
      <c r="H64" s="73">
        <v>106.31689907352944</v>
      </c>
      <c r="I64" s="41">
        <v>33.727941176470587</v>
      </c>
      <c r="J64" s="41">
        <v>1.9112499999999999</v>
      </c>
      <c r="K64" s="41">
        <v>16.357087499999999</v>
      </c>
      <c r="L64" s="41">
        <v>85.724999999999994</v>
      </c>
      <c r="M64" s="41">
        <v>61.424999999999997</v>
      </c>
      <c r="N64" s="41">
        <v>84.375</v>
      </c>
      <c r="O64" s="41">
        <v>141.75</v>
      </c>
      <c r="P64" s="32">
        <v>15</v>
      </c>
      <c r="Q64" s="32">
        <v>2.25</v>
      </c>
      <c r="R64" s="41">
        <v>18.899999999999999</v>
      </c>
      <c r="S64" s="32">
        <v>8.1000000000000014</v>
      </c>
      <c r="T64" s="74">
        <v>0.27610756965336825</v>
      </c>
      <c r="U64" s="74">
        <v>0.38176026333333335</v>
      </c>
      <c r="V64" s="74">
        <v>0.42718095736031497</v>
      </c>
      <c r="W64" s="74">
        <v>0.80894122069364838</v>
      </c>
      <c r="X64" t="s">
        <v>53</v>
      </c>
      <c r="Y64">
        <v>3174</v>
      </c>
    </row>
    <row r="65" spans="1:25" x14ac:dyDescent="0.25">
      <c r="A65" s="28" t="str">
        <f>HYPERLINK("http://www.fangraphs.com/statss.aspx?playerid="&amp;Y65,X65)</f>
        <v>Evan Gattis</v>
      </c>
      <c r="B65" t="str">
        <f>VLOOKUP(HITTERPROJECTIONS[[#This Row],[Name]],PLAYERIDMAP!B:T,5,FALSE)</f>
        <v>ATL</v>
      </c>
      <c r="C65" s="53" t="str">
        <f>VLOOKUP(HITTERPROJECTIONS[[#This Row],[Name]],PLAYERIDMAP!B:U,6,FALSE)</f>
        <v>C</v>
      </c>
      <c r="D65">
        <f>VLOOKUP(HITTERPROJECTIONS[[#This Row],[Name]],MYRANKS_H[[#All],[PLAYER NAME]:[RANK]],21,FALSE)</f>
        <v>64</v>
      </c>
      <c r="E65" s="41">
        <v>391.85</v>
      </c>
      <c r="F65" s="32">
        <v>425</v>
      </c>
      <c r="G65" s="41">
        <v>102.05984000000001</v>
      </c>
      <c r="H65" s="73">
        <v>57.520990000000005</v>
      </c>
      <c r="I65" s="41">
        <v>23.05</v>
      </c>
      <c r="J65" s="41">
        <v>0.39185000000000003</v>
      </c>
      <c r="K65" s="41">
        <v>21.097000000000001</v>
      </c>
      <c r="L65" s="41">
        <v>48.875</v>
      </c>
      <c r="M65" s="41">
        <v>62.05</v>
      </c>
      <c r="N65" s="41">
        <v>25.5</v>
      </c>
      <c r="O65" s="41">
        <v>85</v>
      </c>
      <c r="P65" s="41">
        <v>4.25</v>
      </c>
      <c r="Q65" s="41">
        <v>3.4</v>
      </c>
      <c r="R65" s="41">
        <v>0.21249999999999999</v>
      </c>
      <c r="S65" s="32">
        <v>0.21249999999999999</v>
      </c>
      <c r="T65" s="74">
        <v>0.26045639913232105</v>
      </c>
      <c r="U65" s="74">
        <v>0.31014079999999999</v>
      </c>
      <c r="V65" s="74">
        <v>0.48279836672195997</v>
      </c>
      <c r="W65" s="74">
        <v>0.79293916672195996</v>
      </c>
      <c r="X65" t="s">
        <v>148</v>
      </c>
      <c r="Y65">
        <v>11003</v>
      </c>
    </row>
    <row r="66" spans="1:25" x14ac:dyDescent="0.25">
      <c r="A66" s="28" t="str">
        <f>HYPERLINK("http://www.fangraphs.com/statss.aspx?playerid="&amp;Y66,X66)</f>
        <v>Aaron Hill</v>
      </c>
      <c r="B66" t="str">
        <f>VLOOKUP(HITTERPROJECTIONS[[#This Row],[Name]],PLAYERIDMAP!B:T,5,FALSE)</f>
        <v>ARI</v>
      </c>
      <c r="C66" s="53" t="str">
        <f>VLOOKUP(HITTERPROJECTIONS[[#This Row],[Name]],PLAYERIDMAP!B:U,6,FALSE)</f>
        <v>2B</v>
      </c>
      <c r="D66">
        <f>VLOOKUP(HITTERPROJECTIONS[[#This Row],[Name]],MYRANKS_H[[#All],[PLAYER NAME]:[RANK]],21,FALSE)</f>
        <v>65</v>
      </c>
      <c r="E66" s="41">
        <v>453.33333333333331</v>
      </c>
      <c r="F66" s="32">
        <v>500</v>
      </c>
      <c r="G66" s="41">
        <v>124.72979999999998</v>
      </c>
      <c r="H66" s="73">
        <v>78.203133333333312</v>
      </c>
      <c r="I66" s="41">
        <v>28.333333333333332</v>
      </c>
      <c r="J66" s="41">
        <v>1.8133333333333332</v>
      </c>
      <c r="K66" s="41">
        <v>16.380000000000003</v>
      </c>
      <c r="L66" s="41">
        <v>63</v>
      </c>
      <c r="M66" s="41">
        <v>58</v>
      </c>
      <c r="N66" s="41">
        <v>40</v>
      </c>
      <c r="O66" s="41">
        <v>65</v>
      </c>
      <c r="P66" s="32">
        <v>5</v>
      </c>
      <c r="Q66" s="32">
        <v>1.6666666666666667</v>
      </c>
      <c r="R66" s="41">
        <v>6.25</v>
      </c>
      <c r="S66" s="32">
        <v>2.0833333333333335</v>
      </c>
      <c r="T66" s="74">
        <v>0.27513926470588235</v>
      </c>
      <c r="U66" s="74">
        <v>0.33945959999999997</v>
      </c>
      <c r="V66" s="74">
        <v>0.45403632352941176</v>
      </c>
      <c r="W66" s="74">
        <v>0.79349592352941167</v>
      </c>
      <c r="X66" t="s">
        <v>193</v>
      </c>
      <c r="Y66">
        <v>6104</v>
      </c>
    </row>
    <row r="67" spans="1:25" x14ac:dyDescent="0.25">
      <c r="A67" s="28" t="str">
        <f>HYPERLINK("http://www.fangraphs.com/statss.aspx?playerid="&amp;Y67,X67)</f>
        <v>Ben Zobrist</v>
      </c>
      <c r="B67" t="str">
        <f>VLOOKUP(HITTERPROJECTIONS[[#This Row],[Name]],PLAYERIDMAP!B:T,5,FALSE)</f>
        <v>TB</v>
      </c>
      <c r="C67" s="53" t="str">
        <f>VLOOKUP(HITTERPROJECTIONS[[#This Row],[Name]],PLAYERIDMAP!B:U,6,FALSE)</f>
        <v>SS</v>
      </c>
      <c r="D67">
        <f>VLOOKUP(HITTERPROJECTIONS[[#This Row],[Name]],MYRANKS_H[[#All],[PLAYER NAME]:[RANK]],21,FALSE)</f>
        <v>66</v>
      </c>
      <c r="E67" s="41">
        <v>584.40441176470586</v>
      </c>
      <c r="F67" s="32">
        <v>675</v>
      </c>
      <c r="G67" s="41">
        <v>163.34126470588234</v>
      </c>
      <c r="H67" s="73">
        <v>100.98614438502672</v>
      </c>
      <c r="I67" s="41">
        <v>38.960294117647059</v>
      </c>
      <c r="J67" s="41">
        <v>5.3127673796791441</v>
      </c>
      <c r="K67" s="41">
        <v>18.082058823529408</v>
      </c>
      <c r="L67" s="41">
        <v>83.025000000000006</v>
      </c>
      <c r="M67" s="41">
        <v>74.924999999999997</v>
      </c>
      <c r="N67" s="41">
        <v>81</v>
      </c>
      <c r="O67" s="41">
        <v>87.75</v>
      </c>
      <c r="P67" s="41">
        <v>3.9705882352941178</v>
      </c>
      <c r="Q67" s="41">
        <v>5.625</v>
      </c>
      <c r="R67" s="41">
        <v>10.125</v>
      </c>
      <c r="S67" s="32">
        <v>3.375</v>
      </c>
      <c r="T67" s="74">
        <v>0.27950039633110629</v>
      </c>
      <c r="U67" s="74">
        <v>0.36786941176470583</v>
      </c>
      <c r="V67" s="74">
        <v>0.45717189103125006</v>
      </c>
      <c r="W67" s="74">
        <v>0.82504130279595589</v>
      </c>
      <c r="X67" t="s">
        <v>85</v>
      </c>
      <c r="Y67">
        <v>7435</v>
      </c>
    </row>
    <row r="68" spans="1:25" x14ac:dyDescent="0.25">
      <c r="A68" s="28" t="str">
        <f>HYPERLINK("http://www.fangraphs.com/statss.aspx?playerid="&amp;Y68,X68)</f>
        <v>Shane Victorino</v>
      </c>
      <c r="B68" t="str">
        <f>VLOOKUP(HITTERPROJECTIONS[[#This Row],[Name]],PLAYERIDMAP!B:T,5,FALSE)</f>
        <v>BOS</v>
      </c>
      <c r="C68" s="53" t="str">
        <f>VLOOKUP(HITTERPROJECTIONS[[#This Row],[Name]],PLAYERIDMAP!B:U,6,FALSE)</f>
        <v>OF</v>
      </c>
      <c r="D68">
        <f>VLOOKUP(HITTERPROJECTIONS[[#This Row],[Name]],MYRANKS_H[[#All],[PLAYER NAME]:[RANK]],21,FALSE)</f>
        <v>67</v>
      </c>
      <c r="E68" s="41">
        <v>521.65277777777783</v>
      </c>
      <c r="F68" s="32">
        <v>575</v>
      </c>
      <c r="G68" s="41">
        <v>142.86657000000002</v>
      </c>
      <c r="H68" s="73">
        <v>95.849532865497096</v>
      </c>
      <c r="I68" s="41">
        <v>27.455409356725148</v>
      </c>
      <c r="J68" s="41">
        <v>5.2165277777777783</v>
      </c>
      <c r="K68" s="41">
        <v>14.3451</v>
      </c>
      <c r="L68" s="41">
        <v>77.625</v>
      </c>
      <c r="M68" s="41">
        <v>58.075000000000003</v>
      </c>
      <c r="N68" s="41">
        <v>40.250000000000007</v>
      </c>
      <c r="O68" s="41">
        <v>80.500000000000014</v>
      </c>
      <c r="P68" s="41">
        <v>11.5</v>
      </c>
      <c r="Q68" s="41">
        <v>1.5972222222222223</v>
      </c>
      <c r="R68" s="41">
        <v>25.012499999999999</v>
      </c>
      <c r="S68" s="32">
        <v>3.7375000000000003</v>
      </c>
      <c r="T68" s="74">
        <v>0.27387292100428662</v>
      </c>
      <c r="U68" s="74">
        <v>0.33846360000000003</v>
      </c>
      <c r="V68" s="74">
        <v>0.42900247913107942</v>
      </c>
      <c r="W68" s="74">
        <v>0.76746607913107945</v>
      </c>
      <c r="X68" t="s">
        <v>75</v>
      </c>
      <c r="Y68">
        <v>1677</v>
      </c>
    </row>
    <row r="69" spans="1:25" x14ac:dyDescent="0.25">
      <c r="A69" s="28" t="str">
        <f>HYPERLINK("http://www.fangraphs.com/statss.aspx?playerid="&amp;Y69,X69)</f>
        <v>Neil Walker</v>
      </c>
      <c r="B69" t="str">
        <f>VLOOKUP(HITTERPROJECTIONS[[#This Row],[Name]],PLAYERIDMAP!B:T,5,FALSE)</f>
        <v>PIT</v>
      </c>
      <c r="C69" s="53" t="str">
        <f>VLOOKUP(HITTERPROJECTIONS[[#This Row],[Name]],PLAYERIDMAP!B:U,6,FALSE)</f>
        <v>2B</v>
      </c>
      <c r="D69">
        <f>VLOOKUP(HITTERPROJECTIONS[[#This Row],[Name]],MYRANKS_H[[#All],[PLAYER NAME]:[RANK]],21,FALSE)</f>
        <v>68</v>
      </c>
      <c r="E69" s="41">
        <v>488.27777777777783</v>
      </c>
      <c r="F69" s="32">
        <v>550</v>
      </c>
      <c r="G69" s="41">
        <v>137.13836888888889</v>
      </c>
      <c r="H69" s="73">
        <v>93.833266549707588</v>
      </c>
      <c r="I69" s="41">
        <v>25.698830409356727</v>
      </c>
      <c r="J69" s="41">
        <v>2.569883040935673</v>
      </c>
      <c r="K69" s="41">
        <v>15.036388888888888</v>
      </c>
      <c r="L69" s="41">
        <v>62.7</v>
      </c>
      <c r="M69" s="41">
        <v>62.7</v>
      </c>
      <c r="N69" s="41">
        <v>49.5</v>
      </c>
      <c r="O69" s="41">
        <v>88</v>
      </c>
      <c r="P69" s="32">
        <v>6.1111111111111107</v>
      </c>
      <c r="Q69" s="32">
        <v>6.1111111111111107</v>
      </c>
      <c r="R69" s="41">
        <v>3.3</v>
      </c>
      <c r="S69" s="32">
        <v>2.2000000000000002</v>
      </c>
      <c r="T69" s="74">
        <v>0.28086137672090111</v>
      </c>
      <c r="U69" s="74">
        <v>0.35045360000000003</v>
      </c>
      <c r="V69" s="74">
        <v>0.43640350174560294</v>
      </c>
      <c r="W69" s="74">
        <v>0.78685710174560297</v>
      </c>
      <c r="X69" t="s">
        <v>161</v>
      </c>
      <c r="Y69">
        <v>7539</v>
      </c>
    </row>
    <row r="70" spans="1:25" x14ac:dyDescent="0.25">
      <c r="A70" s="28" t="str">
        <f>HYPERLINK("http://www.fangraphs.com/statss.aspx?playerid="&amp;Y70,X70)</f>
        <v>Wilson Ramos</v>
      </c>
      <c r="B70" t="str">
        <f>VLOOKUP(HITTERPROJECTIONS[[#This Row],[Name]],PLAYERIDMAP!B:T,5,FALSE)</f>
        <v>WAS</v>
      </c>
      <c r="C70" s="53" t="str">
        <f>VLOOKUP(HITTERPROJECTIONS[[#This Row],[Name]],PLAYERIDMAP!B:U,6,FALSE)</f>
        <v>C</v>
      </c>
      <c r="D70">
        <f>VLOOKUP(HITTERPROJECTIONS[[#This Row],[Name]],MYRANKS_H[[#All],[PLAYER NAME]:[RANK]],21,FALSE)</f>
        <v>69</v>
      </c>
      <c r="E70" s="41">
        <v>415.23214285714283</v>
      </c>
      <c r="F70" s="32">
        <v>450</v>
      </c>
      <c r="G70" s="41">
        <v>113.38749</v>
      </c>
      <c r="H70" s="73">
        <v>79.391015510204085</v>
      </c>
      <c r="I70" s="41">
        <v>16.609285714285715</v>
      </c>
      <c r="J70" s="41">
        <v>0.59318877551020399</v>
      </c>
      <c r="K70" s="41">
        <v>16.794</v>
      </c>
      <c r="L70" s="41">
        <v>49.05</v>
      </c>
      <c r="M70" s="41">
        <v>61.650000000000006</v>
      </c>
      <c r="N70" s="41">
        <v>31.500000000000004</v>
      </c>
      <c r="O70" s="41">
        <v>67.5</v>
      </c>
      <c r="P70" s="41">
        <v>1.125</v>
      </c>
      <c r="Q70" s="41">
        <v>2.1428571428571428</v>
      </c>
      <c r="R70" s="41">
        <v>0</v>
      </c>
      <c r="S70" s="32">
        <v>1.6071428571428572</v>
      </c>
      <c r="T70" s="74">
        <v>0.27307011740420595</v>
      </c>
      <c r="U70" s="74">
        <v>0.32447220000000004</v>
      </c>
      <c r="V70" s="74">
        <v>0.43726179774038382</v>
      </c>
      <c r="W70" s="74">
        <v>0.76173399774038386</v>
      </c>
      <c r="X70" t="s">
        <v>165</v>
      </c>
      <c r="Y70">
        <v>1433</v>
      </c>
    </row>
    <row r="71" spans="1:25" x14ac:dyDescent="0.25">
      <c r="A71" s="28" t="str">
        <f>HYPERLINK("http://www.fangraphs.com/statss.aspx?playerid="&amp;Y71,X71)</f>
        <v>Adrian Gonzalez</v>
      </c>
      <c r="B71" t="str">
        <f>VLOOKUP(HITTERPROJECTIONS[[#This Row],[Name]],PLAYERIDMAP!B:T,5,FALSE)</f>
        <v>LAD</v>
      </c>
      <c r="C71" s="53" t="str">
        <f>VLOOKUP(HITTERPROJECTIONS[[#This Row],[Name]],PLAYERIDMAP!B:U,6,FALSE)</f>
        <v>1B</v>
      </c>
      <c r="D71">
        <f>VLOOKUP(HITTERPROJECTIONS[[#This Row],[Name]],MYRANKS_H[[#All],[PLAYER NAME]:[RANK]],21,FALSE)</f>
        <v>70</v>
      </c>
      <c r="E71" s="41">
        <v>587.52777777777783</v>
      </c>
      <c r="F71" s="32">
        <v>650</v>
      </c>
      <c r="G71" s="41">
        <v>174.48821000000004</v>
      </c>
      <c r="H71" s="73">
        <v>118.29933952069717</v>
      </c>
      <c r="I71" s="41">
        <v>34.560457516339874</v>
      </c>
      <c r="J71" s="41">
        <v>0.97921296296296301</v>
      </c>
      <c r="K71" s="41">
        <v>20.649200000000004</v>
      </c>
      <c r="L71" s="41">
        <v>70.2</v>
      </c>
      <c r="M71" s="41">
        <v>95.55</v>
      </c>
      <c r="N71" s="41">
        <v>52</v>
      </c>
      <c r="O71" s="41">
        <v>100.75</v>
      </c>
      <c r="P71" s="32">
        <v>3.25</v>
      </c>
      <c r="Q71" s="32">
        <v>7.2222222222222223</v>
      </c>
      <c r="R71" s="41">
        <v>0.97500000000000009</v>
      </c>
      <c r="S71" s="32">
        <v>0.32500000000000001</v>
      </c>
      <c r="T71" s="74">
        <v>0.29698716656422869</v>
      </c>
      <c r="U71" s="74">
        <v>0.35344340000000007</v>
      </c>
      <c r="V71" s="74">
        <v>0.46458176747773489</v>
      </c>
      <c r="W71" s="74">
        <v>0.81802516747773502</v>
      </c>
      <c r="X71" t="s">
        <v>64</v>
      </c>
      <c r="Y71">
        <v>1908</v>
      </c>
    </row>
    <row r="72" spans="1:25" x14ac:dyDescent="0.25">
      <c r="A72" s="28" t="str">
        <f>HYPERLINK("http://www.fangraphs.com/statss.aspx?playerid="&amp;Y72,X72)</f>
        <v>Coco Crisp</v>
      </c>
      <c r="B72" t="str">
        <f>VLOOKUP(HITTERPROJECTIONS[[#This Row],[Name]],PLAYERIDMAP!B:T,5,FALSE)</f>
        <v>OAK</v>
      </c>
      <c r="C72" s="53" t="str">
        <f>VLOOKUP(HITTERPROJECTIONS[[#This Row],[Name]],PLAYERIDMAP!B:U,6,FALSE)</f>
        <v>OF</v>
      </c>
      <c r="D72">
        <f>VLOOKUP(HITTERPROJECTIONS[[#This Row],[Name]],MYRANKS_H[[#All],[PLAYER NAME]:[RANK]],21,FALSE)</f>
        <v>71</v>
      </c>
      <c r="E72" s="41">
        <v>511.44880952380947</v>
      </c>
      <c r="F72" s="32">
        <v>575</v>
      </c>
      <c r="G72" s="41">
        <v>137.76087359999997</v>
      </c>
      <c r="H72" s="73">
        <v>96.769922602267542</v>
      </c>
      <c r="I72" s="41">
        <v>24.3547052154195</v>
      </c>
      <c r="J72" s="41">
        <v>3.6532057823129249</v>
      </c>
      <c r="K72" s="41">
        <v>12.983039999999999</v>
      </c>
      <c r="L72" s="41">
        <v>77.050000000000011</v>
      </c>
      <c r="M72" s="41">
        <v>57.5</v>
      </c>
      <c r="N72" s="41">
        <v>57.5</v>
      </c>
      <c r="O72" s="41">
        <v>66.125</v>
      </c>
      <c r="P72" s="32">
        <v>0.57499999999999996</v>
      </c>
      <c r="Q72" s="32">
        <v>5.4761904761904763</v>
      </c>
      <c r="R72" s="41">
        <v>27.152777777777775</v>
      </c>
      <c r="S72" s="32">
        <v>4.791666666666667</v>
      </c>
      <c r="T72" s="74">
        <v>0.26935417784677979</v>
      </c>
      <c r="U72" s="74">
        <v>0.34058412799999993</v>
      </c>
      <c r="V72" s="74">
        <v>0.4074134233962764</v>
      </c>
      <c r="W72" s="74">
        <v>0.74799755139627633</v>
      </c>
      <c r="X72" t="s">
        <v>59</v>
      </c>
      <c r="Y72">
        <v>1572</v>
      </c>
    </row>
    <row r="73" spans="1:25" x14ac:dyDescent="0.25">
      <c r="A73" s="28" t="str">
        <f>HYPERLINK("http://www.fangraphs.com/statss.aspx?playerid="&amp;Y73,X73)</f>
        <v>Michael Bourn</v>
      </c>
      <c r="B73" t="str">
        <f>VLOOKUP(HITTERPROJECTIONS[[#This Row],[Name]],PLAYERIDMAP!B:T,5,FALSE)</f>
        <v>CLE</v>
      </c>
      <c r="C73" s="53" t="str">
        <f>VLOOKUP(HITTERPROJECTIONS[[#This Row],[Name]],PLAYERIDMAP!B:U,6,FALSE)</f>
        <v>OF</v>
      </c>
      <c r="D73">
        <f>VLOOKUP(HITTERPROJECTIONS[[#This Row],[Name]],MYRANKS_H[[#All],[PLAYER NAME]:[RANK]],21,FALSE)</f>
        <v>72</v>
      </c>
      <c r="E73" s="41">
        <v>588.25</v>
      </c>
      <c r="F73" s="32">
        <v>650</v>
      </c>
      <c r="G73" s="41">
        <v>158.42923777777779</v>
      </c>
      <c r="H73" s="73">
        <v>121.59157111111112</v>
      </c>
      <c r="I73" s="41">
        <v>23.53</v>
      </c>
      <c r="J73" s="41">
        <v>7.8433333333333337</v>
      </c>
      <c r="K73" s="41">
        <v>5.4643333333333333</v>
      </c>
      <c r="L73" s="41">
        <v>83.850000000000009</v>
      </c>
      <c r="M73" s="41">
        <v>53.95</v>
      </c>
      <c r="N73" s="41">
        <v>55.250000000000007</v>
      </c>
      <c r="O73" s="41">
        <v>136.5</v>
      </c>
      <c r="P73" s="41">
        <v>2.8888888888888888</v>
      </c>
      <c r="Q73" s="41">
        <v>3.6111111111111112</v>
      </c>
      <c r="R73" s="41">
        <v>32.5</v>
      </c>
      <c r="S73" s="32">
        <v>10.833333333333334</v>
      </c>
      <c r="T73" s="74">
        <v>0.26932297114794351</v>
      </c>
      <c r="U73" s="74">
        <v>0.33318173333333334</v>
      </c>
      <c r="V73" s="74">
        <v>0.36385704112952738</v>
      </c>
      <c r="W73" s="74">
        <v>0.69703877446286078</v>
      </c>
      <c r="X73" t="s">
        <v>136</v>
      </c>
      <c r="Y73">
        <v>6387</v>
      </c>
    </row>
    <row r="74" spans="1:25" x14ac:dyDescent="0.25">
      <c r="A74" s="28" t="str">
        <f>HYPERLINK("http://www.fangraphs.com/statss.aspx?playerid="&amp;Y74,X74)</f>
        <v>Curtis Granderson</v>
      </c>
      <c r="B74" t="str">
        <f>VLOOKUP(HITTERPROJECTIONS[[#This Row],[Name]],PLAYERIDMAP!B:T,5,FALSE)</f>
        <v>NYM</v>
      </c>
      <c r="C74" s="53" t="str">
        <f>VLOOKUP(HITTERPROJECTIONS[[#This Row],[Name]],PLAYERIDMAP!B:U,6,FALSE)</f>
        <v>OF</v>
      </c>
      <c r="D74">
        <f>VLOOKUP(HITTERPROJECTIONS[[#This Row],[Name]],MYRANKS_H[[#All],[PLAYER NAME]:[RANK]],21,FALSE)</f>
        <v>73</v>
      </c>
      <c r="E74" s="41">
        <v>562.32892675283972</v>
      </c>
      <c r="F74" s="32">
        <v>650</v>
      </c>
      <c r="G74" s="41">
        <v>128.28672293478257</v>
      </c>
      <c r="H74" s="73">
        <v>73.68973578010872</v>
      </c>
      <c r="I74" s="41">
        <v>22.49315707011359</v>
      </c>
      <c r="J74" s="41">
        <v>6.6156344323863499</v>
      </c>
      <c r="K74" s="41">
        <v>25.488195652173911</v>
      </c>
      <c r="L74" s="41">
        <v>78</v>
      </c>
      <c r="M74" s="41">
        <v>84.5</v>
      </c>
      <c r="N74" s="41">
        <v>74.75</v>
      </c>
      <c r="O74" s="41">
        <v>182.00000000000003</v>
      </c>
      <c r="P74" s="41">
        <v>7.0652173913043477</v>
      </c>
      <c r="Q74" s="41">
        <v>5.8558558558558556</v>
      </c>
      <c r="R74" s="41">
        <v>17.410714285714285</v>
      </c>
      <c r="S74" s="32">
        <v>5.8035714285714288</v>
      </c>
      <c r="T74" s="74">
        <v>0.22813466786347344</v>
      </c>
      <c r="U74" s="74">
        <v>0.32323375434782603</v>
      </c>
      <c r="V74" s="74">
        <v>0.42764247824634288</v>
      </c>
      <c r="W74" s="74">
        <v>0.75087623259416891</v>
      </c>
      <c r="X74" t="s">
        <v>337</v>
      </c>
      <c r="Y74">
        <v>4747</v>
      </c>
    </row>
    <row r="75" spans="1:25" x14ac:dyDescent="0.25">
      <c r="A75" s="28" t="str">
        <f>HYPERLINK("http://www.fangraphs.com/statss.aspx?playerid="&amp;Y75,X75)</f>
        <v>Desmond Jennings</v>
      </c>
      <c r="B75" t="str">
        <f>VLOOKUP(HITTERPROJECTIONS[[#This Row],[Name]],PLAYERIDMAP!B:T,5,FALSE)</f>
        <v>TB</v>
      </c>
      <c r="C75" s="53" t="str">
        <f>VLOOKUP(HITTERPROJECTIONS[[#This Row],[Name]],PLAYERIDMAP!B:U,6,FALSE)</f>
        <v>OF</v>
      </c>
      <c r="D75">
        <f>VLOOKUP(HITTERPROJECTIONS[[#This Row],[Name]],MYRANKS_H[[#All],[PLAYER NAME]:[RANK]],21,FALSE)</f>
        <v>74</v>
      </c>
      <c r="E75" s="41">
        <v>524.28571428571433</v>
      </c>
      <c r="F75" s="32">
        <v>600</v>
      </c>
      <c r="G75" s="41">
        <v>130.80657714285715</v>
      </c>
      <c r="H75" s="73">
        <v>79.99083111111112</v>
      </c>
      <c r="I75" s="41">
        <v>29.12698412698413</v>
      </c>
      <c r="J75" s="41">
        <v>6.9904761904761914</v>
      </c>
      <c r="K75" s="41">
        <v>14.698285714285715</v>
      </c>
      <c r="L75" s="41">
        <v>85.199999999999989</v>
      </c>
      <c r="M75" s="41">
        <v>54.6</v>
      </c>
      <c r="N75" s="41">
        <v>66</v>
      </c>
      <c r="O75" s="41">
        <v>120</v>
      </c>
      <c r="P75" s="41">
        <v>5.7142857142857144</v>
      </c>
      <c r="Q75" s="41">
        <v>4</v>
      </c>
      <c r="R75" s="41">
        <v>28.941176470588236</v>
      </c>
      <c r="S75" s="32">
        <v>6.3529411764705905</v>
      </c>
      <c r="T75" s="74">
        <v>0.24949483378746592</v>
      </c>
      <c r="U75" s="74">
        <v>0.33753477142857147</v>
      </c>
      <c r="V75" s="74">
        <v>0.41582168816227671</v>
      </c>
      <c r="W75" s="74">
        <v>0.75335645959084818</v>
      </c>
      <c r="X75" t="s">
        <v>109</v>
      </c>
      <c r="Y75">
        <v>1965</v>
      </c>
    </row>
    <row r="76" spans="1:25" x14ac:dyDescent="0.25">
      <c r="A76" s="28" t="str">
        <f>HYPERLINK("http://www.fangraphs.com/statss.aspx?playerid="&amp;Y76,X76)</f>
        <v>Alexander Guerrero</v>
      </c>
      <c r="B76" s="54" t="str">
        <f>VLOOKUP(HITTERPROJECTIONS[[#This Row],[Name]],PLAYERIDMAP!B:T,5,FALSE)</f>
        <v>LAD</v>
      </c>
      <c r="C76" s="54" t="str">
        <f>VLOOKUP(HITTERPROJECTIONS[[#This Row],[Name]],PLAYERIDMAP!B:U,6,FALSE)</f>
        <v>2B</v>
      </c>
      <c r="D76">
        <f>VLOOKUP(HITTERPROJECTIONS[[#This Row],[Name]],MYRANKS_H[[#All],[PLAYER NAME]:[RANK]],21,FALSE)</f>
        <v>75</v>
      </c>
      <c r="E76" s="41">
        <v>446.66666666666669</v>
      </c>
      <c r="F76" s="32">
        <v>500</v>
      </c>
      <c r="G76" s="41">
        <v>127.03400000000001</v>
      </c>
      <c r="H76" s="73">
        <v>84.964000000000013</v>
      </c>
      <c r="I76" s="41">
        <v>22.333333333333336</v>
      </c>
      <c r="J76" s="41">
        <v>1.1166666666666667</v>
      </c>
      <c r="K76" s="41">
        <v>18.62</v>
      </c>
      <c r="L76" s="41">
        <v>60</v>
      </c>
      <c r="M76" s="41">
        <v>55</v>
      </c>
      <c r="N76" s="41">
        <v>45</v>
      </c>
      <c r="O76" s="41">
        <v>70</v>
      </c>
      <c r="P76" s="32">
        <v>5</v>
      </c>
      <c r="Q76" s="32">
        <v>3.3333333333333335</v>
      </c>
      <c r="R76" s="41">
        <v>1.625</v>
      </c>
      <c r="S76" s="32">
        <v>0.875</v>
      </c>
      <c r="T76" s="74">
        <v>0.28440447761194032</v>
      </c>
      <c r="U76" s="74">
        <v>0.35406799999999999</v>
      </c>
      <c r="V76" s="74">
        <v>0.46446417910447757</v>
      </c>
      <c r="W76" s="74">
        <v>0.81853217910447751</v>
      </c>
      <c r="X76" t="s">
        <v>178</v>
      </c>
      <c r="Y76">
        <v>15670</v>
      </c>
    </row>
    <row r="77" spans="1:25" x14ac:dyDescent="0.25">
      <c r="A77" s="28" t="str">
        <f>HYPERLINK("http://www.fangraphs.com/statss.aspx?playerid="&amp;Y77,X77)</f>
        <v>Eric Hosmer</v>
      </c>
      <c r="B77" t="str">
        <f>VLOOKUP(HITTERPROJECTIONS[[#This Row],[Name]],PLAYERIDMAP!B:T,5,FALSE)</f>
        <v>KC</v>
      </c>
      <c r="C77" s="53" t="str">
        <f>VLOOKUP(HITTERPROJECTIONS[[#This Row],[Name]],PLAYERIDMAP!B:U,6,FALSE)</f>
        <v>1B</v>
      </c>
      <c r="D77">
        <f>VLOOKUP(HITTERPROJECTIONS[[#This Row],[Name]],MYRANKS_H[[#All],[PLAYER NAME]:[RANK]],21,FALSE)</f>
        <v>76</v>
      </c>
      <c r="E77" s="41">
        <v>588.30555555555554</v>
      </c>
      <c r="F77" s="32">
        <v>650</v>
      </c>
      <c r="G77" s="41">
        <v>162.8080669222222</v>
      </c>
      <c r="H77" s="73">
        <v>112.54401189576717</v>
      </c>
      <c r="I77" s="41">
        <v>29.415277777777778</v>
      </c>
      <c r="J77" s="41">
        <v>2.8014550264550264</v>
      </c>
      <c r="K77" s="41">
        <v>18.047322222222224</v>
      </c>
      <c r="L77" s="41">
        <v>78.649999999999991</v>
      </c>
      <c r="M77" s="41">
        <v>77.349999999999994</v>
      </c>
      <c r="N77" s="41">
        <v>55.250000000000007</v>
      </c>
      <c r="O77" s="41">
        <v>97.5</v>
      </c>
      <c r="P77" s="32">
        <v>1.4444444444444444</v>
      </c>
      <c r="Q77" s="32">
        <v>5</v>
      </c>
      <c r="R77" s="41">
        <v>12.1875</v>
      </c>
      <c r="S77" s="32">
        <v>4.0625</v>
      </c>
      <c r="T77" s="74">
        <v>0.27674065863355207</v>
      </c>
      <c r="U77" s="74">
        <v>0.33769617133333329</v>
      </c>
      <c r="V77" s="74">
        <v>0.42829481897656935</v>
      </c>
      <c r="W77" s="74">
        <v>0.7659909903099027</v>
      </c>
      <c r="X77" t="s">
        <v>58</v>
      </c>
      <c r="Y77">
        <v>3516</v>
      </c>
    </row>
    <row r="78" spans="1:25" x14ac:dyDescent="0.25">
      <c r="A78" s="28" t="str">
        <f>HYPERLINK("http://www.fangraphs.com/statss.aspx?playerid="&amp;Y78,X78)</f>
        <v>Kyle Seager</v>
      </c>
      <c r="B78" t="str">
        <f>VLOOKUP(HITTERPROJECTIONS[[#This Row],[Name]],PLAYERIDMAP!B:T,5,FALSE)</f>
        <v>SEA</v>
      </c>
      <c r="C78" s="53" t="str">
        <f>VLOOKUP(HITTERPROJECTIONS[[#This Row],[Name]],PLAYERIDMAP!B:U,6,FALSE)</f>
        <v>3B</v>
      </c>
      <c r="D78">
        <f>VLOOKUP(HITTERPROJECTIONS[[#This Row],[Name]],MYRANKS_H[[#All],[PLAYER NAME]:[RANK]],21,FALSE)</f>
        <v>77</v>
      </c>
      <c r="E78" s="41">
        <v>618.33333333333337</v>
      </c>
      <c r="F78" s="32">
        <v>700</v>
      </c>
      <c r="G78" s="41">
        <v>162.01204000000001</v>
      </c>
      <c r="H78" s="73">
        <v>105.51084701754388</v>
      </c>
      <c r="I78" s="41">
        <v>32.543859649122808</v>
      </c>
      <c r="J78" s="41">
        <v>1.7666666666666668</v>
      </c>
      <c r="K78" s="41">
        <v>22.190666666666672</v>
      </c>
      <c r="L78" s="41">
        <v>76.3</v>
      </c>
      <c r="M78" s="41">
        <v>72.8</v>
      </c>
      <c r="N78" s="41">
        <v>70</v>
      </c>
      <c r="O78" s="41">
        <v>119.00000000000001</v>
      </c>
      <c r="P78" s="32">
        <v>6.666666666666667</v>
      </c>
      <c r="Q78" s="32">
        <v>5</v>
      </c>
      <c r="R78" s="41">
        <v>9.0517241379310338</v>
      </c>
      <c r="S78" s="32">
        <v>3.0172413793103448</v>
      </c>
      <c r="T78" s="74">
        <v>0.26201408086253369</v>
      </c>
      <c r="U78" s="74">
        <v>0.34096958095238095</v>
      </c>
      <c r="V78" s="74">
        <v>0.4280235573840262</v>
      </c>
      <c r="W78" s="74">
        <v>0.76899313833640714</v>
      </c>
      <c r="X78" t="s">
        <v>92</v>
      </c>
      <c r="Y78">
        <v>9785</v>
      </c>
    </row>
    <row r="79" spans="1:25" x14ac:dyDescent="0.25">
      <c r="A79" s="28" t="str">
        <f>HYPERLINK("http://www.fangraphs.com/statss.aspx?playerid="&amp;Y79,X79)</f>
        <v>Alejandro De Aza</v>
      </c>
      <c r="B79" t="str">
        <f>VLOOKUP(HITTERPROJECTIONS[[#This Row],[Name]],PLAYERIDMAP!B:T,5,FALSE)</f>
        <v>CHW</v>
      </c>
      <c r="C79" s="53" t="str">
        <f>VLOOKUP(HITTERPROJECTIONS[[#This Row],[Name]],PLAYERIDMAP!B:U,6,FALSE)</f>
        <v>OF</v>
      </c>
      <c r="D79">
        <f>VLOOKUP(HITTERPROJECTIONS[[#This Row],[Name]],MYRANKS_H[[#All],[PLAYER NAME]:[RANK]],21,FALSE)</f>
        <v>78</v>
      </c>
      <c r="E79" s="41">
        <v>591.13888888888891</v>
      </c>
      <c r="F79" s="32">
        <v>650</v>
      </c>
      <c r="G79" s="41">
        <v>157.86039388888889</v>
      </c>
      <c r="H79" s="73">
        <v>109.79271333333334</v>
      </c>
      <c r="I79" s="41">
        <v>29.556944444444447</v>
      </c>
      <c r="J79" s="41">
        <v>4.729111111111111</v>
      </c>
      <c r="K79" s="41">
        <v>13.781625000000002</v>
      </c>
      <c r="L79" s="41">
        <v>87.75</v>
      </c>
      <c r="M79" s="41">
        <v>65.650000000000006</v>
      </c>
      <c r="N79" s="41">
        <v>48.75</v>
      </c>
      <c r="O79" s="41">
        <v>130</v>
      </c>
      <c r="P79" s="41">
        <v>7.2222222222222223</v>
      </c>
      <c r="Q79" s="41">
        <v>2.8888888888888888</v>
      </c>
      <c r="R79" s="41">
        <v>18.2</v>
      </c>
      <c r="S79" s="32">
        <v>7.8000000000000007</v>
      </c>
      <c r="T79" s="74">
        <v>0.26704450824679293</v>
      </c>
      <c r="U79" s="74">
        <v>0.32897325555555557</v>
      </c>
      <c r="V79" s="74">
        <v>0.4029855589492975</v>
      </c>
      <c r="W79" s="74">
        <v>0.73195881450485301</v>
      </c>
      <c r="X79" t="s">
        <v>87</v>
      </c>
      <c r="Y79">
        <v>3371</v>
      </c>
    </row>
    <row r="80" spans="1:25" x14ac:dyDescent="0.25">
      <c r="A80" s="28" t="str">
        <f>HYPERLINK("http://www.fangraphs.com/statss.aspx?playerid="&amp;Y80,X80)</f>
        <v>Troy Tulowitzki</v>
      </c>
      <c r="B80" t="str">
        <f>VLOOKUP(HITTERPROJECTIONS[[#This Row],[Name]],PLAYERIDMAP!B:T,5,FALSE)</f>
        <v>COL</v>
      </c>
      <c r="C80" s="53" t="str">
        <f>VLOOKUP(HITTERPROJECTIONS[[#This Row],[Name]],PLAYERIDMAP!B:U,6,FALSE)</f>
        <v>SS</v>
      </c>
      <c r="D80">
        <f>VLOOKUP(HITTERPROJECTIONS[[#This Row],[Name]],MYRANKS_H[[#All],[PLAYER NAME]:[RANK]],21,FALSE)</f>
        <v>79</v>
      </c>
      <c r="E80" s="41">
        <v>483.43589743589746</v>
      </c>
      <c r="F80" s="32">
        <v>550</v>
      </c>
      <c r="G80" s="41">
        <v>142.60397563076924</v>
      </c>
      <c r="H80" s="73">
        <v>87.096640588034191</v>
      </c>
      <c r="I80" s="41">
        <v>30.214743589743591</v>
      </c>
      <c r="J80" s="41">
        <v>1.6114529914529916</v>
      </c>
      <c r="K80" s="41">
        <v>23.681138461538463</v>
      </c>
      <c r="L80" s="41">
        <v>77.000000000000014</v>
      </c>
      <c r="M80" s="41">
        <v>75.350000000000009</v>
      </c>
      <c r="N80" s="41">
        <v>57.75</v>
      </c>
      <c r="O80" s="41">
        <v>88</v>
      </c>
      <c r="P80" s="32">
        <v>4.2307692307692308</v>
      </c>
      <c r="Q80" s="32">
        <v>4.583333333333333</v>
      </c>
      <c r="R80" s="41">
        <v>0.55000000000000004</v>
      </c>
      <c r="S80" s="32">
        <v>0.55000000000000004</v>
      </c>
      <c r="T80" s="74">
        <v>0.2949801129521587</v>
      </c>
      <c r="U80" s="74">
        <v>0.37197226338461531</v>
      </c>
      <c r="V80" s="74">
        <v>0.51110197215091402</v>
      </c>
      <c r="W80" s="74">
        <v>0.88307423553552933</v>
      </c>
      <c r="X80" t="s">
        <v>51</v>
      </c>
      <c r="Y80">
        <v>3531</v>
      </c>
    </row>
    <row r="81" spans="1:25" x14ac:dyDescent="0.25">
      <c r="A81" s="28" t="str">
        <f>HYPERLINK("http://www.fangraphs.com/statss.aspx?playerid="&amp;Y81,X81)</f>
        <v>Albert Pujols</v>
      </c>
      <c r="B81" t="str">
        <f>VLOOKUP(HITTERPROJECTIONS[[#This Row],[Name]],PLAYERIDMAP!B:T,5,FALSE)</f>
        <v>LAA</v>
      </c>
      <c r="C81" s="53" t="str">
        <f>VLOOKUP(HITTERPROJECTIONS[[#This Row],[Name]],PLAYERIDMAP!B:U,6,FALSE)</f>
        <v>1B</v>
      </c>
      <c r="D81">
        <f>VLOOKUP(HITTERPROJECTIONS[[#This Row],[Name]],MYRANKS_H[[#All],[PLAYER NAME]:[RANK]],21,FALSE)</f>
        <v>80</v>
      </c>
      <c r="E81" s="41">
        <v>528.53333333333342</v>
      </c>
      <c r="F81" s="32">
        <v>600</v>
      </c>
      <c r="G81" s="41">
        <v>148.55575800000005</v>
      </c>
      <c r="H81" s="73">
        <v>88.061811333333395</v>
      </c>
      <c r="I81" s="41">
        <v>33.033333333333339</v>
      </c>
      <c r="J81" s="41">
        <v>0.52853333333333341</v>
      </c>
      <c r="K81" s="41">
        <v>26.932080000000006</v>
      </c>
      <c r="L81" s="41">
        <v>74.400000000000006</v>
      </c>
      <c r="M81" s="41">
        <v>84.6</v>
      </c>
      <c r="N81" s="41">
        <v>60</v>
      </c>
      <c r="O81" s="41">
        <v>66</v>
      </c>
      <c r="P81" s="32">
        <v>4.8</v>
      </c>
      <c r="Q81" s="32">
        <v>6.666666666666667</v>
      </c>
      <c r="R81" s="41">
        <v>0.6</v>
      </c>
      <c r="S81" s="32">
        <v>0.6</v>
      </c>
      <c r="T81" s="74">
        <v>0.28107169147325939</v>
      </c>
      <c r="U81" s="74">
        <v>0.35559293000000008</v>
      </c>
      <c r="V81" s="74">
        <v>0.49844046039354206</v>
      </c>
      <c r="W81" s="74">
        <v>0.8540333903935422</v>
      </c>
      <c r="X81" t="s">
        <v>163</v>
      </c>
      <c r="Y81">
        <v>1177</v>
      </c>
    </row>
    <row r="82" spans="1:25" x14ac:dyDescent="0.25">
      <c r="A82" s="28" t="str">
        <f>HYPERLINK("http://www.fangraphs.com/statss.aspx?playerid="&amp;Y82,X82)</f>
        <v>Jason Heyward</v>
      </c>
      <c r="B82" t="str">
        <f>VLOOKUP(HITTERPROJECTIONS[[#This Row],[Name]],PLAYERIDMAP!B:T,5,FALSE)</f>
        <v>ATL</v>
      </c>
      <c r="C82" s="53" t="str">
        <f>VLOOKUP(HITTERPROJECTIONS[[#This Row],[Name]],PLAYERIDMAP!B:U,6,FALSE)</f>
        <v>OF</v>
      </c>
      <c r="D82">
        <f>VLOOKUP(HITTERPROJECTIONS[[#This Row],[Name]],MYRANKS_H[[#All],[PLAYER NAME]:[RANK]],21,FALSE)</f>
        <v>81</v>
      </c>
      <c r="E82" s="41">
        <v>540.03968253968253</v>
      </c>
      <c r="F82" s="32">
        <v>620</v>
      </c>
      <c r="G82" s="41">
        <v>145.43137392857142</v>
      </c>
      <c r="H82" s="73">
        <v>91.175620255392744</v>
      </c>
      <c r="I82" s="41">
        <v>27.694342694342694</v>
      </c>
      <c r="J82" s="41">
        <v>3.6002645502645501</v>
      </c>
      <c r="K82" s="41">
        <v>22.961146428571428</v>
      </c>
      <c r="L82" s="41">
        <v>84.940000000000012</v>
      </c>
      <c r="M82" s="41">
        <v>64.48</v>
      </c>
      <c r="N82" s="41">
        <v>71.3</v>
      </c>
      <c r="O82" s="41">
        <v>111.6</v>
      </c>
      <c r="P82" s="41">
        <v>5.9047619047619051</v>
      </c>
      <c r="Q82" s="41">
        <v>2.7555555555555555</v>
      </c>
      <c r="R82" s="41">
        <v>9.6444444444444439</v>
      </c>
      <c r="S82" s="32">
        <v>4.1333333333333337</v>
      </c>
      <c r="T82" s="74">
        <v>0.26929756947608197</v>
      </c>
      <c r="U82" s="74">
        <v>0.35909054166666665</v>
      </c>
      <c r="V82" s="74">
        <v>0.46146550534431402</v>
      </c>
      <c r="W82" s="74">
        <v>0.82055604701098073</v>
      </c>
      <c r="X82" t="s">
        <v>194</v>
      </c>
      <c r="Y82">
        <v>4940</v>
      </c>
    </row>
    <row r="83" spans="1:25" x14ac:dyDescent="0.25">
      <c r="A83" s="28" t="str">
        <f>HYPERLINK("http://www.fangraphs.com/statss.aspx?playerid="&amp;Y83,X83)</f>
        <v>Brett Lawrie</v>
      </c>
      <c r="B83" t="str">
        <f>VLOOKUP(HITTERPROJECTIONS[[#This Row],[Name]],PLAYERIDMAP!B:T,5,FALSE)</f>
        <v>TOR</v>
      </c>
      <c r="C83" s="53" t="str">
        <f>VLOOKUP(HITTERPROJECTIONS[[#This Row],[Name]],PLAYERIDMAP!B:U,6,FALSE)</f>
        <v>3B</v>
      </c>
      <c r="D83">
        <f>VLOOKUP(HITTERPROJECTIONS[[#This Row],[Name]],MYRANKS_H[[#All],[PLAYER NAME]:[RANK]],21,FALSE)</f>
        <v>82</v>
      </c>
      <c r="E83" s="41">
        <v>545</v>
      </c>
      <c r="F83" s="32">
        <v>600</v>
      </c>
      <c r="G83" s="41">
        <v>147.1671</v>
      </c>
      <c r="H83" s="73">
        <v>100.31171904761905</v>
      </c>
      <c r="I83" s="41">
        <v>25.952380952380953</v>
      </c>
      <c r="J83" s="41">
        <v>5.45</v>
      </c>
      <c r="K83" s="41">
        <v>15.453000000000001</v>
      </c>
      <c r="L83" s="41">
        <v>74.400000000000006</v>
      </c>
      <c r="M83" s="41">
        <v>67.2</v>
      </c>
      <c r="N83" s="41">
        <v>45</v>
      </c>
      <c r="O83" s="41">
        <v>93</v>
      </c>
      <c r="P83" s="41">
        <v>7.5</v>
      </c>
      <c r="Q83" s="41">
        <v>2.5</v>
      </c>
      <c r="R83" s="41">
        <v>13.928571428571429</v>
      </c>
      <c r="S83" s="32">
        <v>7.4999999999999991</v>
      </c>
      <c r="T83" s="74">
        <v>0.27003137614678902</v>
      </c>
      <c r="U83" s="74">
        <v>0.33277850000000003</v>
      </c>
      <c r="V83" s="74">
        <v>0.42271280908693754</v>
      </c>
      <c r="W83" s="74">
        <v>0.75549130908693751</v>
      </c>
      <c r="X83" t="s">
        <v>213</v>
      </c>
      <c r="Y83">
        <v>5247</v>
      </c>
    </row>
    <row r="84" spans="1:25" x14ac:dyDescent="0.25">
      <c r="A84" s="28" t="str">
        <f>HYPERLINK("http://www.fangraphs.com/statss.aspx?playerid="&amp;Y84,X84)</f>
        <v>Omar Infante</v>
      </c>
      <c r="B84" t="str">
        <f>VLOOKUP(HITTERPROJECTIONS[[#This Row],[Name]],PLAYERIDMAP!B:T,5,FALSE)</f>
        <v>KC</v>
      </c>
      <c r="C84" s="53" t="str">
        <f>VLOOKUP(HITTERPROJECTIONS[[#This Row],[Name]],PLAYERIDMAP!B:U,6,FALSE)</f>
        <v>2B</v>
      </c>
      <c r="D84">
        <f>VLOOKUP(HITTERPROJECTIONS[[#This Row],[Name]],MYRANKS_H[[#All],[PLAYER NAME]:[RANK]],21,FALSE)</f>
        <v>83</v>
      </c>
      <c r="E84" s="41">
        <v>496.67045454545456</v>
      </c>
      <c r="F84" s="32">
        <v>525</v>
      </c>
      <c r="G84" s="41">
        <v>145.90202550000001</v>
      </c>
      <c r="H84" s="73">
        <v>105.88921186363636</v>
      </c>
      <c r="I84" s="41">
        <v>24.833522727272729</v>
      </c>
      <c r="J84" s="41">
        <v>4.9667045454545455</v>
      </c>
      <c r="K84" s="41">
        <v>10.212586363636364</v>
      </c>
      <c r="L84" s="41">
        <v>56.174999999999997</v>
      </c>
      <c r="M84" s="41">
        <v>49.875</v>
      </c>
      <c r="N84" s="41">
        <v>23.625</v>
      </c>
      <c r="O84" s="41">
        <v>52.5</v>
      </c>
      <c r="P84" s="41">
        <v>0.95454545454545459</v>
      </c>
      <c r="Q84" s="41">
        <v>3.75</v>
      </c>
      <c r="R84" s="41">
        <v>7.875</v>
      </c>
      <c r="S84" s="32">
        <v>2.625</v>
      </c>
      <c r="T84" s="74">
        <v>0.29376022705745075</v>
      </c>
      <c r="U84" s="74">
        <v>0.32472680181818186</v>
      </c>
      <c r="V84" s="74">
        <v>0.42544651987095888</v>
      </c>
      <c r="W84" s="74">
        <v>0.75017332168914075</v>
      </c>
      <c r="X84" t="s">
        <v>142</v>
      </c>
      <c r="Y84">
        <v>1609</v>
      </c>
    </row>
    <row r="85" spans="1:25" x14ac:dyDescent="0.25">
      <c r="A85" s="28" t="str">
        <f>HYPERLINK("http://www.fangraphs.com/statss.aspx?playerid="&amp;Y85,X85)</f>
        <v>Jason Castro</v>
      </c>
      <c r="B85" t="str">
        <f>VLOOKUP(HITTERPROJECTIONS[[#This Row],[Name]],PLAYERIDMAP!B:T,5,FALSE)</f>
        <v>HOU</v>
      </c>
      <c r="C85" s="53" t="str">
        <f>VLOOKUP(HITTERPROJECTIONS[[#This Row],[Name]],PLAYERIDMAP!B:U,6,FALSE)</f>
        <v>C</v>
      </c>
      <c r="D85">
        <f>VLOOKUP(HITTERPROJECTIONS[[#This Row],[Name]],MYRANKS_H[[#All],[PLAYER NAME]:[RANK]],21,FALSE)</f>
        <v>84</v>
      </c>
      <c r="E85" s="41">
        <v>463.76590909090908</v>
      </c>
      <c r="F85" s="32">
        <v>525</v>
      </c>
      <c r="G85" s="41">
        <v>119.55379847727272</v>
      </c>
      <c r="H85" s="73">
        <v>71.227946204545447</v>
      </c>
      <c r="I85" s="41">
        <v>30.917727272727273</v>
      </c>
      <c r="J85" s="41">
        <v>2.0611818181818182</v>
      </c>
      <c r="K85" s="41">
        <v>15.346943181818181</v>
      </c>
      <c r="L85" s="41">
        <v>61.425000000000004</v>
      </c>
      <c r="M85" s="41">
        <v>49.35</v>
      </c>
      <c r="N85" s="41">
        <v>55.125</v>
      </c>
      <c r="O85" s="41">
        <v>120.75</v>
      </c>
      <c r="P85" s="32">
        <v>1.9090909090909092</v>
      </c>
      <c r="Q85" s="32">
        <v>4.2</v>
      </c>
      <c r="R85" s="41">
        <v>1.75875</v>
      </c>
      <c r="S85" s="32">
        <v>0.86624999999999985</v>
      </c>
      <c r="T85" s="74">
        <v>0.25778910466193267</v>
      </c>
      <c r="U85" s="74">
        <v>0.33635788454545451</v>
      </c>
      <c r="V85" s="74">
        <v>0.4326206713320298</v>
      </c>
      <c r="W85" s="74">
        <v>0.76897855587748432</v>
      </c>
      <c r="X85" t="s">
        <v>116</v>
      </c>
      <c r="Y85">
        <v>8722</v>
      </c>
    </row>
    <row r="86" spans="1:25" x14ac:dyDescent="0.25">
      <c r="A86" s="28" t="str">
        <f>HYPERLINK("http://www.fangraphs.com/statss.aspx?playerid="&amp;Y86,X86)</f>
        <v>Billy Butler</v>
      </c>
      <c r="B86" s="54" t="str">
        <f>VLOOKUP(HITTERPROJECTIONS[[#This Row],[Name]],PLAYERIDMAP!B:T,5,FALSE)</f>
        <v>KC</v>
      </c>
      <c r="C86" s="54" t="str">
        <f>VLOOKUP(HITTERPROJECTIONS[[#This Row],[Name]],PLAYERIDMAP!B:U,6,FALSE)</f>
        <v>1B</v>
      </c>
      <c r="D86">
        <f>VLOOKUP(HITTERPROJECTIONS[[#This Row],[Name]],MYRANKS_H[[#All],[PLAYER NAME]:[RANK]],21,FALSE)</f>
        <v>85</v>
      </c>
      <c r="E86" s="41">
        <v>585.28125</v>
      </c>
      <c r="F86" s="32">
        <v>675</v>
      </c>
      <c r="G86" s="41">
        <v>172.37492955000002</v>
      </c>
      <c r="H86" s="73">
        <v>122.22577198421052</v>
      </c>
      <c r="I86" s="41">
        <v>30.804276315789473</v>
      </c>
      <c r="J86" s="41">
        <v>0.58528124999999998</v>
      </c>
      <c r="K86" s="41">
        <v>18.759599999999999</v>
      </c>
      <c r="L86" s="41">
        <v>69.524999999999991</v>
      </c>
      <c r="M86" s="41">
        <v>91.800000000000011</v>
      </c>
      <c r="N86" s="41">
        <v>81</v>
      </c>
      <c r="O86" s="41">
        <v>101.25</v>
      </c>
      <c r="P86" s="32">
        <v>4.21875</v>
      </c>
      <c r="Q86" s="32">
        <v>4.5</v>
      </c>
      <c r="R86" s="41">
        <v>1.5075000000000001</v>
      </c>
      <c r="S86" s="32">
        <v>0.74249999999999994</v>
      </c>
      <c r="T86" s="74">
        <v>0.29451640480538205</v>
      </c>
      <c r="U86" s="74">
        <v>0.3816202660000001</v>
      </c>
      <c r="V86" s="74">
        <v>0.44530483142214006</v>
      </c>
      <c r="W86" s="74">
        <v>0.82692509742214015</v>
      </c>
      <c r="X86" t="s">
        <v>117</v>
      </c>
      <c r="Y86">
        <v>7399</v>
      </c>
    </row>
    <row r="87" spans="1:25" x14ac:dyDescent="0.25">
      <c r="A87" s="28" t="str">
        <f>HYPERLINK("http://www.fangraphs.com/statss.aspx?playerid="&amp;Y87,X87)</f>
        <v>Russell Martin</v>
      </c>
      <c r="B87" t="str">
        <f>VLOOKUP(HITTERPROJECTIONS[[#This Row],[Name]],PLAYERIDMAP!B:T,5,FALSE)</f>
        <v>PIT</v>
      </c>
      <c r="C87" s="53" t="str">
        <f>VLOOKUP(HITTERPROJECTIONS[[#This Row],[Name]],PLAYERIDMAP!B:U,6,FALSE)</f>
        <v>C</v>
      </c>
      <c r="D87">
        <f>VLOOKUP(HITTERPROJECTIONS[[#This Row],[Name]],MYRANKS_H[[#All],[PLAYER NAME]:[RANK]],21,FALSE)</f>
        <v>86</v>
      </c>
      <c r="E87" s="41">
        <v>434.00579150579148</v>
      </c>
      <c r="F87" s="32">
        <v>500</v>
      </c>
      <c r="G87" s="41">
        <v>98.658047142857143</v>
      </c>
      <c r="H87" s="73">
        <v>63.00300537381537</v>
      </c>
      <c r="I87" s="41">
        <v>19.727535977535975</v>
      </c>
      <c r="J87" s="41">
        <v>0.43400579150579149</v>
      </c>
      <c r="K87" s="41">
        <v>15.493500000000001</v>
      </c>
      <c r="L87" s="41">
        <v>53.5</v>
      </c>
      <c r="M87" s="41">
        <v>57</v>
      </c>
      <c r="N87" s="41">
        <v>57.5</v>
      </c>
      <c r="O87" s="41">
        <v>100</v>
      </c>
      <c r="P87" s="32">
        <v>7.1428571428571432</v>
      </c>
      <c r="Q87" s="32">
        <v>1.3513513513513513</v>
      </c>
      <c r="R87" s="41">
        <v>8.3333333333333321</v>
      </c>
      <c r="S87" s="32">
        <v>2.7777777777777777</v>
      </c>
      <c r="T87" s="74">
        <v>0.22731965580588484</v>
      </c>
      <c r="U87" s="74">
        <v>0.32660180857142851</v>
      </c>
      <c r="V87" s="74">
        <v>0.38187069838028442</v>
      </c>
      <c r="W87" s="74">
        <v>0.70847250695171293</v>
      </c>
      <c r="X87" t="s">
        <v>156</v>
      </c>
      <c r="Y87">
        <v>4616</v>
      </c>
    </row>
    <row r="88" spans="1:25" x14ac:dyDescent="0.25">
      <c r="A88" s="28" t="str">
        <f>HYPERLINK("http://www.fangraphs.com/statss.aspx?playerid="&amp;Y88,X88)</f>
        <v>Allen Craig</v>
      </c>
      <c r="B88" t="str">
        <f>VLOOKUP(HITTERPROJECTIONS[[#This Row],[Name]],PLAYERIDMAP!B:T,5,FALSE)</f>
        <v>STL</v>
      </c>
      <c r="C88" s="53" t="str">
        <f>VLOOKUP(HITTERPROJECTIONS[[#This Row],[Name]],PLAYERIDMAP!B:U,6,FALSE)</f>
        <v>OF</v>
      </c>
      <c r="D88">
        <f>VLOOKUP(HITTERPROJECTIONS[[#This Row],[Name]],MYRANKS_H[[#All],[PLAYER NAME]:[RANK]],21,FALSE)</f>
        <v>87</v>
      </c>
      <c r="E88" s="41">
        <v>477.16666666666669</v>
      </c>
      <c r="F88" s="32">
        <v>525</v>
      </c>
      <c r="G88" s="41">
        <v>146.77395862499998</v>
      </c>
      <c r="H88" s="73">
        <v>97.688150291666645</v>
      </c>
      <c r="I88" s="41">
        <v>29.822916666666668</v>
      </c>
      <c r="J88" s="41">
        <v>1.1929166666666666</v>
      </c>
      <c r="K88" s="41">
        <v>18.069975000000003</v>
      </c>
      <c r="L88" s="41">
        <v>68.775000000000006</v>
      </c>
      <c r="M88" s="41">
        <v>84.525000000000006</v>
      </c>
      <c r="N88" s="41">
        <v>36.75</v>
      </c>
      <c r="O88" s="41">
        <v>91.875</v>
      </c>
      <c r="P88" s="32">
        <v>5.25</v>
      </c>
      <c r="Q88" s="32">
        <v>5.833333333333333</v>
      </c>
      <c r="R88" s="41">
        <v>1.5750000000000002</v>
      </c>
      <c r="S88" s="32">
        <v>0.52500000000000002</v>
      </c>
      <c r="T88" s="74">
        <v>0.3075947438875305</v>
      </c>
      <c r="U88" s="74">
        <v>0.35956944499999988</v>
      </c>
      <c r="V88" s="74">
        <v>0.48870269009779949</v>
      </c>
      <c r="W88" s="74">
        <v>0.84827213509779931</v>
      </c>
      <c r="X88" t="s">
        <v>84</v>
      </c>
      <c r="Y88">
        <v>3433</v>
      </c>
    </row>
    <row r="89" spans="1:25" x14ac:dyDescent="0.25">
      <c r="A89" s="28" t="str">
        <f>HYPERLINK("http://www.fangraphs.com/statss.aspx?playerid="&amp;Y89,X89)</f>
        <v>Wil Myers</v>
      </c>
      <c r="B89" t="str">
        <f>VLOOKUP(HITTERPROJECTIONS[[#This Row],[Name]],PLAYERIDMAP!B:T,5,FALSE)</f>
        <v>TB</v>
      </c>
      <c r="C89" s="53" t="str">
        <f>VLOOKUP(HITTERPROJECTIONS[[#This Row],[Name]],PLAYERIDMAP!B:U,6,FALSE)</f>
        <v>OF</v>
      </c>
      <c r="D89">
        <f>VLOOKUP(HITTERPROJECTIONS[[#This Row],[Name]],MYRANKS_H[[#All],[PLAYER NAME]:[RANK]],21,FALSE)</f>
        <v>88</v>
      </c>
      <c r="E89" s="41">
        <v>542.25</v>
      </c>
      <c r="F89" s="32">
        <v>600</v>
      </c>
      <c r="G89" s="41">
        <v>138.69731999999999</v>
      </c>
      <c r="H89" s="73">
        <v>82.313661176470575</v>
      </c>
      <c r="I89" s="41">
        <v>31.897058823529413</v>
      </c>
      <c r="J89" s="41">
        <v>2.169</v>
      </c>
      <c r="K89" s="41">
        <v>22.317600000000002</v>
      </c>
      <c r="L89" s="41">
        <v>78</v>
      </c>
      <c r="M89" s="41">
        <v>79.800000000000011</v>
      </c>
      <c r="N89" s="41">
        <v>48</v>
      </c>
      <c r="O89" s="41">
        <v>138</v>
      </c>
      <c r="P89" s="41">
        <v>3.75</v>
      </c>
      <c r="Q89" s="41">
        <v>6</v>
      </c>
      <c r="R89" s="41">
        <v>9.375</v>
      </c>
      <c r="S89" s="32">
        <v>3.125</v>
      </c>
      <c r="T89" s="74">
        <v>0.25578113416320886</v>
      </c>
      <c r="U89" s="74">
        <v>0.31741219999999998</v>
      </c>
      <c r="V89" s="74">
        <v>0.44607686274509806</v>
      </c>
      <c r="W89" s="74">
        <v>0.76348906274509809</v>
      </c>
      <c r="X89" t="s">
        <v>167</v>
      </c>
      <c r="Y89">
        <v>10047</v>
      </c>
    </row>
    <row r="90" spans="1:25" x14ac:dyDescent="0.25">
      <c r="A90" s="28" t="str">
        <f>HYPERLINK("http://www.fangraphs.com/statss.aspx?playerid="&amp;Y90,X90)</f>
        <v>Austin Jackson</v>
      </c>
      <c r="B90" t="str">
        <f>VLOOKUP(HITTERPROJECTIONS[[#This Row],[Name]],PLAYERIDMAP!B:T,5,FALSE)</f>
        <v>DET</v>
      </c>
      <c r="C90" s="53" t="str">
        <f>VLOOKUP(HITTERPROJECTIONS[[#This Row],[Name]],PLAYERIDMAP!B:U,6,FALSE)</f>
        <v>OF</v>
      </c>
      <c r="D90">
        <f>VLOOKUP(HITTERPROJECTIONS[[#This Row],[Name]],MYRANKS_H[[#All],[PLAYER NAME]:[RANK]],21,FALSE)</f>
        <v>89</v>
      </c>
      <c r="E90" s="41">
        <v>581.44047619047626</v>
      </c>
      <c r="F90" s="32">
        <v>650</v>
      </c>
      <c r="G90" s="41">
        <v>157.80247971428574</v>
      </c>
      <c r="H90" s="73">
        <v>105.35168272180452</v>
      </c>
      <c r="I90" s="41">
        <v>30.602130325814539</v>
      </c>
      <c r="J90" s="41">
        <v>8.9452380952380963</v>
      </c>
      <c r="K90" s="41">
        <v>12.903428571428572</v>
      </c>
      <c r="L90" s="41">
        <v>98.8</v>
      </c>
      <c r="M90" s="41">
        <v>58.5</v>
      </c>
      <c r="N90" s="41">
        <v>61.75</v>
      </c>
      <c r="O90" s="41">
        <v>136.5</v>
      </c>
      <c r="P90" s="41">
        <v>3.7142857142857144</v>
      </c>
      <c r="Q90" s="41">
        <v>3.0952380952380953</v>
      </c>
      <c r="R90" s="41">
        <v>13</v>
      </c>
      <c r="S90" s="32">
        <v>5.571428571428573</v>
      </c>
      <c r="T90" s="74">
        <v>0.27139919936119244</v>
      </c>
      <c r="U90" s="74">
        <v>0.34348733142857146</v>
      </c>
      <c r="V90" s="74">
        <v>0.42137653289999016</v>
      </c>
      <c r="W90" s="74">
        <v>0.76486386432856168</v>
      </c>
      <c r="X90" t="s">
        <v>120</v>
      </c>
      <c r="Y90">
        <v>9848</v>
      </c>
    </row>
    <row r="91" spans="1:25" x14ac:dyDescent="0.25">
      <c r="A91" s="28" t="str">
        <f>HYPERLINK("http://www.fangraphs.com/statss.aspx?playerid="&amp;Y91,X91)</f>
        <v>Chase Headley</v>
      </c>
      <c r="B91" s="53" t="str">
        <f>VLOOKUP(HITTERPROJECTIONS[[#This Row],[Name]],PLAYERIDMAP!B:T,5,FALSE)</f>
        <v>SD</v>
      </c>
      <c r="C91" s="53" t="str">
        <f>VLOOKUP(HITTERPROJECTIONS[[#This Row],[Name]],PLAYERIDMAP!B:U,6,FALSE)</f>
        <v>3B</v>
      </c>
      <c r="D91">
        <f>VLOOKUP(HITTERPROJECTIONS[[#This Row],[Name]],MYRANKS_H[[#All],[PLAYER NAME]:[RANK]],21,FALSE)</f>
        <v>90</v>
      </c>
      <c r="E91" s="41">
        <v>565.62662337662346</v>
      </c>
      <c r="F91" s="32">
        <v>650</v>
      </c>
      <c r="G91" s="41">
        <v>149.59817600000002</v>
      </c>
      <c r="H91" s="73">
        <v>97.468289961038977</v>
      </c>
      <c r="I91" s="41">
        <v>35.351663961038966</v>
      </c>
      <c r="J91" s="41">
        <v>1.8854220779220783</v>
      </c>
      <c r="K91" s="41">
        <v>14.892800000000005</v>
      </c>
      <c r="L91" s="41">
        <v>74.100000000000009</v>
      </c>
      <c r="M91" s="41">
        <v>76.050000000000011</v>
      </c>
      <c r="N91" s="41">
        <v>74.75</v>
      </c>
      <c r="O91" s="41">
        <v>146.25</v>
      </c>
      <c r="P91" s="32">
        <v>5.9090909090909092</v>
      </c>
      <c r="Q91" s="32">
        <v>3.7142857142857144</v>
      </c>
      <c r="R91" s="41">
        <v>10.833333333333334</v>
      </c>
      <c r="S91" s="32">
        <v>3.6111111111111112</v>
      </c>
      <c r="T91" s="74">
        <v>0.2644822040146258</v>
      </c>
      <c r="U91" s="74">
        <v>0.35424194909090911</v>
      </c>
      <c r="V91" s="74">
        <v>0.41263808044175809</v>
      </c>
      <c r="W91" s="74">
        <v>0.76688002953266721</v>
      </c>
      <c r="X91" t="s">
        <v>175</v>
      </c>
      <c r="Y91">
        <v>4720</v>
      </c>
    </row>
    <row r="92" spans="1:25" x14ac:dyDescent="0.25">
      <c r="A92" s="28" t="str">
        <f>HYPERLINK("http://www.fangraphs.com/statss.aspx?playerid="&amp;Y92,X92)</f>
        <v>Jarrod Saltalamacchia</v>
      </c>
      <c r="B92" t="str">
        <f>VLOOKUP(HITTERPROJECTIONS[[#This Row],[Name]],PLAYERIDMAP!B:T,5,FALSE)</f>
        <v>MIA</v>
      </c>
      <c r="C92" s="53" t="str">
        <f>VLOOKUP(HITTERPROJECTIONS[[#This Row],[Name]],PLAYERIDMAP!B:U,6,FALSE)</f>
        <v>C</v>
      </c>
      <c r="D92">
        <f>VLOOKUP(HITTERPROJECTIONS[[#This Row],[Name]],MYRANKS_H[[#All],[PLAYER NAME]:[RANK]],21,FALSE)</f>
        <v>91</v>
      </c>
      <c r="E92" s="41">
        <v>407.83064516129031</v>
      </c>
      <c r="F92" s="32">
        <v>450</v>
      </c>
      <c r="G92" s="41">
        <v>98.692538999999996</v>
      </c>
      <c r="H92" s="73">
        <v>54.537718838709672</v>
      </c>
      <c r="I92" s="41">
        <v>27.188709677419354</v>
      </c>
      <c r="J92" s="41">
        <v>1.3594354838709677</v>
      </c>
      <c r="K92" s="41">
        <v>15.606675000000001</v>
      </c>
      <c r="L92" s="41">
        <v>58.5</v>
      </c>
      <c r="M92" s="41">
        <v>54</v>
      </c>
      <c r="N92" s="41">
        <v>38.25</v>
      </c>
      <c r="O92" s="41">
        <v>135</v>
      </c>
      <c r="P92" s="41">
        <v>1.5</v>
      </c>
      <c r="Q92" s="41">
        <v>2.4193548387096775</v>
      </c>
      <c r="R92" s="41">
        <v>2.0999999999999996</v>
      </c>
      <c r="S92" s="32">
        <v>0.90000000000000013</v>
      </c>
      <c r="T92" s="74">
        <v>0.24199392608411935</v>
      </c>
      <c r="U92" s="74">
        <v>0.30765008666666671</v>
      </c>
      <c r="V92" s="74">
        <v>0.43012987554131815</v>
      </c>
      <c r="W92" s="74">
        <v>0.73777996220798481</v>
      </c>
      <c r="X92" t="s">
        <v>106</v>
      </c>
      <c r="Y92">
        <v>5557</v>
      </c>
    </row>
    <row r="93" spans="1:25" x14ac:dyDescent="0.25">
      <c r="A93" s="28" t="str">
        <f>HYPERLINK("http://www.fangraphs.com/statss.aspx?playerid="&amp;Y93,X93)</f>
        <v>Matt Carpenter</v>
      </c>
      <c r="B93" t="str">
        <f>VLOOKUP(HITTERPROJECTIONS[[#This Row],[Name]],PLAYERIDMAP!B:T,5,FALSE)</f>
        <v>STL</v>
      </c>
      <c r="C93" s="53" t="str">
        <f>VLOOKUP(HITTERPROJECTIONS[[#This Row],[Name]],PLAYERIDMAP!B:U,6,FALSE)</f>
        <v>1B</v>
      </c>
      <c r="D93">
        <f>VLOOKUP(HITTERPROJECTIONS[[#This Row],[Name]],MYRANKS_H[[#All],[PLAYER NAME]:[RANK]],21,FALSE)</f>
        <v>92</v>
      </c>
      <c r="E93" s="41">
        <v>569.65277777777783</v>
      </c>
      <c r="F93" s="32">
        <v>650</v>
      </c>
      <c r="G93" s="41">
        <v>168.05637694444448</v>
      </c>
      <c r="H93" s="73">
        <v>106.04207833333335</v>
      </c>
      <c r="I93" s="41">
        <v>43.81944444444445</v>
      </c>
      <c r="J93" s="41">
        <v>7.1206597222222232</v>
      </c>
      <c r="K93" s="41">
        <v>11.074194444444446</v>
      </c>
      <c r="L93" s="41">
        <v>96.199999999999989</v>
      </c>
      <c r="M93" s="41">
        <v>76.7</v>
      </c>
      <c r="N93" s="41">
        <v>65</v>
      </c>
      <c r="O93" s="41">
        <v>91.000000000000014</v>
      </c>
      <c r="P93" s="32">
        <v>7.2222222222222223</v>
      </c>
      <c r="Q93" s="32">
        <v>8.125</v>
      </c>
      <c r="R93" s="41">
        <v>2.5</v>
      </c>
      <c r="S93" s="32">
        <v>2.5</v>
      </c>
      <c r="T93" s="74">
        <v>0.29501546117274169</v>
      </c>
      <c r="U93" s="74">
        <v>0.36965938333333342</v>
      </c>
      <c r="V93" s="74">
        <v>0.45525929879312449</v>
      </c>
      <c r="W93" s="74">
        <v>0.82491868212645791</v>
      </c>
      <c r="X93" t="s">
        <v>40</v>
      </c>
      <c r="Y93">
        <v>8090</v>
      </c>
    </row>
    <row r="94" spans="1:25" x14ac:dyDescent="0.25">
      <c r="A94" s="28" t="str">
        <f>HYPERLINK("http://www.fangraphs.com/statss.aspx?playerid="&amp;Y94,X94)</f>
        <v>Chase Utley</v>
      </c>
      <c r="B94" t="str">
        <f>VLOOKUP(HITTERPROJECTIONS[[#This Row],[Name]],PLAYERIDMAP!B:T,5,FALSE)</f>
        <v>PHI</v>
      </c>
      <c r="C94" s="53" t="str">
        <f>VLOOKUP(HITTERPROJECTIONS[[#This Row],[Name]],PLAYERIDMAP!B:U,6,FALSE)</f>
        <v>2B</v>
      </c>
      <c r="D94">
        <f>VLOOKUP(HITTERPROJECTIONS[[#This Row],[Name]],MYRANKS_H[[#All],[PLAYER NAME]:[RANK]],21,FALSE)</f>
        <v>93</v>
      </c>
      <c r="E94" s="41">
        <v>396</v>
      </c>
      <c r="F94" s="32">
        <v>450</v>
      </c>
      <c r="G94" s="41">
        <v>107.93924999999999</v>
      </c>
      <c r="H94" s="73">
        <v>69.564249999999987</v>
      </c>
      <c r="I94" s="41">
        <v>19.8</v>
      </c>
      <c r="J94" s="41">
        <v>4.4000000000000004</v>
      </c>
      <c r="K94" s="41">
        <v>14.175000000000001</v>
      </c>
      <c r="L94" s="41">
        <v>56.25</v>
      </c>
      <c r="M94" s="41">
        <v>51.75</v>
      </c>
      <c r="N94" s="41">
        <v>40.5</v>
      </c>
      <c r="O94" s="41">
        <v>63.000000000000007</v>
      </c>
      <c r="P94" s="41">
        <v>9</v>
      </c>
      <c r="Q94" s="41">
        <v>4.5</v>
      </c>
      <c r="R94" s="41">
        <v>6.93</v>
      </c>
      <c r="S94" s="32">
        <v>2.0699999999999998</v>
      </c>
      <c r="T94" s="74">
        <v>0.2725738636363636</v>
      </c>
      <c r="U94" s="74">
        <v>0.34986499999999998</v>
      </c>
      <c r="V94" s="74">
        <v>0.45218244949494946</v>
      </c>
      <c r="W94" s="74">
        <v>0.80204744949494944</v>
      </c>
      <c r="X94" t="s">
        <v>86</v>
      </c>
      <c r="Y94">
        <v>1679</v>
      </c>
    </row>
    <row r="95" spans="1:25" x14ac:dyDescent="0.25">
      <c r="A95" s="28" t="str">
        <f>HYPERLINK("http://www.fangraphs.com/statss.aspx?playerid="&amp;Y95,X95)</f>
        <v>Torii Hunter</v>
      </c>
      <c r="B95" s="53" t="str">
        <f>VLOOKUP(HITTERPROJECTIONS[[#This Row],[Name]],PLAYERIDMAP!B:T,5,FALSE)</f>
        <v>DET</v>
      </c>
      <c r="C95" s="53" t="str">
        <f>VLOOKUP(HITTERPROJECTIONS[[#This Row],[Name]],PLAYERIDMAP!B:U,6,FALSE)</f>
        <v>OF</v>
      </c>
      <c r="D95">
        <f>VLOOKUP(HITTERPROJECTIONS[[#This Row],[Name]],MYRANKS_H[[#All],[PLAYER NAME]:[RANK]],21,FALSE)</f>
        <v>94</v>
      </c>
      <c r="E95" s="41">
        <v>568.75</v>
      </c>
      <c r="F95" s="32">
        <v>625</v>
      </c>
      <c r="G95" s="41">
        <v>159.85665</v>
      </c>
      <c r="H95" s="73">
        <v>108.69452280701755</v>
      </c>
      <c r="I95" s="41">
        <v>29.934210526315791</v>
      </c>
      <c r="J95" s="41">
        <v>3.7916666666666665</v>
      </c>
      <c r="K95" s="41">
        <v>17.436249999999998</v>
      </c>
      <c r="L95" s="41">
        <v>79.375</v>
      </c>
      <c r="M95" s="41">
        <v>80.625</v>
      </c>
      <c r="N95" s="41">
        <v>43.750000000000007</v>
      </c>
      <c r="O95" s="41">
        <v>112.5</v>
      </c>
      <c r="P95" s="41">
        <v>6.25</v>
      </c>
      <c r="Q95" s="41">
        <v>6.25</v>
      </c>
      <c r="R95" s="41">
        <v>4.0625</v>
      </c>
      <c r="S95" s="32">
        <v>2.1875</v>
      </c>
      <c r="T95" s="74">
        <v>0.28106663736263737</v>
      </c>
      <c r="U95" s="74">
        <v>0.33577064000000001</v>
      </c>
      <c r="V95" s="74">
        <v>0.43900297821476769</v>
      </c>
      <c r="W95" s="74">
        <v>0.77477361821476776</v>
      </c>
      <c r="X95" t="s">
        <v>66</v>
      </c>
      <c r="Y95">
        <v>731</v>
      </c>
    </row>
    <row r="96" spans="1:25" x14ac:dyDescent="0.25">
      <c r="A96" s="28" t="str">
        <f>HYPERLINK("http://www.fangraphs.com/statss.aspx?playerid="&amp;Y96,X96)</f>
        <v>Rickie Weeks</v>
      </c>
      <c r="B96" t="str">
        <f>VLOOKUP(HITTERPROJECTIONS[[#This Row],[Name]],PLAYERIDMAP!B:T,5,FALSE)</f>
        <v>MIL</v>
      </c>
      <c r="C96" s="53" t="str">
        <f>VLOOKUP(HITTERPROJECTIONS[[#This Row],[Name]],PLAYERIDMAP!B:U,6,FALSE)</f>
        <v>2B</v>
      </c>
      <c r="D96">
        <f>VLOOKUP(HITTERPROJECTIONS[[#This Row],[Name]],MYRANKS_H[[#All],[PLAYER NAME]:[RANK]],21,FALSE)</f>
        <v>95</v>
      </c>
      <c r="E96" s="41">
        <v>435.83333333333331</v>
      </c>
      <c r="F96" s="32">
        <v>500</v>
      </c>
      <c r="G96" s="41">
        <v>108.14375</v>
      </c>
      <c r="H96" s="73">
        <v>61.915509259259252</v>
      </c>
      <c r="I96" s="41">
        <v>24.212962962962962</v>
      </c>
      <c r="J96" s="41">
        <v>1.4527777777777777</v>
      </c>
      <c r="K96" s="41">
        <v>20.5625</v>
      </c>
      <c r="L96" s="41">
        <v>59</v>
      </c>
      <c r="M96" s="41">
        <v>41.5</v>
      </c>
      <c r="N96" s="41">
        <v>52.5</v>
      </c>
      <c r="O96" s="41">
        <v>125</v>
      </c>
      <c r="P96" s="32">
        <v>10</v>
      </c>
      <c r="Q96" s="32">
        <v>1.6666666666666667</v>
      </c>
      <c r="R96" s="41">
        <v>9.375</v>
      </c>
      <c r="S96" s="32">
        <v>3.125</v>
      </c>
      <c r="T96" s="74">
        <v>0.24813097514340346</v>
      </c>
      <c r="U96" s="74">
        <v>0.34128750000000002</v>
      </c>
      <c r="V96" s="74">
        <v>0.45189239430635225</v>
      </c>
      <c r="W96" s="74">
        <v>0.79317989430635227</v>
      </c>
      <c r="X96" t="s">
        <v>276</v>
      </c>
      <c r="Y96">
        <v>1849</v>
      </c>
    </row>
    <row r="97" spans="1:25" x14ac:dyDescent="0.25">
      <c r="A97" s="28" t="str">
        <f>HYPERLINK("http://www.fangraphs.com/statss.aspx?playerid="&amp;Y97,X97)</f>
        <v>Brandon Moss</v>
      </c>
      <c r="B97" t="str">
        <f>VLOOKUP(HITTERPROJECTIONS[[#This Row],[Name]],PLAYERIDMAP!B:T,5,FALSE)</f>
        <v>OAK</v>
      </c>
      <c r="C97" s="53" t="str">
        <f>VLOOKUP(HITTERPROJECTIONS[[#This Row],[Name]],PLAYERIDMAP!B:U,6,FALSE)</f>
        <v>OF</v>
      </c>
      <c r="D97">
        <f>VLOOKUP(HITTERPROJECTIONS[[#This Row],[Name]],MYRANKS_H[[#All],[PLAYER NAME]:[RANK]],21,FALSE)</f>
        <v>96</v>
      </c>
      <c r="E97" s="41">
        <v>441.31944444444446</v>
      </c>
      <c r="F97" s="32">
        <v>500</v>
      </c>
      <c r="G97" s="41">
        <v>114.59656111111111</v>
      </c>
      <c r="H97" s="73">
        <v>56.606686383442266</v>
      </c>
      <c r="I97" s="41">
        <v>25.959967320261438</v>
      </c>
      <c r="J97" s="41">
        <v>2.9421296296296298</v>
      </c>
      <c r="K97" s="41">
        <v>29.087777777777777</v>
      </c>
      <c r="L97" s="41">
        <v>71</v>
      </c>
      <c r="M97" s="41">
        <v>78</v>
      </c>
      <c r="N97" s="41">
        <v>50</v>
      </c>
      <c r="O97" s="41">
        <v>135</v>
      </c>
      <c r="P97" s="32">
        <v>5.5555555555555554</v>
      </c>
      <c r="Q97" s="32">
        <v>3.125</v>
      </c>
      <c r="R97" s="41">
        <v>3.25</v>
      </c>
      <c r="S97" s="32">
        <v>1.75</v>
      </c>
      <c r="T97" s="74">
        <v>0.25966805350118016</v>
      </c>
      <c r="U97" s="74">
        <v>0.34030423333333326</v>
      </c>
      <c r="V97" s="74">
        <v>0.52955772505823717</v>
      </c>
      <c r="W97" s="74">
        <v>0.86986195839157043</v>
      </c>
      <c r="X97" t="s">
        <v>73</v>
      </c>
      <c r="Y97">
        <v>4467</v>
      </c>
    </row>
    <row r="98" spans="1:25" x14ac:dyDescent="0.25">
      <c r="A98" s="28" t="str">
        <f>HYPERLINK("http://www.fangraphs.com/statss.aspx?playerid="&amp;Y98,X98)</f>
        <v>Norichika Aoki</v>
      </c>
      <c r="B98" t="str">
        <f>VLOOKUP(HITTERPROJECTIONS[[#This Row],[Name]],PLAYERIDMAP!B:T,5,FALSE)</f>
        <v>KC</v>
      </c>
      <c r="C98" s="53" t="str">
        <f>VLOOKUP(HITTERPROJECTIONS[[#This Row],[Name]],PLAYERIDMAP!B:U,6,FALSE)</f>
        <v>OF</v>
      </c>
      <c r="D98">
        <f>VLOOKUP(HITTERPROJECTIONS[[#This Row],[Name]],MYRANKS_H[[#All],[PLAYER NAME]:[RANK]],21,FALSE)</f>
        <v>97</v>
      </c>
      <c r="E98" s="41">
        <v>583.10416666666663</v>
      </c>
      <c r="F98" s="32">
        <v>650</v>
      </c>
      <c r="G98" s="41">
        <v>168.86999999999998</v>
      </c>
      <c r="H98" s="73">
        <v>129.83524064171121</v>
      </c>
      <c r="I98" s="41">
        <v>26.504734848484848</v>
      </c>
      <c r="J98" s="41">
        <v>3.4300245098039213</v>
      </c>
      <c r="K98" s="41">
        <v>9.1000000000000014</v>
      </c>
      <c r="L98" s="41">
        <v>79.95</v>
      </c>
      <c r="M98" s="41">
        <v>48.099999999999994</v>
      </c>
      <c r="N98" s="41">
        <v>52</v>
      </c>
      <c r="O98" s="41">
        <v>45.500000000000007</v>
      </c>
      <c r="P98" s="32">
        <v>10.833333333333334</v>
      </c>
      <c r="Q98" s="32">
        <v>4.0625</v>
      </c>
      <c r="R98" s="41">
        <v>20.11904761904762</v>
      </c>
      <c r="S98" s="32">
        <v>10.833333333333332</v>
      </c>
      <c r="T98" s="74">
        <v>0.28960520204365997</v>
      </c>
      <c r="U98" s="74">
        <v>0.35646666666666665</v>
      </c>
      <c r="V98" s="74">
        <v>0.393642846320642</v>
      </c>
      <c r="W98" s="74">
        <v>0.75010951298730866</v>
      </c>
      <c r="X98" t="s">
        <v>127</v>
      </c>
      <c r="Y98">
        <v>13075</v>
      </c>
    </row>
    <row r="99" spans="1:25" x14ac:dyDescent="0.25">
      <c r="A99" s="28" t="str">
        <f>HYPERLINK("http://www.fangraphs.com/statss.aspx?playerid="&amp;Y99,X99)</f>
        <v>Miguel Montero</v>
      </c>
      <c r="B99" t="str">
        <f>VLOOKUP(HITTERPROJECTIONS[[#This Row],[Name]],PLAYERIDMAP!B:T,5,FALSE)</f>
        <v>ARI</v>
      </c>
      <c r="C99" s="53" t="str">
        <f>VLOOKUP(HITTERPROJECTIONS[[#This Row],[Name]],PLAYERIDMAP!B:U,6,FALSE)</f>
        <v>C</v>
      </c>
      <c r="D99">
        <f>VLOOKUP(HITTERPROJECTIONS[[#This Row],[Name]],MYRANKS_H[[#All],[PLAYER NAME]:[RANK]],21,FALSE)</f>
        <v>98</v>
      </c>
      <c r="E99" s="41">
        <v>456.64903846153845</v>
      </c>
      <c r="F99" s="32">
        <v>525</v>
      </c>
      <c r="G99" s="41">
        <v>115.43479290000001</v>
      </c>
      <c r="H99" s="73">
        <v>83.820514534615398</v>
      </c>
      <c r="I99" s="41">
        <v>18.265961538461539</v>
      </c>
      <c r="J99" s="41">
        <v>0.91329807692307685</v>
      </c>
      <c r="K99" s="41">
        <v>12.435018749999999</v>
      </c>
      <c r="L99" s="41">
        <v>54.074999999999996</v>
      </c>
      <c r="M99" s="41">
        <v>59.85</v>
      </c>
      <c r="N99" s="41">
        <v>57.75</v>
      </c>
      <c r="O99" s="41">
        <v>118.125</v>
      </c>
      <c r="P99" s="32">
        <v>6.5625</v>
      </c>
      <c r="Q99" s="32">
        <v>4.0384615384615383</v>
      </c>
      <c r="R99" s="41">
        <v>0.328125</v>
      </c>
      <c r="S99" s="32">
        <v>0.328125</v>
      </c>
      <c r="T99" s="74">
        <v>0.25278667680742872</v>
      </c>
      <c r="U99" s="74">
        <v>0.34237579600000001</v>
      </c>
      <c r="V99" s="74">
        <v>0.37847973451249173</v>
      </c>
      <c r="W99" s="74">
        <v>0.72085553051249174</v>
      </c>
      <c r="X99" t="s">
        <v>227</v>
      </c>
      <c r="Y99">
        <v>3364</v>
      </c>
    </row>
    <row r="100" spans="1:25" x14ac:dyDescent="0.25">
      <c r="A100" s="28" t="str">
        <f>HYPERLINK("http://www.fangraphs.com/statss.aspx?playerid="&amp;Y100,X100)</f>
        <v>Victor Martinez</v>
      </c>
      <c r="B100" t="str">
        <f>VLOOKUP(HITTERPROJECTIONS[[#This Row],[Name]],PLAYERIDMAP!B:T,5,FALSE)</f>
        <v>DET</v>
      </c>
      <c r="C100" s="53" t="str">
        <f>VLOOKUP(HITTERPROJECTIONS[[#This Row],[Name]],PLAYERIDMAP!B:U,6,FALSE)</f>
        <v>1B</v>
      </c>
      <c r="D100">
        <f>VLOOKUP(HITTERPROJECTIONS[[#This Row],[Name]],MYRANKS_H[[#All],[PLAYER NAME]:[RANK]],21,FALSE)</f>
        <v>99</v>
      </c>
      <c r="E100" s="41">
        <v>586.44444444444446</v>
      </c>
      <c r="F100" s="32">
        <v>650</v>
      </c>
      <c r="G100" s="41">
        <v>175.87167000000002</v>
      </c>
      <c r="H100" s="73">
        <v>125.65649352941176</v>
      </c>
      <c r="I100" s="41">
        <v>34.496732026143789</v>
      </c>
      <c r="J100" s="41">
        <v>0.58644444444444443</v>
      </c>
      <c r="K100" s="41">
        <v>15.131999999999998</v>
      </c>
      <c r="L100" s="41">
        <v>71.5</v>
      </c>
      <c r="M100" s="41">
        <v>86.45</v>
      </c>
      <c r="N100" s="41">
        <v>55.250000000000007</v>
      </c>
      <c r="O100" s="41">
        <v>68.25</v>
      </c>
      <c r="P100" s="41">
        <v>1.0833333333333333</v>
      </c>
      <c r="Q100" s="41">
        <v>7.2222222222222223</v>
      </c>
      <c r="R100" s="41">
        <v>0.65</v>
      </c>
      <c r="S100" s="32">
        <v>0.65</v>
      </c>
      <c r="T100" s="74">
        <v>0.29989485221674878</v>
      </c>
      <c r="U100" s="74">
        <v>0.3572384666666667</v>
      </c>
      <c r="V100" s="74">
        <v>0.43812724862358737</v>
      </c>
      <c r="W100" s="74">
        <v>0.79536571529025402</v>
      </c>
      <c r="X100" t="s">
        <v>81</v>
      </c>
      <c r="Y100">
        <v>393</v>
      </c>
    </row>
    <row r="101" spans="1:25" x14ac:dyDescent="0.25">
      <c r="A101" s="28" t="str">
        <f>HYPERLINK("http://www.fangraphs.com/statss.aspx?playerid="&amp;Y101,X101)</f>
        <v>Michael Cuddyer</v>
      </c>
      <c r="B101" t="str">
        <f>VLOOKUP(HITTERPROJECTIONS[[#This Row],[Name]],PLAYERIDMAP!B:T,5,FALSE)</f>
        <v>COL</v>
      </c>
      <c r="C101" s="53" t="str">
        <f>VLOOKUP(HITTERPROJECTIONS[[#This Row],[Name]],PLAYERIDMAP!B:U,6,FALSE)</f>
        <v>OF</v>
      </c>
      <c r="D101">
        <f>VLOOKUP(HITTERPROJECTIONS[[#This Row],[Name]],MYRANKS_H[[#All],[PLAYER NAME]:[RANK]],21,FALSE)</f>
        <v>100</v>
      </c>
      <c r="E101" s="41">
        <v>474.77499999999998</v>
      </c>
      <c r="F101" s="32">
        <v>525</v>
      </c>
      <c r="G101" s="41">
        <v>133.20369719999999</v>
      </c>
      <c r="H101" s="73">
        <v>81.583859699999991</v>
      </c>
      <c r="I101" s="41">
        <v>29.673437499999999</v>
      </c>
      <c r="J101" s="41">
        <v>2.373875</v>
      </c>
      <c r="K101" s="41">
        <v>19.572524999999999</v>
      </c>
      <c r="L101" s="41">
        <v>67.2</v>
      </c>
      <c r="M101" s="41">
        <v>72.975000000000009</v>
      </c>
      <c r="N101" s="41">
        <v>44.625</v>
      </c>
      <c r="O101" s="41">
        <v>94.5</v>
      </c>
      <c r="P101" s="32">
        <v>2.1</v>
      </c>
      <c r="Q101" s="32">
        <v>3.5</v>
      </c>
      <c r="R101" s="41">
        <v>8.75</v>
      </c>
      <c r="S101" s="32">
        <v>2.9166666666666665</v>
      </c>
      <c r="T101" s="74">
        <v>0.28056173387394029</v>
      </c>
      <c r="U101" s="74">
        <v>0.34272132799999999</v>
      </c>
      <c r="V101" s="74">
        <v>0.47673626391448576</v>
      </c>
      <c r="W101" s="74">
        <v>0.81945759191448575</v>
      </c>
      <c r="X101" t="s">
        <v>56</v>
      </c>
      <c r="Y101">
        <v>1534</v>
      </c>
    </row>
    <row r="102" spans="1:25" x14ac:dyDescent="0.25">
      <c r="A102" s="28" t="str">
        <f>HYPERLINK("http://www.fangraphs.com/statss.aspx?playerid="&amp;Y102,X102)</f>
        <v>Josh Reddick</v>
      </c>
      <c r="B102" t="str">
        <f>VLOOKUP(HITTERPROJECTIONS[[#This Row],[Name]],PLAYERIDMAP!B:T,5,FALSE)</f>
        <v>OAK</v>
      </c>
      <c r="C102" s="53" t="str">
        <f>VLOOKUP(HITTERPROJECTIONS[[#This Row],[Name]],PLAYERIDMAP!B:U,6,FALSE)</f>
        <v>OF</v>
      </c>
      <c r="D102">
        <f>VLOOKUP(HITTERPROJECTIONS[[#This Row],[Name]],MYRANKS_H[[#All],[PLAYER NAME]:[RANK]],21,FALSE)</f>
        <v>101</v>
      </c>
      <c r="E102" s="41">
        <v>549.93055555555554</v>
      </c>
      <c r="F102" s="32">
        <v>625</v>
      </c>
      <c r="G102" s="41">
        <v>133.867335</v>
      </c>
      <c r="H102" s="73">
        <v>78.997055577485384</v>
      </c>
      <c r="I102" s="41">
        <v>28.943713450292396</v>
      </c>
      <c r="J102" s="41">
        <v>3.4370659722222223</v>
      </c>
      <c r="K102" s="41">
        <v>22.4895</v>
      </c>
      <c r="L102" s="41">
        <v>80</v>
      </c>
      <c r="M102" s="41">
        <v>74.375</v>
      </c>
      <c r="N102" s="41">
        <v>65.625</v>
      </c>
      <c r="O102" s="41">
        <v>121.875</v>
      </c>
      <c r="P102" s="32">
        <v>2.5</v>
      </c>
      <c r="Q102" s="32">
        <v>6.9444444444444446</v>
      </c>
      <c r="R102" s="41">
        <v>11.111111111111112</v>
      </c>
      <c r="S102" s="32">
        <v>2.7777777777777772</v>
      </c>
      <c r="T102" s="74">
        <v>0.24342589013764365</v>
      </c>
      <c r="U102" s="74">
        <v>0.323187736</v>
      </c>
      <c r="V102" s="74">
        <v>0.43124295967725851</v>
      </c>
      <c r="W102" s="74">
        <v>0.75443069567725851</v>
      </c>
      <c r="X102" t="s">
        <v>192</v>
      </c>
      <c r="Y102">
        <v>3892</v>
      </c>
    </row>
    <row r="103" spans="1:25" x14ac:dyDescent="0.25">
      <c r="A103" s="28" t="str">
        <f>HYPERLINK("http://www.fangraphs.com/statss.aspx?playerid="&amp;Y103,X103)</f>
        <v>Pedro Alvarez</v>
      </c>
      <c r="B103" t="str">
        <f>VLOOKUP(HITTERPROJECTIONS[[#This Row],[Name]],PLAYERIDMAP!B:T,5,FALSE)</f>
        <v>PIT</v>
      </c>
      <c r="C103" s="53" t="str">
        <f>VLOOKUP(HITTERPROJECTIONS[[#This Row],[Name]],PLAYERIDMAP!B:U,6,FALSE)</f>
        <v>3B</v>
      </c>
      <c r="D103">
        <f>VLOOKUP(HITTERPROJECTIONS[[#This Row],[Name]],MYRANKS_H[[#All],[PLAYER NAME]:[RANK]],21,FALSE)</f>
        <v>102</v>
      </c>
      <c r="E103" s="41">
        <v>540</v>
      </c>
      <c r="F103" s="32">
        <v>600</v>
      </c>
      <c r="G103" s="41">
        <v>130.80251250000001</v>
      </c>
      <c r="H103" s="73">
        <v>74.740012500000006</v>
      </c>
      <c r="I103" s="41">
        <v>22.5</v>
      </c>
      <c r="J103" s="41">
        <v>1.8</v>
      </c>
      <c r="K103" s="41">
        <v>31.762499999999999</v>
      </c>
      <c r="L103" s="41">
        <v>62.4</v>
      </c>
      <c r="M103" s="41">
        <v>78.600000000000009</v>
      </c>
      <c r="N103" s="41">
        <v>54</v>
      </c>
      <c r="O103" s="41">
        <v>180</v>
      </c>
      <c r="P103" s="32">
        <v>3</v>
      </c>
      <c r="Q103" s="32">
        <v>3</v>
      </c>
      <c r="R103" s="41">
        <v>2</v>
      </c>
      <c r="S103" s="32">
        <v>0</v>
      </c>
      <c r="T103" s="74">
        <v>0.24222687500000001</v>
      </c>
      <c r="U103" s="74">
        <v>0.31300418750000003</v>
      </c>
      <c r="V103" s="74">
        <v>0.46701854166666673</v>
      </c>
      <c r="W103" s="74">
        <v>0.78002272916666682</v>
      </c>
      <c r="X103" t="s">
        <v>62</v>
      </c>
      <c r="Y103">
        <v>2495</v>
      </c>
    </row>
    <row r="104" spans="1:25" x14ac:dyDescent="0.25">
      <c r="A104" s="28" t="str">
        <f>HYPERLINK("http://www.fangraphs.com/statss.aspx?playerid="&amp;Y104,X104)</f>
        <v>Jayson Werth</v>
      </c>
      <c r="B104" t="str">
        <f>VLOOKUP(HITTERPROJECTIONS[[#This Row],[Name]],PLAYERIDMAP!B:T,5,FALSE)</f>
        <v>WAS</v>
      </c>
      <c r="C104" s="53" t="str">
        <f>VLOOKUP(HITTERPROJECTIONS[[#This Row],[Name]],PLAYERIDMAP!B:U,6,FALSE)</f>
        <v>OF</v>
      </c>
      <c r="D104">
        <f>VLOOKUP(HITTERPROJECTIONS[[#This Row],[Name]],MYRANKS_H[[#All],[PLAYER NAME]:[RANK]],21,FALSE)</f>
        <v>103</v>
      </c>
      <c r="E104" s="41">
        <v>478.08333333333331</v>
      </c>
      <c r="F104" s="32">
        <v>550</v>
      </c>
      <c r="G104" s="41">
        <v>134.745434375</v>
      </c>
      <c r="H104" s="73">
        <v>87.502291299508244</v>
      </c>
      <c r="I104" s="41">
        <v>25.162280701754383</v>
      </c>
      <c r="J104" s="41">
        <v>1.4487373737373737</v>
      </c>
      <c r="K104" s="41">
        <v>20.632124999999998</v>
      </c>
      <c r="L104" s="41">
        <v>69.849999999999994</v>
      </c>
      <c r="M104" s="41">
        <v>62.15</v>
      </c>
      <c r="N104" s="41">
        <v>63.25</v>
      </c>
      <c r="O104" s="41">
        <v>110</v>
      </c>
      <c r="P104" s="41">
        <v>5</v>
      </c>
      <c r="Q104" s="41">
        <v>3.6666666666666665</v>
      </c>
      <c r="R104" s="41">
        <v>9.35</v>
      </c>
      <c r="S104" s="32">
        <v>1.6500000000000004</v>
      </c>
      <c r="T104" s="74">
        <v>0.2818450780024403</v>
      </c>
      <c r="U104" s="74">
        <v>0.36908260795454556</v>
      </c>
      <c r="V104" s="74">
        <v>0.47000501619151991</v>
      </c>
      <c r="W104" s="74">
        <v>0.83908762414606541</v>
      </c>
      <c r="X104" t="s">
        <v>46</v>
      </c>
      <c r="Y104">
        <v>1327</v>
      </c>
    </row>
    <row r="105" spans="1:25" x14ac:dyDescent="0.25">
      <c r="A105" s="28" t="str">
        <f>HYPERLINK("http://www.fangraphs.com/statss.aspx?playerid="&amp;Y105,X105)</f>
        <v>Carlos Beltran</v>
      </c>
      <c r="B105" t="str">
        <f>VLOOKUP(HITTERPROJECTIONS[[#This Row],[Name]],PLAYERIDMAP!B:T,5,FALSE)</f>
        <v>NYY</v>
      </c>
      <c r="C105" s="53" t="str">
        <f>VLOOKUP(HITTERPROJECTIONS[[#This Row],[Name]],PLAYERIDMAP!B:U,6,FALSE)</f>
        <v>OF</v>
      </c>
      <c r="D105">
        <f>VLOOKUP(HITTERPROJECTIONS[[#This Row],[Name]],MYRANKS_H[[#All],[PLAYER NAME]:[RANK]],21,FALSE)</f>
        <v>104</v>
      </c>
      <c r="E105" s="41">
        <v>494.46595208070619</v>
      </c>
      <c r="F105" s="32">
        <v>550</v>
      </c>
      <c r="G105" s="41">
        <v>140.84720848360655</v>
      </c>
      <c r="H105" s="73">
        <v>86.340171678720651</v>
      </c>
      <c r="I105" s="41">
        <v>29.08623247533566</v>
      </c>
      <c r="J105" s="41">
        <v>2.9967633459436738</v>
      </c>
      <c r="K105" s="41">
        <v>22.424040983606563</v>
      </c>
      <c r="L105" s="41">
        <v>69.3</v>
      </c>
      <c r="M105" s="41">
        <v>75.350000000000009</v>
      </c>
      <c r="N105" s="41">
        <v>49.5</v>
      </c>
      <c r="O105" s="41">
        <v>88</v>
      </c>
      <c r="P105" s="32">
        <v>1.8032786885245902</v>
      </c>
      <c r="Q105" s="32">
        <v>4.2307692307692308</v>
      </c>
      <c r="R105" s="41">
        <v>1.8425</v>
      </c>
      <c r="S105" s="32">
        <v>0.90749999999999986</v>
      </c>
      <c r="T105" s="74">
        <v>0.28484713232715692</v>
      </c>
      <c r="U105" s="74">
        <v>0.34936452213114744</v>
      </c>
      <c r="V105" s="74">
        <v>0.49184193487594174</v>
      </c>
      <c r="W105" s="74">
        <v>0.84120645700708918</v>
      </c>
      <c r="X105" t="s">
        <v>67</v>
      </c>
      <c r="Y105">
        <v>589</v>
      </c>
    </row>
    <row r="106" spans="1:25" x14ac:dyDescent="0.25">
      <c r="A106" s="28" t="str">
        <f>HYPERLINK("http://www.fangraphs.com/statss.aspx?playerid="&amp;Y106,X106)</f>
        <v>Starlin Castro</v>
      </c>
      <c r="B106" t="str">
        <f>VLOOKUP(HITTERPROJECTIONS[[#This Row],[Name]],PLAYERIDMAP!B:T,5,FALSE)</f>
        <v>CHC</v>
      </c>
      <c r="C106" s="53" t="str">
        <f>VLOOKUP(HITTERPROJECTIONS[[#This Row],[Name]],PLAYERIDMAP!B:U,6,FALSE)</f>
        <v>SS</v>
      </c>
      <c r="D106">
        <f>VLOOKUP(HITTERPROJECTIONS[[#This Row],[Name]],MYRANKS_H[[#All],[PLAYER NAME]:[RANK]],21,FALSE)</f>
        <v>105</v>
      </c>
      <c r="E106" s="41">
        <v>656.83333333333337</v>
      </c>
      <c r="F106" s="32">
        <v>700</v>
      </c>
      <c r="G106" s="41">
        <v>174.76080533333334</v>
      </c>
      <c r="H106" s="73">
        <v>125.28200533333334</v>
      </c>
      <c r="I106" s="41">
        <v>32.841666666666669</v>
      </c>
      <c r="J106" s="41">
        <v>6.5683333333333334</v>
      </c>
      <c r="K106" s="41">
        <v>10.0688</v>
      </c>
      <c r="L106" s="41">
        <v>75.599999999999994</v>
      </c>
      <c r="M106" s="41">
        <v>64.400000000000006</v>
      </c>
      <c r="N106" s="41">
        <v>35</v>
      </c>
      <c r="O106" s="41">
        <v>119.00000000000001</v>
      </c>
      <c r="P106" s="32">
        <v>4.666666666666667</v>
      </c>
      <c r="Q106" s="32">
        <v>3.5</v>
      </c>
      <c r="R106" s="41">
        <v>18.2</v>
      </c>
      <c r="S106" s="32">
        <v>9.7999999999999989</v>
      </c>
      <c r="T106" s="74">
        <v>0.26606567673179393</v>
      </c>
      <c r="U106" s="74">
        <v>0.30632495999999998</v>
      </c>
      <c r="V106" s="74">
        <v>0.38205359857904081</v>
      </c>
      <c r="W106" s="74">
        <v>0.68837855857904073</v>
      </c>
      <c r="X106" t="s">
        <v>169</v>
      </c>
      <c r="Y106">
        <v>4579</v>
      </c>
    </row>
    <row r="107" spans="1:25" x14ac:dyDescent="0.25">
      <c r="A107" s="28" t="str">
        <f>HYPERLINK("http://www.fangraphs.com/statss.aspx?playerid="&amp;Y107,X107)</f>
        <v>Jimmy Rollins</v>
      </c>
      <c r="B107" t="str">
        <f>VLOOKUP(HITTERPROJECTIONS[[#This Row],[Name]],PLAYERIDMAP!B:T,5,FALSE)</f>
        <v>PHI</v>
      </c>
      <c r="C107" s="53" t="str">
        <f>VLOOKUP(HITTERPROJECTIONS[[#This Row],[Name]],PLAYERIDMAP!B:U,6,FALSE)</f>
        <v>SS</v>
      </c>
      <c r="D107">
        <f>VLOOKUP(HITTERPROJECTIONS[[#This Row],[Name]],MYRANKS_H[[#All],[PLAYER NAME]:[RANK]],21,FALSE)</f>
        <v>106</v>
      </c>
      <c r="E107" s="41">
        <v>587.24545454545455</v>
      </c>
      <c r="F107" s="32">
        <v>650</v>
      </c>
      <c r="G107" s="41">
        <v>149.33667839999998</v>
      </c>
      <c r="H107" s="73">
        <v>104.34670385454544</v>
      </c>
      <c r="I107" s="41">
        <v>29.362272727272728</v>
      </c>
      <c r="J107" s="41">
        <v>2.3489818181818181</v>
      </c>
      <c r="K107" s="41">
        <v>13.278720000000002</v>
      </c>
      <c r="L107" s="41">
        <v>78</v>
      </c>
      <c r="M107" s="41">
        <v>53.95</v>
      </c>
      <c r="N107" s="41">
        <v>58.5</v>
      </c>
      <c r="O107" s="41">
        <v>91.000000000000014</v>
      </c>
      <c r="P107" s="41">
        <v>1.3</v>
      </c>
      <c r="Q107" s="41">
        <v>2.9545454545454546</v>
      </c>
      <c r="R107" s="41">
        <v>21.666666666666668</v>
      </c>
      <c r="S107" s="32">
        <v>5.4166666666666652</v>
      </c>
      <c r="T107" s="74">
        <v>0.25430027128194804</v>
      </c>
      <c r="U107" s="74">
        <v>0.32174873599999998</v>
      </c>
      <c r="V107" s="74">
        <v>0.38013589213121352</v>
      </c>
      <c r="W107" s="74">
        <v>0.70188462813121344</v>
      </c>
      <c r="X107" t="s">
        <v>150</v>
      </c>
      <c r="Y107">
        <v>971</v>
      </c>
    </row>
    <row r="108" spans="1:25" x14ac:dyDescent="0.25">
      <c r="A108" s="28" t="str">
        <f>HYPERLINK("http://www.fangraphs.com/statss.aspx?playerid="&amp;Y108,X108)</f>
        <v>Jedd Gyorko</v>
      </c>
      <c r="B108" t="str">
        <f>VLOOKUP(HITTERPROJECTIONS[[#This Row],[Name]],PLAYERIDMAP!B:T,5,FALSE)</f>
        <v>SD</v>
      </c>
      <c r="C108" s="53" t="str">
        <f>VLOOKUP(HITTERPROJECTIONS[[#This Row],[Name]],PLAYERIDMAP!B:U,6,FALSE)</f>
        <v>3B</v>
      </c>
      <c r="D108">
        <f>VLOOKUP(HITTERPROJECTIONS[[#This Row],[Name]],MYRANKS_H[[#All],[PLAYER NAME]:[RANK]],21,FALSE)</f>
        <v>107</v>
      </c>
      <c r="E108" s="41">
        <v>550.38461538461536</v>
      </c>
      <c r="F108" s="32">
        <v>600</v>
      </c>
      <c r="G108" s="41">
        <v>140.93435076923075</v>
      </c>
      <c r="H108" s="73">
        <v>87.482816356275279</v>
      </c>
      <c r="I108" s="41">
        <v>28.967611336032387</v>
      </c>
      <c r="J108" s="41">
        <v>0.55038461538461536</v>
      </c>
      <c r="K108" s="41">
        <v>23.933538461538465</v>
      </c>
      <c r="L108" s="41">
        <v>70.8</v>
      </c>
      <c r="M108" s="41">
        <v>70.8</v>
      </c>
      <c r="N108" s="41">
        <v>42.000000000000007</v>
      </c>
      <c r="O108" s="41">
        <v>126</v>
      </c>
      <c r="P108" s="32">
        <v>4.615384615384615</v>
      </c>
      <c r="Q108" s="32">
        <v>3</v>
      </c>
      <c r="R108" s="41">
        <v>3.5999999999999996</v>
      </c>
      <c r="S108" s="32">
        <v>2.4000000000000004</v>
      </c>
      <c r="T108" s="74">
        <v>0.25606520754716977</v>
      </c>
      <c r="U108" s="74">
        <v>0.31258289230769226</v>
      </c>
      <c r="V108" s="74">
        <v>0.44115213240648793</v>
      </c>
      <c r="W108" s="74">
        <v>0.75373502471418019</v>
      </c>
      <c r="X108" t="s">
        <v>123</v>
      </c>
      <c r="Y108">
        <v>10816</v>
      </c>
    </row>
    <row r="109" spans="1:25" x14ac:dyDescent="0.25">
      <c r="A109" s="28" t="str">
        <f>HYPERLINK("http://www.fangraphs.com/statss.aspx?playerid="&amp;Y109,X109)</f>
        <v>Todd Frazier</v>
      </c>
      <c r="B109" t="str">
        <f>VLOOKUP(HITTERPROJECTIONS[[#This Row],[Name]],PLAYERIDMAP!B:T,5,FALSE)</f>
        <v>CIN</v>
      </c>
      <c r="C109" s="53" t="str">
        <f>VLOOKUP(HITTERPROJECTIONS[[#This Row],[Name]],PLAYERIDMAP!B:U,6,FALSE)</f>
        <v>3B</v>
      </c>
      <c r="D109">
        <f>VLOOKUP(HITTERPROJECTIONS[[#This Row],[Name]],MYRANKS_H[[#All],[PLAYER NAME]:[RANK]],21,FALSE)</f>
        <v>108</v>
      </c>
      <c r="E109" s="41">
        <v>536.23981900452486</v>
      </c>
      <c r="F109" s="32">
        <v>600</v>
      </c>
      <c r="G109" s="41">
        <v>134.0844846</v>
      </c>
      <c r="H109" s="73">
        <v>77.770818385822025</v>
      </c>
      <c r="I109" s="41">
        <v>29.791101055806937</v>
      </c>
      <c r="J109" s="41">
        <v>4.4686651583710404</v>
      </c>
      <c r="K109" s="41">
        <v>22.053899999999999</v>
      </c>
      <c r="L109" s="41">
        <v>70.8</v>
      </c>
      <c r="M109" s="41">
        <v>75.599999999999994</v>
      </c>
      <c r="N109" s="41">
        <v>51.000000000000007</v>
      </c>
      <c r="O109" s="41">
        <v>126</v>
      </c>
      <c r="P109" s="32">
        <v>9.2307692307692299</v>
      </c>
      <c r="Q109" s="32">
        <v>3.5294117647058822</v>
      </c>
      <c r="R109" s="41">
        <v>5.1428571428571423</v>
      </c>
      <c r="S109" s="32">
        <v>3.4285714285714288</v>
      </c>
      <c r="T109" s="74">
        <v>0.25004574417639169</v>
      </c>
      <c r="U109" s="74">
        <v>0.32385875638461536</v>
      </c>
      <c r="V109" s="74">
        <v>0.44564877038818429</v>
      </c>
      <c r="W109" s="74">
        <v>0.76950752677279965</v>
      </c>
      <c r="X109" t="s">
        <v>146</v>
      </c>
      <c r="Y109">
        <v>785</v>
      </c>
    </row>
    <row r="110" spans="1:25" x14ac:dyDescent="0.25">
      <c r="A110" s="28" t="str">
        <f>HYPERLINK("http://www.fangraphs.com/statss.aspx?playerid="&amp;Y110,X110)</f>
        <v>Ben Revere</v>
      </c>
      <c r="B110" t="str">
        <f>VLOOKUP(HITTERPROJECTIONS[[#This Row],[Name]],PLAYERIDMAP!B:T,5,FALSE)</f>
        <v>PHI</v>
      </c>
      <c r="C110" s="53" t="str">
        <f>VLOOKUP(HITTERPROJECTIONS[[#This Row],[Name]],PLAYERIDMAP!B:U,6,FALSE)</f>
        <v>OF</v>
      </c>
      <c r="D110">
        <f>VLOOKUP(HITTERPROJECTIONS[[#This Row],[Name]],MYRANKS_H[[#All],[PLAYER NAME]:[RANK]],21,FALSE)</f>
        <v>109</v>
      </c>
      <c r="E110" s="41">
        <v>518.46666666666658</v>
      </c>
      <c r="F110" s="32">
        <v>550</v>
      </c>
      <c r="G110" s="41">
        <v>146.17852012499998</v>
      </c>
      <c r="H110" s="73">
        <v>126.2874158457207</v>
      </c>
      <c r="I110" s="41">
        <v>14.01261261261261</v>
      </c>
      <c r="J110" s="41">
        <v>5.1846666666666659</v>
      </c>
      <c r="K110" s="41">
        <v>0.69382499999999991</v>
      </c>
      <c r="L110" s="41">
        <v>64.899999999999991</v>
      </c>
      <c r="M110" s="41">
        <v>36.300000000000004</v>
      </c>
      <c r="N110" s="41">
        <v>27.5</v>
      </c>
      <c r="O110" s="41">
        <v>57.75</v>
      </c>
      <c r="P110" s="41">
        <v>2.2000000000000002</v>
      </c>
      <c r="Q110" s="41">
        <v>1.8333333333333333</v>
      </c>
      <c r="R110" s="41">
        <v>37.304347826086961</v>
      </c>
      <c r="S110" s="32">
        <v>10.521739130434781</v>
      </c>
      <c r="T110" s="74">
        <v>0.28194391177510608</v>
      </c>
      <c r="U110" s="74">
        <v>0.31977912749999993</v>
      </c>
      <c r="V110" s="74">
        <v>0.332985613483887</v>
      </c>
      <c r="W110" s="74">
        <v>0.65276474098388693</v>
      </c>
      <c r="X110" t="s">
        <v>244</v>
      </c>
      <c r="Y110">
        <v>4712</v>
      </c>
    </row>
    <row r="111" spans="1:25" x14ac:dyDescent="0.25">
      <c r="A111" s="28" t="str">
        <f>HYPERLINK("http://www.fangraphs.com/statss.aspx?playerid="&amp;Y111,X111)</f>
        <v>Asdrubal Cabrera</v>
      </c>
      <c r="B111" t="str">
        <f>VLOOKUP(HITTERPROJECTIONS[[#This Row],[Name]],PLAYERIDMAP!B:T,5,FALSE)</f>
        <v>CLE</v>
      </c>
      <c r="C111" s="53" t="str">
        <f>VLOOKUP(HITTERPROJECTIONS[[#This Row],[Name]],PLAYERIDMAP!B:U,6,FALSE)</f>
        <v>SS</v>
      </c>
      <c r="D111">
        <f>VLOOKUP(HITTERPROJECTIONS[[#This Row],[Name]],MYRANKS_H[[#All],[PLAYER NAME]:[RANK]],21,FALSE)</f>
        <v>110</v>
      </c>
      <c r="E111" s="41">
        <v>566.11519607843138</v>
      </c>
      <c r="F111" s="32">
        <v>625</v>
      </c>
      <c r="G111" s="41">
        <v>146.53934322916666</v>
      </c>
      <c r="H111" s="73">
        <v>92.590313594585552</v>
      </c>
      <c r="I111" s="41">
        <v>35.382199754901961</v>
      </c>
      <c r="J111" s="41">
        <v>2.0586007130124777</v>
      </c>
      <c r="K111" s="41">
        <v>16.50822916666667</v>
      </c>
      <c r="L111" s="41">
        <v>74.375</v>
      </c>
      <c r="M111" s="41">
        <v>73.75</v>
      </c>
      <c r="N111" s="41">
        <v>46.875</v>
      </c>
      <c r="O111" s="41">
        <v>112.5</v>
      </c>
      <c r="P111" s="41">
        <v>8.3333333333333339</v>
      </c>
      <c r="Q111" s="41">
        <v>3.6764705882352939</v>
      </c>
      <c r="R111" s="41">
        <v>10.277777777777779</v>
      </c>
      <c r="S111" s="32">
        <v>3.6111111111111112</v>
      </c>
      <c r="T111" s="74">
        <v>0.25885075024353282</v>
      </c>
      <c r="U111" s="74">
        <v>0.32279628250000003</v>
      </c>
      <c r="V111" s="74">
        <v>0.41610512055122062</v>
      </c>
      <c r="W111" s="74">
        <v>0.73890140305122065</v>
      </c>
      <c r="X111" t="s">
        <v>121</v>
      </c>
      <c r="Y111">
        <v>4962</v>
      </c>
    </row>
    <row r="112" spans="1:25" x14ac:dyDescent="0.25">
      <c r="A112" s="28" t="str">
        <f>HYPERLINK("http://www.fangraphs.com/statss.aspx?playerid="&amp;Y112,X112)</f>
        <v>Matt Kemp</v>
      </c>
      <c r="B112" t="str">
        <f>VLOOKUP(HITTERPROJECTIONS[[#This Row],[Name]],PLAYERIDMAP!B:T,5,FALSE)</f>
        <v>LAD</v>
      </c>
      <c r="C112" s="53" t="str">
        <f>VLOOKUP(HITTERPROJECTIONS[[#This Row],[Name]],PLAYERIDMAP!B:U,6,FALSE)</f>
        <v>OF</v>
      </c>
      <c r="D112">
        <f>VLOOKUP(HITTERPROJECTIONS[[#This Row],[Name]],MYRANKS_H[[#All],[PLAYER NAME]:[RANK]],21,FALSE)</f>
        <v>111</v>
      </c>
      <c r="E112" s="41">
        <v>449.38311688311688</v>
      </c>
      <c r="F112" s="32">
        <v>500</v>
      </c>
      <c r="G112" s="41">
        <v>126.23034285714287</v>
      </c>
      <c r="H112" s="73">
        <v>79.987677895841543</v>
      </c>
      <c r="I112" s="41">
        <v>24.965728715728716</v>
      </c>
      <c r="J112" s="41">
        <v>2.042650531286895</v>
      </c>
      <c r="K112" s="41">
        <v>19.234285714285715</v>
      </c>
      <c r="L112" s="41">
        <v>66</v>
      </c>
      <c r="M112" s="41">
        <v>62</v>
      </c>
      <c r="N112" s="41">
        <v>42.5</v>
      </c>
      <c r="O112" s="41">
        <v>120</v>
      </c>
      <c r="P112" s="32">
        <v>3.5714285714285716</v>
      </c>
      <c r="Q112" s="32">
        <v>4.5454545454545459</v>
      </c>
      <c r="R112" s="41">
        <v>10.714285714285715</v>
      </c>
      <c r="S112" s="32">
        <v>3.5714285714285716</v>
      </c>
      <c r="T112" s="74">
        <v>0.28089694097247314</v>
      </c>
      <c r="U112" s="74">
        <v>0.34460354285714295</v>
      </c>
      <c r="V112" s="74">
        <v>0.47394800066264847</v>
      </c>
      <c r="W112" s="74">
        <v>0.81855154351979142</v>
      </c>
      <c r="X112" t="s">
        <v>264</v>
      </c>
      <c r="Y112">
        <v>5631</v>
      </c>
    </row>
    <row r="113" spans="1:25" x14ac:dyDescent="0.25">
      <c r="A113" s="28" t="str">
        <f>HYPERLINK("http://www.fangraphs.com/statss.aspx?playerid="&amp;Y113,X113)</f>
        <v>Christian Yelich</v>
      </c>
      <c r="B113" t="str">
        <f>VLOOKUP(HITTERPROJECTIONS[[#This Row],[Name]],PLAYERIDMAP!B:T,5,FALSE)</f>
        <v>MIA</v>
      </c>
      <c r="C113" s="53" t="str">
        <f>VLOOKUP(HITTERPROJECTIONS[[#This Row],[Name]],PLAYERIDMAP!B:U,6,FALSE)</f>
        <v>OF</v>
      </c>
      <c r="D113">
        <f>VLOOKUP(HITTERPROJECTIONS[[#This Row],[Name]],MYRANKS_H[[#All],[PLAYER NAME]:[RANK]],21,FALSE)</f>
        <v>112</v>
      </c>
      <c r="E113" s="41">
        <v>527.25</v>
      </c>
      <c r="F113" s="32">
        <v>600</v>
      </c>
      <c r="G113" s="41">
        <v>133.98907500000001</v>
      </c>
      <c r="H113" s="73">
        <v>84.672825000000017</v>
      </c>
      <c r="I113" s="41">
        <v>26.362500000000001</v>
      </c>
      <c r="J113" s="41">
        <v>2.63625</v>
      </c>
      <c r="K113" s="41">
        <v>20.317499999999999</v>
      </c>
      <c r="L113" s="41">
        <v>74.400000000000006</v>
      </c>
      <c r="M113" s="41">
        <v>50.400000000000006</v>
      </c>
      <c r="N113" s="41">
        <v>66</v>
      </c>
      <c r="O113" s="41">
        <v>144</v>
      </c>
      <c r="P113" s="41">
        <v>3</v>
      </c>
      <c r="Q113" s="41">
        <v>3.75</v>
      </c>
      <c r="R113" s="41">
        <v>18</v>
      </c>
      <c r="S113" s="32">
        <v>6</v>
      </c>
      <c r="T113" s="74">
        <v>0.25412816500711238</v>
      </c>
      <c r="U113" s="74">
        <v>0.33831512500000005</v>
      </c>
      <c r="V113" s="74">
        <v>0.42973271692745374</v>
      </c>
      <c r="W113" s="74">
        <v>0.76804784192745379</v>
      </c>
      <c r="X113" t="s">
        <v>298</v>
      </c>
      <c r="Y113">
        <v>11477</v>
      </c>
    </row>
    <row r="114" spans="1:25" x14ac:dyDescent="0.25">
      <c r="A114" s="28" t="str">
        <f>HYPERLINK("http://www.fangraphs.com/statss.aspx?playerid="&amp;Y114,X114)</f>
        <v>Domonic Brown</v>
      </c>
      <c r="B114" t="str">
        <f>VLOOKUP(HITTERPROJECTIONS[[#This Row],[Name]],PLAYERIDMAP!B:T,5,FALSE)</f>
        <v>PHI</v>
      </c>
      <c r="C114" s="53" t="str">
        <f>VLOOKUP(HITTERPROJECTIONS[[#This Row],[Name]],PLAYERIDMAP!B:U,6,FALSE)</f>
        <v>OF</v>
      </c>
      <c r="D114">
        <f>VLOOKUP(HITTERPROJECTIONS[[#This Row],[Name]],MYRANKS_H[[#All],[PLAYER NAME]:[RANK]],21,FALSE)</f>
        <v>113</v>
      </c>
      <c r="E114" s="41">
        <v>511.95535714285717</v>
      </c>
      <c r="F114" s="32">
        <v>575</v>
      </c>
      <c r="G114" s="41">
        <v>136.79748812499997</v>
      </c>
      <c r="H114" s="73">
        <v>85.118638970864623</v>
      </c>
      <c r="I114" s="41">
        <v>26.945018796992482</v>
      </c>
      <c r="J114" s="41">
        <v>4.0956428571428569</v>
      </c>
      <c r="K114" s="41">
        <v>20.638187500000001</v>
      </c>
      <c r="L114" s="41">
        <v>67.275000000000006</v>
      </c>
      <c r="M114" s="41">
        <v>71.3</v>
      </c>
      <c r="N114" s="41">
        <v>57.5</v>
      </c>
      <c r="O114" s="41">
        <v>94.875</v>
      </c>
      <c r="P114" s="41">
        <v>1.4375</v>
      </c>
      <c r="Q114" s="41">
        <v>4.1071428571428568</v>
      </c>
      <c r="R114" s="41">
        <v>8.5638297872340416</v>
      </c>
      <c r="S114" s="32">
        <v>3.6702127659574475</v>
      </c>
      <c r="T114" s="74">
        <v>0.26720589249899712</v>
      </c>
      <c r="U114" s="74">
        <v>0.34040867499999994</v>
      </c>
      <c r="V114" s="74">
        <v>0.45677489623577588</v>
      </c>
      <c r="W114" s="74">
        <v>0.79718357123577577</v>
      </c>
      <c r="X114" t="s">
        <v>79</v>
      </c>
      <c r="Y114">
        <v>3154</v>
      </c>
    </row>
    <row r="115" spans="1:25" x14ac:dyDescent="0.25">
      <c r="A115" s="28" t="str">
        <f>HYPERLINK("http://www.fangraphs.com/statss.aspx?playerid="&amp;Y115,X115)</f>
        <v>Will Venable</v>
      </c>
      <c r="B115" t="str">
        <f>VLOOKUP(HITTERPROJECTIONS[[#This Row],[Name]],PLAYERIDMAP!B:T,5,FALSE)</f>
        <v>SD</v>
      </c>
      <c r="C115" s="53" t="str">
        <f>VLOOKUP(HITTERPROJECTIONS[[#This Row],[Name]],PLAYERIDMAP!B:U,6,FALSE)</f>
        <v>OF</v>
      </c>
      <c r="D115">
        <f>VLOOKUP(HITTERPROJECTIONS[[#This Row],[Name]],MYRANKS_H[[#All],[PLAYER NAME]:[RANK]],21,FALSE)</f>
        <v>114</v>
      </c>
      <c r="E115" s="41">
        <v>476</v>
      </c>
      <c r="F115" s="32">
        <v>525</v>
      </c>
      <c r="G115" s="41">
        <v>124.285196</v>
      </c>
      <c r="H115" s="73">
        <v>79.467632781609183</v>
      </c>
      <c r="I115" s="41">
        <v>22.666666666666668</v>
      </c>
      <c r="J115" s="41">
        <v>8.2068965517241388</v>
      </c>
      <c r="K115" s="41">
        <v>13.943999999999999</v>
      </c>
      <c r="L115" s="41">
        <v>65.099999999999994</v>
      </c>
      <c r="M115" s="41">
        <v>53.025000000000006</v>
      </c>
      <c r="N115" s="41">
        <v>42</v>
      </c>
      <c r="O115" s="41">
        <v>115.5</v>
      </c>
      <c r="P115" s="32">
        <v>4.375</v>
      </c>
      <c r="Q115" s="32">
        <v>2.625</v>
      </c>
      <c r="R115" s="41">
        <v>23.333333333333336</v>
      </c>
      <c r="S115" s="32">
        <v>5.8333333333333321</v>
      </c>
      <c r="T115" s="74">
        <v>0.26110335294117648</v>
      </c>
      <c r="U115" s="74">
        <v>0.32506703999999997</v>
      </c>
      <c r="V115" s="74">
        <v>0.43108751212209018</v>
      </c>
      <c r="W115" s="74">
        <v>0.75615455212209015</v>
      </c>
      <c r="X115" t="s">
        <v>95</v>
      </c>
      <c r="Y115">
        <v>211</v>
      </c>
    </row>
    <row r="116" spans="1:25" x14ac:dyDescent="0.25">
      <c r="A116" s="28" t="str">
        <f>HYPERLINK("http://www.fangraphs.com/statss.aspx?playerid="&amp;Y116,X116)</f>
        <v>Pablo Sandoval</v>
      </c>
      <c r="B116" t="str">
        <f>VLOOKUP(HITTERPROJECTIONS[[#This Row],[Name]],PLAYERIDMAP!B:T,5,FALSE)</f>
        <v>SF</v>
      </c>
      <c r="C116" s="53" t="str">
        <f>VLOOKUP(HITTERPROJECTIONS[[#This Row],[Name]],PLAYERIDMAP!B:U,6,FALSE)</f>
        <v>3B</v>
      </c>
      <c r="D116">
        <f>VLOOKUP(HITTERPROJECTIONS[[#This Row],[Name]],MYRANKS_H[[#All],[PLAYER NAME]:[RANK]],21,FALSE)</f>
        <v>115</v>
      </c>
      <c r="E116" s="41">
        <v>517.97916666666663</v>
      </c>
      <c r="F116" s="32">
        <v>575</v>
      </c>
      <c r="G116" s="41">
        <v>147.43331559374997</v>
      </c>
      <c r="H116" s="73">
        <v>100.33570980671294</v>
      </c>
      <c r="I116" s="41">
        <v>28.776620370370367</v>
      </c>
      <c r="J116" s="41">
        <v>2.5898958333333333</v>
      </c>
      <c r="K116" s="41">
        <v>15.731089583333333</v>
      </c>
      <c r="L116" s="41">
        <v>63.25</v>
      </c>
      <c r="M116" s="41">
        <v>76.475000000000009</v>
      </c>
      <c r="N116" s="41">
        <v>46</v>
      </c>
      <c r="O116" s="41">
        <v>77.625</v>
      </c>
      <c r="P116" s="32">
        <v>3.8333333333333335</v>
      </c>
      <c r="Q116" s="32">
        <v>7.1875</v>
      </c>
      <c r="R116" s="41">
        <v>1.4375</v>
      </c>
      <c r="S116" s="32">
        <v>1.4375</v>
      </c>
      <c r="T116" s="74">
        <v>0.28463174791859386</v>
      </c>
      <c r="U116" s="74">
        <v>0.34307243291666661</v>
      </c>
      <c r="V116" s="74">
        <v>0.4412976642512077</v>
      </c>
      <c r="W116" s="74">
        <v>0.78437009716787431</v>
      </c>
      <c r="X116" t="s">
        <v>152</v>
      </c>
      <c r="Y116">
        <v>5409</v>
      </c>
    </row>
    <row r="117" spans="1:25" x14ac:dyDescent="0.25">
      <c r="A117" s="28" t="str">
        <f>HYPERLINK("http://www.fangraphs.com/statss.aspx?playerid="&amp;Y117,X117)</f>
        <v>Alexei Ramirez</v>
      </c>
      <c r="B117" t="str">
        <f>VLOOKUP(HITTERPROJECTIONS[[#This Row],[Name]],PLAYERIDMAP!B:T,5,FALSE)</f>
        <v>CHW</v>
      </c>
      <c r="C117" s="53" t="str">
        <f>VLOOKUP(HITTERPROJECTIONS[[#This Row],[Name]],PLAYERIDMAP!B:U,6,FALSE)</f>
        <v>SS</v>
      </c>
      <c r="D117">
        <f>VLOOKUP(HITTERPROJECTIONS[[#This Row],[Name]],MYRANKS_H[[#All],[PLAYER NAME]:[RANK]],21,FALSE)</f>
        <v>116</v>
      </c>
      <c r="E117" s="41">
        <v>615.72727272727263</v>
      </c>
      <c r="F117" s="32">
        <v>650</v>
      </c>
      <c r="G117" s="41">
        <v>167.62640719696967</v>
      </c>
      <c r="H117" s="73">
        <v>123.13850315656563</v>
      </c>
      <c r="I117" s="41">
        <v>34.207070707070699</v>
      </c>
      <c r="J117" s="41">
        <v>2.0524242424242423</v>
      </c>
      <c r="K117" s="41">
        <v>8.2284090909090892</v>
      </c>
      <c r="L117" s="41">
        <v>66.95</v>
      </c>
      <c r="M117" s="41">
        <v>61.75</v>
      </c>
      <c r="N117" s="41">
        <v>26</v>
      </c>
      <c r="O117" s="41">
        <v>71.5</v>
      </c>
      <c r="P117" s="41">
        <v>3.9393939393939394</v>
      </c>
      <c r="Q117" s="41">
        <v>4.333333333333333</v>
      </c>
      <c r="R117" s="41">
        <v>19.5</v>
      </c>
      <c r="S117" s="32">
        <v>6.5</v>
      </c>
      <c r="T117" s="74">
        <v>0.27224132277671143</v>
      </c>
      <c r="U117" s="74">
        <v>0.30394738636363633</v>
      </c>
      <c r="V117" s="74">
        <v>0.37455471582426952</v>
      </c>
      <c r="W117" s="74">
        <v>0.67850210218790585</v>
      </c>
      <c r="X117" t="s">
        <v>88</v>
      </c>
      <c r="Y117">
        <v>5133</v>
      </c>
    </row>
    <row r="118" spans="1:25" x14ac:dyDescent="0.25">
      <c r="A118" s="28" t="str">
        <f>HYPERLINK("http://www.fangraphs.com/statss.aspx?playerid="&amp;Y118,X118)</f>
        <v>Anthony Rizzo</v>
      </c>
      <c r="B118" s="53" t="str">
        <f>VLOOKUP(HITTERPROJECTIONS[[#This Row],[Name]],PLAYERIDMAP!B:T,5,FALSE)</f>
        <v>CHC</v>
      </c>
      <c r="C118" s="53" t="str">
        <f>VLOOKUP(HITTERPROJECTIONS[[#This Row],[Name]],PLAYERIDMAP!B:U,6,FALSE)</f>
        <v>1B</v>
      </c>
      <c r="D118">
        <f>VLOOKUP(HITTERPROJECTIONS[[#This Row],[Name]],MYRANKS_H[[#All],[PLAYER NAME]:[RANK]],21,FALSE)</f>
        <v>117</v>
      </c>
      <c r="E118" s="41">
        <v>573.17456140350873</v>
      </c>
      <c r="F118" s="32">
        <v>650</v>
      </c>
      <c r="G118" s="41">
        <v>155.70150563157893</v>
      </c>
      <c r="H118" s="73">
        <v>97.269155462037418</v>
      </c>
      <c r="I118" s="41">
        <v>33.716150670794633</v>
      </c>
      <c r="J118" s="41">
        <v>1.637641604010025</v>
      </c>
      <c r="K118" s="41">
        <v>23.078557894736843</v>
      </c>
      <c r="L118" s="41">
        <v>66.3</v>
      </c>
      <c r="M118" s="41">
        <v>70.849999999999994</v>
      </c>
      <c r="N118" s="41">
        <v>68.25</v>
      </c>
      <c r="O118" s="41">
        <v>117</v>
      </c>
      <c r="P118" s="32">
        <v>6.8421052631578947</v>
      </c>
      <c r="Q118" s="32">
        <v>1.7333333333333334</v>
      </c>
      <c r="R118" s="41">
        <v>6</v>
      </c>
      <c r="S118" s="32">
        <v>4</v>
      </c>
      <c r="T118" s="74">
        <v>0.27164762031713185</v>
      </c>
      <c r="U118" s="74">
        <v>0.35506709368421047</v>
      </c>
      <c r="V118" s="74">
        <v>0.45697878243798956</v>
      </c>
      <c r="W118" s="74">
        <v>0.81204587612220003</v>
      </c>
      <c r="X118" t="s">
        <v>110</v>
      </c>
      <c r="Y118">
        <v>3473</v>
      </c>
    </row>
    <row r="119" spans="1:25" x14ac:dyDescent="0.25">
      <c r="A119" s="28" t="str">
        <f>HYPERLINK("http://www.fangraphs.com/statss.aspx?playerid="&amp;Y119,X119)</f>
        <v>J.J. Hardy</v>
      </c>
      <c r="B119" t="str">
        <f>VLOOKUP(HITTERPROJECTIONS[[#This Row],[Name]],PLAYERIDMAP!B:T,5,FALSE)</f>
        <v>BAL</v>
      </c>
      <c r="C119" s="53" t="str">
        <f>VLOOKUP(HITTERPROJECTIONS[[#This Row],[Name]],PLAYERIDMAP!B:U,6,FALSE)</f>
        <v>SS</v>
      </c>
      <c r="D119">
        <f>VLOOKUP(HITTERPROJECTIONS[[#This Row],[Name]],MYRANKS_H[[#All],[PLAYER NAME]:[RANK]],21,FALSE)</f>
        <v>118</v>
      </c>
      <c r="E119" s="41">
        <v>606.28843249773479</v>
      </c>
      <c r="F119" s="32">
        <v>650</v>
      </c>
      <c r="G119" s="41">
        <v>159.1690873246753</v>
      </c>
      <c r="H119" s="73">
        <v>105.69314278578857</v>
      </c>
      <c r="I119" s="41">
        <v>28.870877737987371</v>
      </c>
      <c r="J119" s="41">
        <v>0.67365381388637202</v>
      </c>
      <c r="K119" s="41">
        <v>23.931412987012987</v>
      </c>
      <c r="L119" s="41">
        <v>74.100000000000009</v>
      </c>
      <c r="M119" s="41">
        <v>74.100000000000009</v>
      </c>
      <c r="N119" s="41">
        <v>39</v>
      </c>
      <c r="O119" s="41">
        <v>84.5</v>
      </c>
      <c r="P119" s="41">
        <v>1.6883116883116882</v>
      </c>
      <c r="Q119" s="41">
        <v>3.0232558139534884</v>
      </c>
      <c r="R119" s="41">
        <v>0.72583333333333333</v>
      </c>
      <c r="S119" s="32">
        <v>0.35749999999999993</v>
      </c>
      <c r="T119" s="74">
        <v>0.26253030536793226</v>
      </c>
      <c r="U119" s="74">
        <v>0.30747292155844153</v>
      </c>
      <c r="V119" s="74">
        <v>0.43078755531501944</v>
      </c>
      <c r="W119" s="74">
        <v>0.73826047687346097</v>
      </c>
      <c r="X119" t="s">
        <v>82</v>
      </c>
      <c r="Y119">
        <v>3797</v>
      </c>
    </row>
    <row r="120" spans="1:25" x14ac:dyDescent="0.25">
      <c r="A120" s="28" t="str">
        <f>HYPERLINK("http://www.fangraphs.com/statss.aspx?playerid="&amp;Y120,X120)</f>
        <v>Cameron Maybin</v>
      </c>
      <c r="B120" s="53" t="str">
        <f>VLOOKUP(HITTERPROJECTIONS[[#This Row],[Name]],PLAYERIDMAP!B:T,5,FALSE)</f>
        <v>SD</v>
      </c>
      <c r="C120" s="53" t="str">
        <f>VLOOKUP(HITTERPROJECTIONS[[#This Row],[Name]],PLAYERIDMAP!B:U,6,FALSE)</f>
        <v>OF</v>
      </c>
      <c r="D120">
        <f>VLOOKUP(HITTERPROJECTIONS[[#This Row],[Name]],MYRANKS_H[[#All],[PLAYER NAME]:[RANK]],21,FALSE)</f>
        <v>119</v>
      </c>
      <c r="E120" s="41">
        <v>500.5</v>
      </c>
      <c r="F120" s="32">
        <v>550</v>
      </c>
      <c r="G120" s="41">
        <v>132.09555975000001</v>
      </c>
      <c r="H120" s="73">
        <v>97.24728475000002</v>
      </c>
      <c r="I120" s="41">
        <v>20.02</v>
      </c>
      <c r="J120" s="41">
        <v>5.0049999999999999</v>
      </c>
      <c r="K120" s="41">
        <v>9.8232750000000006</v>
      </c>
      <c r="L120" s="41">
        <v>66</v>
      </c>
      <c r="M120" s="41">
        <v>51.15</v>
      </c>
      <c r="N120" s="41">
        <v>41.25</v>
      </c>
      <c r="O120" s="41">
        <v>99</v>
      </c>
      <c r="P120" s="32">
        <v>5.5</v>
      </c>
      <c r="Q120" s="32">
        <v>2.75</v>
      </c>
      <c r="R120" s="41">
        <v>25.882352941176471</v>
      </c>
      <c r="S120" s="32">
        <v>6.470588235294116</v>
      </c>
      <c r="T120" s="74">
        <v>0.26392719230769235</v>
      </c>
      <c r="U120" s="74">
        <v>0.32517374500000001</v>
      </c>
      <c r="V120" s="74">
        <v>0.38280796153846158</v>
      </c>
      <c r="W120" s="74">
        <v>0.7079817065384616</v>
      </c>
      <c r="X120" t="s">
        <v>484</v>
      </c>
      <c r="Y120">
        <v>5223</v>
      </c>
    </row>
    <row r="121" spans="1:25" x14ac:dyDescent="0.25">
      <c r="A121" s="28" t="str">
        <f>HYPERLINK("http://www.fangraphs.com/statss.aspx?playerid="&amp;Y121,X121)</f>
        <v>Josmil Pinto</v>
      </c>
      <c r="B121" s="54" t="str">
        <f>VLOOKUP(HITTERPROJECTIONS[[#This Row],[Name]],PLAYERIDMAP!B:T,5,FALSE)</f>
        <v>MIN</v>
      </c>
      <c r="C121" s="54" t="str">
        <f>VLOOKUP(HITTERPROJECTIONS[[#This Row],[Name]],PLAYERIDMAP!B:U,6,FALSE)</f>
        <v>C</v>
      </c>
      <c r="D121">
        <f>VLOOKUP(HITTERPROJECTIONS[[#This Row],[Name]],MYRANKS_H[[#All],[PLAYER NAME]:[RANK]],21,FALSE)</f>
        <v>120</v>
      </c>
      <c r="E121" s="41">
        <v>367.04761904761904</v>
      </c>
      <c r="F121" s="32">
        <v>400</v>
      </c>
      <c r="G121" s="41">
        <v>99.046940571428578</v>
      </c>
      <c r="H121" s="73">
        <v>64.536510941798952</v>
      </c>
      <c r="I121" s="41">
        <v>20.391534391534393</v>
      </c>
      <c r="J121" s="41">
        <v>0.73409523809523802</v>
      </c>
      <c r="K121" s="41">
        <v>13.384800000000002</v>
      </c>
      <c r="L121" s="41">
        <v>44</v>
      </c>
      <c r="M121" s="41">
        <v>44</v>
      </c>
      <c r="N121" s="41">
        <v>28.000000000000004</v>
      </c>
      <c r="O121" s="41">
        <v>80</v>
      </c>
      <c r="P121" s="32">
        <v>2.2857142857142856</v>
      </c>
      <c r="Q121" s="32">
        <v>2.6666666666666665</v>
      </c>
      <c r="R121" s="41">
        <v>0</v>
      </c>
      <c r="S121" s="32">
        <v>0.72727272727272729</v>
      </c>
      <c r="T121" s="74">
        <v>0.26984765853658538</v>
      </c>
      <c r="U121" s="74">
        <v>0.32333163714285718</v>
      </c>
      <c r="V121" s="74">
        <v>0.43880155347979016</v>
      </c>
      <c r="W121" s="74">
        <v>0.76213319062264739</v>
      </c>
      <c r="X121" t="s">
        <v>506</v>
      </c>
      <c r="Y121">
        <v>6806</v>
      </c>
    </row>
    <row r="122" spans="1:25" x14ac:dyDescent="0.25">
      <c r="A122" s="28" t="str">
        <f>HYPERLINK("http://www.fangraphs.com/statss.aspx?playerid="&amp;Y122,X122)</f>
        <v>Kolten Wong</v>
      </c>
      <c r="B122" s="54" t="str">
        <f>VLOOKUP(HITTERPROJECTIONS[[#This Row],[Name]],PLAYERIDMAP!B:T,5,FALSE)</f>
        <v>STL</v>
      </c>
      <c r="C122" s="54" t="str">
        <f>VLOOKUP(HITTERPROJECTIONS[[#This Row],[Name]],PLAYERIDMAP!B:U,6,FALSE)</f>
        <v>2B</v>
      </c>
      <c r="D122">
        <f>VLOOKUP(HITTERPROJECTIONS[[#This Row],[Name]],MYRANKS_H[[#All],[PLAYER NAME]:[RANK]],21,FALSE)</f>
        <v>121</v>
      </c>
      <c r="E122" s="41">
        <v>416.58749999999998</v>
      </c>
      <c r="F122" s="32">
        <v>450</v>
      </c>
      <c r="G122" s="41">
        <v>110.05631999999999</v>
      </c>
      <c r="H122" s="73">
        <v>80.889344999999992</v>
      </c>
      <c r="I122" s="41">
        <v>16.663499999999999</v>
      </c>
      <c r="J122" s="41">
        <v>4.1658749999999998</v>
      </c>
      <c r="K122" s="41">
        <v>8.3376000000000001</v>
      </c>
      <c r="L122" s="41">
        <v>50.85</v>
      </c>
      <c r="M122" s="41">
        <v>39.599999999999994</v>
      </c>
      <c r="N122" s="41">
        <v>27</v>
      </c>
      <c r="O122" s="41">
        <v>72</v>
      </c>
      <c r="P122" s="32">
        <v>3.6</v>
      </c>
      <c r="Q122" s="32">
        <v>2.8125</v>
      </c>
      <c r="R122" s="41">
        <v>13.5</v>
      </c>
      <c r="S122" s="32">
        <v>4.5</v>
      </c>
      <c r="T122" s="74">
        <v>0.26418536321901159</v>
      </c>
      <c r="U122" s="74">
        <v>0.31256959999999995</v>
      </c>
      <c r="V122" s="74">
        <v>0.38422749122333244</v>
      </c>
      <c r="W122" s="74">
        <v>0.69679709122333233</v>
      </c>
      <c r="X122" t="s">
        <v>477</v>
      </c>
      <c r="Y122">
        <v>12532</v>
      </c>
    </row>
    <row r="123" spans="1:25" x14ac:dyDescent="0.25">
      <c r="A123" s="28" t="str">
        <f>HYPERLINK("http://www.fangraphs.com/statss.aspx?playerid="&amp;Y123,X123)</f>
        <v>Leonys Martin</v>
      </c>
      <c r="B123" t="str">
        <f>VLOOKUP(HITTERPROJECTIONS[[#This Row],[Name]],PLAYERIDMAP!B:T,5,FALSE)</f>
        <v>TEX</v>
      </c>
      <c r="C123" s="53" t="str">
        <f>VLOOKUP(HITTERPROJECTIONS[[#This Row],[Name]],PLAYERIDMAP!B:U,6,FALSE)</f>
        <v>OF</v>
      </c>
      <c r="D123">
        <f>VLOOKUP(HITTERPROJECTIONS[[#This Row],[Name]],MYRANKS_H[[#All],[PLAYER NAME]:[RANK]],21,FALSE)</f>
        <v>122</v>
      </c>
      <c r="E123" s="41">
        <v>454.9159663865546</v>
      </c>
      <c r="F123" s="32">
        <v>500</v>
      </c>
      <c r="G123" s="41">
        <v>117.04247428571428</v>
      </c>
      <c r="H123" s="73">
        <v>83.694929595110764</v>
      </c>
      <c r="I123" s="41">
        <v>20.677998472116119</v>
      </c>
      <c r="J123" s="41">
        <v>6.0655462184873947</v>
      </c>
      <c r="K123" s="41">
        <v>6.6040000000000001</v>
      </c>
      <c r="L123" s="41">
        <v>61</v>
      </c>
      <c r="M123" s="41">
        <v>53.5</v>
      </c>
      <c r="N123" s="41">
        <v>35</v>
      </c>
      <c r="O123" s="41">
        <v>95</v>
      </c>
      <c r="P123" s="32">
        <v>7.1428571428571432</v>
      </c>
      <c r="Q123" s="32">
        <v>2.9411764705882355</v>
      </c>
      <c r="R123" s="41">
        <v>30.76923076923077</v>
      </c>
      <c r="S123" s="32">
        <v>7.6923076923076898</v>
      </c>
      <c r="T123" s="74">
        <v>0.25728372476216865</v>
      </c>
      <c r="U123" s="74">
        <v>0.31837066285714283</v>
      </c>
      <c r="V123" s="74">
        <v>0.37295583740984239</v>
      </c>
      <c r="W123" s="74">
        <v>0.69132650026698528</v>
      </c>
      <c r="X123" t="s">
        <v>108</v>
      </c>
      <c r="Y123">
        <v>11846</v>
      </c>
    </row>
    <row r="124" spans="1:25" x14ac:dyDescent="0.25">
      <c r="A124" s="28" t="str">
        <f>HYPERLINK("http://www.fangraphs.com/statss.aspx?playerid="&amp;Y124,X124)</f>
        <v>Avisail Garcia</v>
      </c>
      <c r="B124" t="str">
        <f>VLOOKUP(HITTERPROJECTIONS[[#This Row],[Name]],PLAYERIDMAP!B:T,5,FALSE)</f>
        <v>CHW</v>
      </c>
      <c r="C124" s="53" t="str">
        <f>VLOOKUP(HITTERPROJECTIONS[[#This Row],[Name]],PLAYERIDMAP!B:U,6,FALSE)</f>
        <v>OF</v>
      </c>
      <c r="D124">
        <f>VLOOKUP(HITTERPROJECTIONS[[#This Row],[Name]],MYRANKS_H[[#All],[PLAYER NAME]:[RANK]],21,FALSE)</f>
        <v>123</v>
      </c>
      <c r="E124" s="41">
        <v>538.70698924731175</v>
      </c>
      <c r="F124" s="32">
        <v>575</v>
      </c>
      <c r="G124" s="41">
        <v>145.26963151612901</v>
      </c>
      <c r="H124" s="73">
        <v>108.56675705376341</v>
      </c>
      <c r="I124" s="41">
        <v>13.467674731182793</v>
      </c>
      <c r="J124" s="41">
        <v>5.387069892473118</v>
      </c>
      <c r="K124" s="41">
        <v>17.848129838709674</v>
      </c>
      <c r="L124" s="41">
        <v>71.875</v>
      </c>
      <c r="M124" s="41">
        <v>59.224999999999994</v>
      </c>
      <c r="N124" s="41">
        <v>28.75</v>
      </c>
      <c r="O124" s="41">
        <v>126.5</v>
      </c>
      <c r="P124" s="41">
        <v>3.7096774193548385</v>
      </c>
      <c r="Q124" s="41">
        <v>3.8333333333333335</v>
      </c>
      <c r="R124" s="41">
        <v>10.678571428571429</v>
      </c>
      <c r="S124" s="32">
        <v>5.7499999999999991</v>
      </c>
      <c r="T124" s="74">
        <v>0.26966353586594743</v>
      </c>
      <c r="U124" s="74">
        <v>0.30909445032258059</v>
      </c>
      <c r="V124" s="74">
        <v>0.41405780879146104</v>
      </c>
      <c r="W124" s="74">
        <v>0.72315225911404157</v>
      </c>
      <c r="X124" t="s">
        <v>283</v>
      </c>
      <c r="Y124">
        <v>5760</v>
      </c>
    </row>
    <row r="125" spans="1:25" x14ac:dyDescent="0.25">
      <c r="A125" s="28" t="str">
        <f>HYPERLINK("http://www.fangraphs.com/statss.aspx?playerid="&amp;Y125,X125)</f>
        <v>A.J. Ellis</v>
      </c>
      <c r="B125" t="str">
        <f>VLOOKUP(HITTERPROJECTIONS[[#This Row],[Name]],PLAYERIDMAP!B:T,5,FALSE)</f>
        <v>LAD</v>
      </c>
      <c r="C125" s="53" t="str">
        <f>VLOOKUP(HITTERPROJECTIONS[[#This Row],[Name]],PLAYERIDMAP!B:U,6,FALSE)</f>
        <v>C</v>
      </c>
      <c r="D125">
        <f>VLOOKUP(HITTERPROJECTIONS[[#This Row],[Name]],MYRANKS_H[[#All],[PLAYER NAME]:[RANK]],21,FALSE)</f>
        <v>124</v>
      </c>
      <c r="E125" s="41">
        <v>410.11931818181819</v>
      </c>
      <c r="F125" s="32">
        <v>475</v>
      </c>
      <c r="G125" s="41">
        <v>105.93432187499999</v>
      </c>
      <c r="H125" s="73">
        <v>76.569746440923197</v>
      </c>
      <c r="I125" s="41">
        <v>17.831274703557312</v>
      </c>
      <c r="J125" s="41">
        <v>1.1717694805194805</v>
      </c>
      <c r="K125" s="41">
        <v>10.361531250000001</v>
      </c>
      <c r="L125" s="41">
        <v>45.125</v>
      </c>
      <c r="M125" s="41">
        <v>51.3</v>
      </c>
      <c r="N125" s="41">
        <v>54.625</v>
      </c>
      <c r="O125" s="41">
        <v>85.5</v>
      </c>
      <c r="P125" s="32">
        <v>5.9375</v>
      </c>
      <c r="Q125" s="32">
        <v>4.3181818181818183</v>
      </c>
      <c r="R125" s="41">
        <v>0.95</v>
      </c>
      <c r="S125" s="32">
        <v>0.95</v>
      </c>
      <c r="T125" s="74">
        <v>0.25830122400631744</v>
      </c>
      <c r="U125" s="74">
        <v>0.350519625</v>
      </c>
      <c r="V125" s="74">
        <v>0.38328779533352186</v>
      </c>
      <c r="W125" s="74">
        <v>0.73380742033352186</v>
      </c>
      <c r="X125" t="s">
        <v>205</v>
      </c>
      <c r="Y125">
        <v>5677</v>
      </c>
    </row>
    <row r="126" spans="1:25" x14ac:dyDescent="0.25">
      <c r="A126" s="28" t="str">
        <f>HYPERLINK("http://www.fangraphs.com/statss.aspx?playerid="&amp;Y126,X126)</f>
        <v>Alex Avila</v>
      </c>
      <c r="B126" t="str">
        <f>VLOOKUP(HITTERPROJECTIONS[[#This Row],[Name]],PLAYERIDMAP!B:T,5,FALSE)</f>
        <v>DET</v>
      </c>
      <c r="C126" s="53" t="str">
        <f>VLOOKUP(HITTERPROJECTIONS[[#This Row],[Name]],PLAYERIDMAP!B:U,6,FALSE)</f>
        <v>C</v>
      </c>
      <c r="D126">
        <f>VLOOKUP(HITTERPROJECTIONS[[#This Row],[Name]],MYRANKS_H[[#All],[PLAYER NAME]:[RANK]],21,FALSE)</f>
        <v>125</v>
      </c>
      <c r="E126" s="41">
        <v>386.09999999999997</v>
      </c>
      <c r="F126" s="32">
        <v>450</v>
      </c>
      <c r="G126" s="41">
        <v>91.484315999999993</v>
      </c>
      <c r="H126" s="73">
        <v>60.111936</v>
      </c>
      <c r="I126" s="41">
        <v>17.549999999999997</v>
      </c>
      <c r="J126" s="41">
        <v>1.9304999999999999</v>
      </c>
      <c r="K126" s="41">
        <v>11.89188</v>
      </c>
      <c r="L126" s="41">
        <v>47.699999999999996</v>
      </c>
      <c r="M126" s="41">
        <v>55.8</v>
      </c>
      <c r="N126" s="41">
        <v>58.5</v>
      </c>
      <c r="O126" s="41">
        <v>112.5</v>
      </c>
      <c r="P126" s="41">
        <v>1.8</v>
      </c>
      <c r="Q126" s="41">
        <v>3.6</v>
      </c>
      <c r="R126" s="41">
        <v>1.26</v>
      </c>
      <c r="S126" s="32">
        <v>0.54000000000000015</v>
      </c>
      <c r="T126" s="74">
        <v>0.23694461538461539</v>
      </c>
      <c r="U126" s="74">
        <v>0.33729847999999996</v>
      </c>
      <c r="V126" s="74">
        <v>0.38479916083916088</v>
      </c>
      <c r="W126" s="74">
        <v>0.72209764083916084</v>
      </c>
      <c r="X126" t="s">
        <v>222</v>
      </c>
      <c r="Y126">
        <v>7476</v>
      </c>
    </row>
    <row r="127" spans="1:25" x14ac:dyDescent="0.25">
      <c r="A127" s="28" t="str">
        <f>HYPERLINK("http://www.fangraphs.com/statss.aspx?playerid="&amp;Y127,X127)</f>
        <v>Martin Prado</v>
      </c>
      <c r="B127" s="53" t="str">
        <f>VLOOKUP(HITTERPROJECTIONS[[#This Row],[Name]],PLAYERIDMAP!B:T,5,FALSE)</f>
        <v>ARI</v>
      </c>
      <c r="C127" s="53" t="str">
        <f>VLOOKUP(HITTERPROJECTIONS[[#This Row],[Name]],PLAYERIDMAP!B:U,6,FALSE)</f>
        <v>OF</v>
      </c>
      <c r="D127">
        <f>VLOOKUP(HITTERPROJECTIONS[[#This Row],[Name]],MYRANKS_H[[#All],[PLAYER NAME]:[RANK]],21,FALSE)</f>
        <v>126</v>
      </c>
      <c r="E127" s="41">
        <v>596.96590909090912</v>
      </c>
      <c r="F127" s="32">
        <v>650</v>
      </c>
      <c r="G127" s="41">
        <v>171.31481249999999</v>
      </c>
      <c r="H127" s="73">
        <v>121.78246624331548</v>
      </c>
      <c r="I127" s="41">
        <v>35.115641711229948</v>
      </c>
      <c r="J127" s="41">
        <v>2.9848295454545455</v>
      </c>
      <c r="K127" s="41">
        <v>11.431875000000002</v>
      </c>
      <c r="L127" s="41">
        <v>72.150000000000006</v>
      </c>
      <c r="M127" s="41">
        <v>72.8</v>
      </c>
      <c r="N127" s="41">
        <v>45.500000000000007</v>
      </c>
      <c r="O127" s="41">
        <v>58.5</v>
      </c>
      <c r="P127" s="32">
        <v>1.625</v>
      </c>
      <c r="Q127" s="32">
        <v>5.9090909090909092</v>
      </c>
      <c r="R127" s="41">
        <v>5.1999999999999993</v>
      </c>
      <c r="S127" s="32">
        <v>3.4666666666666668</v>
      </c>
      <c r="T127" s="74">
        <v>0.28697587230883442</v>
      </c>
      <c r="U127" s="74">
        <v>0.33606124999999998</v>
      </c>
      <c r="V127" s="74">
        <v>0.41324929036202451</v>
      </c>
      <c r="W127" s="74">
        <v>0.74931054036202449</v>
      </c>
      <c r="X127" t="s">
        <v>96</v>
      </c>
      <c r="Y127">
        <v>3312</v>
      </c>
    </row>
    <row r="128" spans="1:25" x14ac:dyDescent="0.25">
      <c r="A128" s="28" t="str">
        <f>HYPERLINK("http://www.fangraphs.com/statss.aspx?playerid="&amp;Y128,X128)</f>
        <v>Geovany Soto</v>
      </c>
      <c r="B128" t="str">
        <f>VLOOKUP(HITTERPROJECTIONS[[#This Row],[Name]],PLAYERIDMAP!B:T,5,FALSE)</f>
        <v>TEX</v>
      </c>
      <c r="C128" s="53" t="str">
        <f>VLOOKUP(HITTERPROJECTIONS[[#This Row],[Name]],PLAYERIDMAP!B:U,6,FALSE)</f>
        <v>C</v>
      </c>
      <c r="D128">
        <f>VLOOKUP(HITTERPROJECTIONS[[#This Row],[Name]],MYRANKS_H[[#All],[PLAYER NAME]:[RANK]],21,FALSE)</f>
        <v>127</v>
      </c>
      <c r="E128" s="41">
        <v>350.76363636363635</v>
      </c>
      <c r="F128" s="32">
        <v>400</v>
      </c>
      <c r="G128" s="41">
        <v>84.742447272727262</v>
      </c>
      <c r="H128" s="73">
        <v>49.652985071770317</v>
      </c>
      <c r="I128" s="41">
        <v>18.461244019138757</v>
      </c>
      <c r="J128" s="41">
        <v>0.35076363636363633</v>
      </c>
      <c r="K128" s="41">
        <v>16.277454545454546</v>
      </c>
      <c r="L128" s="41">
        <v>44.4</v>
      </c>
      <c r="M128" s="41">
        <v>44.800000000000004</v>
      </c>
      <c r="N128" s="41">
        <v>44</v>
      </c>
      <c r="O128" s="41">
        <v>100</v>
      </c>
      <c r="P128" s="32">
        <v>3.6363636363636362</v>
      </c>
      <c r="Q128" s="32">
        <v>1.6</v>
      </c>
      <c r="R128" s="41">
        <v>1</v>
      </c>
      <c r="S128" s="32">
        <v>1</v>
      </c>
      <c r="T128" s="74">
        <v>0.241594163383786</v>
      </c>
      <c r="U128" s="74">
        <v>0.33094702727272718</v>
      </c>
      <c r="V128" s="74">
        <v>0.43544303447297483</v>
      </c>
      <c r="W128" s="74">
        <v>0.76639006174570201</v>
      </c>
      <c r="X128" t="s">
        <v>288</v>
      </c>
      <c r="Y128">
        <v>3707</v>
      </c>
    </row>
    <row r="129" spans="1:25" x14ac:dyDescent="0.25">
      <c r="A129" s="28" t="str">
        <f>HYPERLINK("http://www.fangraphs.com/statss.aspx?playerid="&amp;Y129,X129)</f>
        <v>Kendrys Morales</v>
      </c>
      <c r="B129" t="str">
        <f>VLOOKUP(HITTERPROJECTIONS[[#This Row],[Name]],PLAYERIDMAP!B:T,5,FALSE)</f>
        <v>SEA</v>
      </c>
      <c r="C129" s="53" t="str">
        <f>VLOOKUP(HITTERPROJECTIONS[[#This Row],[Name]],PLAYERIDMAP!B:U,6,FALSE)</f>
        <v>1B</v>
      </c>
      <c r="D129">
        <f>VLOOKUP(HITTERPROJECTIONS[[#This Row],[Name]],MYRANKS_H[[#All],[PLAYER NAME]:[RANK]],21,FALSE)</f>
        <v>128</v>
      </c>
      <c r="E129" s="41">
        <v>574.35897435897436</v>
      </c>
      <c r="F129" s="32">
        <v>625</v>
      </c>
      <c r="G129" s="41">
        <v>157.93635384615385</v>
      </c>
      <c r="H129" s="73">
        <v>102.4416245014245</v>
      </c>
      <c r="I129" s="41">
        <v>31.90883190883191</v>
      </c>
      <c r="J129" s="41">
        <v>0.57435897435897432</v>
      </c>
      <c r="K129" s="41">
        <v>23.011538461538461</v>
      </c>
      <c r="L129" s="41">
        <v>66.25</v>
      </c>
      <c r="M129" s="41">
        <v>78.125</v>
      </c>
      <c r="N129" s="41">
        <v>43.750000000000007</v>
      </c>
      <c r="O129" s="41">
        <v>112.5</v>
      </c>
      <c r="P129" s="32">
        <v>4.8076923076923075</v>
      </c>
      <c r="Q129" s="32">
        <v>2.0833333333333335</v>
      </c>
      <c r="R129" s="41">
        <v>0</v>
      </c>
      <c r="S129" s="32">
        <v>0.625</v>
      </c>
      <c r="T129" s="74">
        <v>0.2749784732142857</v>
      </c>
      <c r="U129" s="74">
        <v>0.33039047384615389</v>
      </c>
      <c r="V129" s="74">
        <v>0.45272822519841266</v>
      </c>
      <c r="W129" s="74">
        <v>0.78311869904456655</v>
      </c>
      <c r="X129" t="s">
        <v>98</v>
      </c>
      <c r="Y129">
        <v>8610</v>
      </c>
    </row>
    <row r="130" spans="1:25" x14ac:dyDescent="0.25">
      <c r="A130" s="28" t="str">
        <f>HYPERLINK("http://www.fangraphs.com/statss.aspx?playerid="&amp;Y130,X130)</f>
        <v>Manny Machado</v>
      </c>
      <c r="B130" t="str">
        <f>VLOOKUP(HITTERPROJECTIONS[[#This Row],[Name]],PLAYERIDMAP!B:T,5,FALSE)</f>
        <v>BAL</v>
      </c>
      <c r="C130" s="53" t="str">
        <f>VLOOKUP(HITTERPROJECTIONS[[#This Row],[Name]],PLAYERIDMAP!B:U,6,FALSE)</f>
        <v>3B</v>
      </c>
      <c r="D130">
        <f>VLOOKUP(HITTERPROJECTIONS[[#This Row],[Name]],MYRANKS_H[[#All],[PLAYER NAME]:[RANK]],21,FALSE)</f>
        <v>129</v>
      </c>
      <c r="E130" s="41">
        <v>518.83333333333337</v>
      </c>
      <c r="F130" s="32">
        <v>550</v>
      </c>
      <c r="G130" s="41">
        <v>144.19554111111111</v>
      </c>
      <c r="H130" s="73">
        <v>96.747070211640207</v>
      </c>
      <c r="I130" s="41">
        <v>28.824074074074076</v>
      </c>
      <c r="J130" s="41">
        <v>3.7059523809523811</v>
      </c>
      <c r="K130" s="41">
        <v>14.918444444444447</v>
      </c>
      <c r="L130" s="41">
        <v>68.75</v>
      </c>
      <c r="M130" s="41">
        <v>63.800000000000004</v>
      </c>
      <c r="N130" s="41">
        <v>27.5</v>
      </c>
      <c r="O130" s="41">
        <v>82.5</v>
      </c>
      <c r="P130" s="41">
        <v>1.2222222222222223</v>
      </c>
      <c r="Q130" s="41">
        <v>2.4444444444444446</v>
      </c>
      <c r="R130" s="41">
        <v>4.125</v>
      </c>
      <c r="S130" s="32">
        <v>2.75</v>
      </c>
      <c r="T130" s="74">
        <v>0.27792266195524146</v>
      </c>
      <c r="U130" s="74">
        <v>0.31439593333333332</v>
      </c>
      <c r="V130" s="74">
        <v>0.43402541589545124</v>
      </c>
      <c r="W130" s="74">
        <v>0.74842134922878456</v>
      </c>
      <c r="X130" t="s">
        <v>94</v>
      </c>
      <c r="Y130">
        <v>11493</v>
      </c>
    </row>
    <row r="131" spans="1:25" x14ac:dyDescent="0.25">
      <c r="A131" s="28" t="str">
        <f>HYPERLINK("http://www.fangraphs.com/statss.aspx?playerid="&amp;Y131,X131)</f>
        <v>Michael Zunino</v>
      </c>
      <c r="B131" s="54" t="str">
        <f>VLOOKUP(HITTERPROJECTIONS[[#This Row],[Name]],PLAYERIDMAP!B:T,5,FALSE)</f>
        <v>SEA</v>
      </c>
      <c r="C131" s="54" t="str">
        <f>VLOOKUP(HITTERPROJECTIONS[[#This Row],[Name]],PLAYERIDMAP!B:U,6,FALSE)</f>
        <v>C</v>
      </c>
      <c r="D131">
        <f>VLOOKUP(HITTERPROJECTIONS[[#This Row],[Name]],MYRANKS_H[[#All],[PLAYER NAME]:[RANK]],21,FALSE)</f>
        <v>130</v>
      </c>
      <c r="E131" s="41">
        <v>402.57692307692309</v>
      </c>
      <c r="F131" s="32">
        <v>450</v>
      </c>
      <c r="G131" s="41">
        <v>94.576354615384631</v>
      </c>
      <c r="H131" s="73">
        <v>58.964242027972034</v>
      </c>
      <c r="I131" s="41">
        <v>18.29895104895105</v>
      </c>
      <c r="J131" s="41">
        <v>2.0128846153846154</v>
      </c>
      <c r="K131" s="41">
        <v>15.300276923076922</v>
      </c>
      <c r="L131" s="41">
        <v>52.650000000000006</v>
      </c>
      <c r="M131" s="41">
        <v>42.75</v>
      </c>
      <c r="N131" s="41">
        <v>36</v>
      </c>
      <c r="O131" s="41">
        <v>103.5</v>
      </c>
      <c r="P131" s="32">
        <v>6.9230769230769234</v>
      </c>
      <c r="Q131" s="32">
        <v>4.5</v>
      </c>
      <c r="R131" s="41">
        <v>1.1700000000000002</v>
      </c>
      <c r="S131" s="32">
        <v>0.63</v>
      </c>
      <c r="T131" s="74">
        <v>0.23492741186586416</v>
      </c>
      <c r="U131" s="74">
        <v>0.30555429230769232</v>
      </c>
      <c r="V131" s="74">
        <v>0.40439949816305792</v>
      </c>
      <c r="W131" s="74">
        <v>0.70995379047075025</v>
      </c>
      <c r="X131" t="s">
        <v>5265</v>
      </c>
      <c r="Y131">
        <v>13265</v>
      </c>
    </row>
    <row r="132" spans="1:25" x14ac:dyDescent="0.25">
      <c r="A132" s="28" t="str">
        <f>HYPERLINK("http://www.fangraphs.com/statss.aspx?playerid="&amp;Y132,X132)</f>
        <v>Brandon Belt</v>
      </c>
      <c r="B132" t="str">
        <f>VLOOKUP(HITTERPROJECTIONS[[#This Row],[Name]],PLAYERIDMAP!B:T,5,FALSE)</f>
        <v>SF</v>
      </c>
      <c r="C132" s="53" t="str">
        <f>VLOOKUP(HITTERPROJECTIONS[[#This Row],[Name]],PLAYERIDMAP!B:U,6,FALSE)</f>
        <v>1B</v>
      </c>
      <c r="D132">
        <f>VLOOKUP(HITTERPROJECTIONS[[#This Row],[Name]],MYRANKS_H[[#All],[PLAYER NAME]:[RANK]],21,FALSE)</f>
        <v>131</v>
      </c>
      <c r="E132" s="41">
        <v>531.78260869565213</v>
      </c>
      <c r="F132" s="32">
        <v>600</v>
      </c>
      <c r="G132" s="41">
        <v>144.79229217391304</v>
      </c>
      <c r="H132" s="73">
        <v>86.299857391304357</v>
      </c>
      <c r="I132" s="41">
        <v>35.452173913043474</v>
      </c>
      <c r="J132" s="41">
        <v>5.3178260869565213</v>
      </c>
      <c r="K132" s="41">
        <v>17.722434782608694</v>
      </c>
      <c r="L132" s="41">
        <v>71.399999999999991</v>
      </c>
      <c r="M132" s="41">
        <v>70.8</v>
      </c>
      <c r="N132" s="41">
        <v>60</v>
      </c>
      <c r="O132" s="41">
        <v>132</v>
      </c>
      <c r="P132" s="32">
        <v>5.2173913043478262</v>
      </c>
      <c r="Q132" s="32">
        <v>3</v>
      </c>
      <c r="R132" s="41">
        <v>5.625</v>
      </c>
      <c r="S132" s="32">
        <v>1.875</v>
      </c>
      <c r="T132" s="74">
        <v>0.27227722344861421</v>
      </c>
      <c r="U132" s="74">
        <v>0.35001613913043478</v>
      </c>
      <c r="V132" s="74">
        <v>0.45892328673043903</v>
      </c>
      <c r="W132" s="74">
        <v>0.80893942586087375</v>
      </c>
      <c r="X132" t="s">
        <v>100</v>
      </c>
      <c r="Y132">
        <v>10264</v>
      </c>
    </row>
    <row r="133" spans="1:25" x14ac:dyDescent="0.25">
      <c r="A133" s="28" t="str">
        <f>HYPERLINK("http://www.fangraphs.com/statss.aspx?playerid="&amp;Y133,X133)</f>
        <v>Nelson Cruz</v>
      </c>
      <c r="B133" t="str">
        <f>VLOOKUP(HITTERPROJECTIONS[[#This Row],[Name]],PLAYERIDMAP!B:T,5,FALSE)</f>
        <v>TEX</v>
      </c>
      <c r="C133" s="53" t="str">
        <f>VLOOKUP(HITTERPROJECTIONS[[#This Row],[Name]],PLAYERIDMAP!B:U,6,FALSE)</f>
        <v>OF</v>
      </c>
      <c r="D133">
        <f>VLOOKUP(HITTERPROJECTIONS[[#This Row],[Name]],MYRANKS_H[[#All],[PLAYER NAME]:[RANK]],21,FALSE)</f>
        <v>132</v>
      </c>
      <c r="E133" s="41">
        <v>455.59523809523813</v>
      </c>
      <c r="F133" s="32">
        <v>500</v>
      </c>
      <c r="G133" s="41">
        <v>119.21940892857144</v>
      </c>
      <c r="H133" s="73">
        <v>71.837980357142854</v>
      </c>
      <c r="I133" s="41">
        <v>22.779761904761905</v>
      </c>
      <c r="J133" s="41">
        <v>0.45559523809523811</v>
      </c>
      <c r="K133" s="41">
        <v>24.146071428571428</v>
      </c>
      <c r="L133" s="41">
        <v>58.5</v>
      </c>
      <c r="M133" s="41">
        <v>74</v>
      </c>
      <c r="N133" s="41">
        <v>37.5</v>
      </c>
      <c r="O133" s="41">
        <v>112.5</v>
      </c>
      <c r="P133" s="32">
        <v>3.5714285714285716</v>
      </c>
      <c r="Q133" s="32">
        <v>3.3333333333333335</v>
      </c>
      <c r="R133" s="41">
        <v>4.666666666666667</v>
      </c>
      <c r="S133" s="32">
        <v>2.0000000000000004</v>
      </c>
      <c r="T133" s="74">
        <v>0.26167834726940165</v>
      </c>
      <c r="U133" s="74">
        <v>0.32058167500000007</v>
      </c>
      <c r="V133" s="74">
        <v>0.47267521165403703</v>
      </c>
      <c r="W133" s="74">
        <v>0.79325688665403704</v>
      </c>
      <c r="X133" t="s">
        <v>105</v>
      </c>
      <c r="Y133">
        <v>2434</v>
      </c>
    </row>
    <row r="134" spans="1:25" x14ac:dyDescent="0.25">
      <c r="A134" s="28" t="str">
        <f>HYPERLINK("http://www.fangraphs.com/statss.aspx?playerid="&amp;Y134,X134)</f>
        <v>Kelly Johnson</v>
      </c>
      <c r="B134" s="53" t="str">
        <f>VLOOKUP(HITTERPROJECTIONS[[#This Row],[Name]],PLAYERIDMAP!B:T,5,FALSE)</f>
        <v>NYY</v>
      </c>
      <c r="C134" s="53" t="str">
        <f>VLOOKUP(HITTERPROJECTIONS[[#This Row],[Name]],PLAYERIDMAP!B:U,6,FALSE)</f>
        <v>2B</v>
      </c>
      <c r="D134">
        <f>VLOOKUP(HITTERPROJECTIONS[[#This Row],[Name]],MYRANKS_H[[#All],[PLAYER NAME]:[RANK]],21,FALSE)</f>
        <v>133</v>
      </c>
      <c r="E134" s="41">
        <v>398.53846153846155</v>
      </c>
      <c r="F134" s="32">
        <v>450</v>
      </c>
      <c r="G134" s="41">
        <v>92.771204538461546</v>
      </c>
      <c r="H134" s="73">
        <v>59.580442235267661</v>
      </c>
      <c r="I134" s="41">
        <v>14.760683760683762</v>
      </c>
      <c r="J134" s="41">
        <v>2.0975708502024291</v>
      </c>
      <c r="K134" s="41">
        <v>16.332507692307694</v>
      </c>
      <c r="L134" s="41">
        <v>48.15</v>
      </c>
      <c r="M134" s="41">
        <v>48.15</v>
      </c>
      <c r="N134" s="41">
        <v>45</v>
      </c>
      <c r="O134" s="41">
        <v>117</v>
      </c>
      <c r="P134" s="41">
        <v>3.4615384615384617</v>
      </c>
      <c r="Q134" s="41">
        <v>3</v>
      </c>
      <c r="R134" s="41">
        <v>8.4375</v>
      </c>
      <c r="S134" s="32">
        <v>2.8125</v>
      </c>
      <c r="T134" s="74">
        <v>0.23277854834973943</v>
      </c>
      <c r="U134" s="74">
        <v>0.31385054000000001</v>
      </c>
      <c r="V134" s="74">
        <v>0.40328492375876324</v>
      </c>
      <c r="W134" s="74">
        <v>0.71713546375876325</v>
      </c>
      <c r="X134" t="s">
        <v>174</v>
      </c>
      <c r="Y134">
        <v>2234</v>
      </c>
    </row>
    <row r="135" spans="1:25" x14ac:dyDescent="0.25">
      <c r="A135" s="28" t="str">
        <f>HYPERLINK("http://www.fangraphs.com/statss.aspx?playerid="&amp;Y135,X135)</f>
        <v>Nick Swisher</v>
      </c>
      <c r="B135" s="53" t="str">
        <f>VLOOKUP(HITTERPROJECTIONS[[#This Row],[Name]],PLAYERIDMAP!B:T,5,FALSE)</f>
        <v>CLE</v>
      </c>
      <c r="C135" s="53" t="str">
        <f>VLOOKUP(HITTERPROJECTIONS[[#This Row],[Name]],PLAYERIDMAP!B:U,6,FALSE)</f>
        <v>OF</v>
      </c>
      <c r="D135">
        <f>VLOOKUP(HITTERPROJECTIONS[[#This Row],[Name]],MYRANKS_H[[#All],[PLAYER NAME]:[RANK]],21,FALSE)</f>
        <v>134</v>
      </c>
      <c r="E135" s="41">
        <v>537.70833333333337</v>
      </c>
      <c r="F135" s="32">
        <v>625</v>
      </c>
      <c r="G135" s="41">
        <v>136.73766458333336</v>
      </c>
      <c r="H135" s="73">
        <v>84.673840570175457</v>
      </c>
      <c r="I135" s="41">
        <v>28.30043859649123</v>
      </c>
      <c r="J135" s="41">
        <v>0.67213541666666676</v>
      </c>
      <c r="K135" s="41">
        <v>23.091250000000002</v>
      </c>
      <c r="L135" s="41">
        <v>73.75</v>
      </c>
      <c r="M135" s="41">
        <v>75.625</v>
      </c>
      <c r="N135" s="41">
        <v>78.125</v>
      </c>
      <c r="O135" s="41">
        <v>134.375</v>
      </c>
      <c r="P135" s="41">
        <v>4.166666666666667</v>
      </c>
      <c r="Q135" s="41">
        <v>5</v>
      </c>
      <c r="R135" s="41">
        <v>1.25</v>
      </c>
      <c r="S135" s="32">
        <v>1.25</v>
      </c>
      <c r="T135" s="74">
        <v>0.25429709027508718</v>
      </c>
      <c r="U135" s="74">
        <v>0.35044693000000005</v>
      </c>
      <c r="V135" s="74">
        <v>0.43826012989661289</v>
      </c>
      <c r="W135" s="74">
        <v>0.78870705989661294</v>
      </c>
      <c r="X135" t="s">
        <v>138</v>
      </c>
      <c r="Y135">
        <v>4599</v>
      </c>
    </row>
    <row r="136" spans="1:25" x14ac:dyDescent="0.25">
      <c r="A136" s="28" t="str">
        <f>HYPERLINK("http://www.fangraphs.com/statss.aspx?playerid="&amp;Y136,X136)</f>
        <v>Aramis Ramirez</v>
      </c>
      <c r="B136" t="str">
        <f>VLOOKUP(HITTERPROJECTIONS[[#This Row],[Name]],PLAYERIDMAP!B:T,5,FALSE)</f>
        <v>MIL</v>
      </c>
      <c r="C136" s="53" t="str">
        <f>VLOOKUP(HITTERPROJECTIONS[[#This Row],[Name]],PLAYERIDMAP!B:U,6,FALSE)</f>
        <v>3B</v>
      </c>
      <c r="D136">
        <f>VLOOKUP(HITTERPROJECTIONS[[#This Row],[Name]],MYRANKS_H[[#All],[PLAYER NAME]:[RANK]],21,FALSE)</f>
        <v>135</v>
      </c>
      <c r="E136" s="41">
        <v>443.6952861952862</v>
      </c>
      <c r="F136" s="32">
        <v>500</v>
      </c>
      <c r="G136" s="41">
        <v>121.67050962962963</v>
      </c>
      <c r="H136" s="73">
        <v>75.136608114478122</v>
      </c>
      <c r="I136" s="41">
        <v>27.730955387205388</v>
      </c>
      <c r="J136" s="41">
        <v>0.8873905723905724</v>
      </c>
      <c r="K136" s="41">
        <v>17.915555555555557</v>
      </c>
      <c r="L136" s="41">
        <v>63</v>
      </c>
      <c r="M136" s="41">
        <v>70.5</v>
      </c>
      <c r="N136" s="41">
        <v>42.5</v>
      </c>
      <c r="O136" s="41">
        <v>75</v>
      </c>
      <c r="P136" s="32">
        <v>9.2592592592592595</v>
      </c>
      <c r="Q136" s="32">
        <v>4.5454545454545459</v>
      </c>
      <c r="R136" s="41">
        <v>1.0833333333333335</v>
      </c>
      <c r="S136" s="32">
        <v>0.58333333333333337</v>
      </c>
      <c r="T136" s="74">
        <v>0.27422087503557135</v>
      </c>
      <c r="U136" s="74">
        <v>0.34685953777777778</v>
      </c>
      <c r="V136" s="74">
        <v>0.46185505955113737</v>
      </c>
      <c r="W136" s="74">
        <v>0.80871459732891515</v>
      </c>
      <c r="X136" t="s">
        <v>210</v>
      </c>
      <c r="Y136">
        <v>1002</v>
      </c>
    </row>
    <row r="137" spans="1:25" x14ac:dyDescent="0.25">
      <c r="A137" s="28" t="str">
        <f>HYPERLINK("http://www.fangraphs.com/statss.aspx?playerid="&amp;Y137,X137)</f>
        <v>Marco Scutaro</v>
      </c>
      <c r="B137" t="str">
        <f>VLOOKUP(HITTERPROJECTIONS[[#This Row],[Name]],PLAYERIDMAP!B:T,5,FALSE)</f>
        <v>SF</v>
      </c>
      <c r="C137" s="53" t="str">
        <f>VLOOKUP(HITTERPROJECTIONS[[#This Row],[Name]],PLAYERIDMAP!B:U,6,FALSE)</f>
        <v>2B</v>
      </c>
      <c r="D137">
        <f>VLOOKUP(HITTERPROJECTIONS[[#This Row],[Name]],MYRANKS_H[[#All],[PLAYER NAME]:[RANK]],21,FALSE)</f>
        <v>136</v>
      </c>
      <c r="E137" s="41">
        <v>450.87121212121212</v>
      </c>
      <c r="F137" s="32">
        <v>500</v>
      </c>
      <c r="G137" s="41">
        <v>133.01451666666668</v>
      </c>
      <c r="H137" s="73">
        <v>104.15645256702363</v>
      </c>
      <c r="I137" s="41">
        <v>21.470057720057721</v>
      </c>
      <c r="J137" s="41">
        <v>2.3730063795853269</v>
      </c>
      <c r="K137" s="41">
        <v>5.0150000000000006</v>
      </c>
      <c r="L137" s="41">
        <v>55.5</v>
      </c>
      <c r="M137" s="41">
        <v>41</v>
      </c>
      <c r="N137" s="41">
        <v>42.5</v>
      </c>
      <c r="O137" s="41">
        <v>37.5</v>
      </c>
      <c r="P137" s="32">
        <v>2.0833333333333335</v>
      </c>
      <c r="Q137" s="32">
        <v>4.5454545454545459</v>
      </c>
      <c r="R137" s="41">
        <v>3.5</v>
      </c>
      <c r="S137" s="32">
        <v>1.5000000000000002</v>
      </c>
      <c r="T137" s="74">
        <v>0.29501665462488452</v>
      </c>
      <c r="U137" s="74">
        <v>0.35519570000000006</v>
      </c>
      <c r="V137" s="74">
        <v>0.38653074860553049</v>
      </c>
      <c r="W137" s="74">
        <v>0.74172644860553061</v>
      </c>
      <c r="X137" t="s">
        <v>196</v>
      </c>
      <c r="Y137">
        <v>1555</v>
      </c>
    </row>
    <row r="138" spans="1:25" x14ac:dyDescent="0.25">
      <c r="A138" s="28" t="str">
        <f>HYPERLINK("http://www.fangraphs.com/statss.aspx?playerid="&amp;Y138,X138)</f>
        <v>Andrelton Simmons</v>
      </c>
      <c r="B138" s="53" t="str">
        <f>VLOOKUP(HITTERPROJECTIONS[[#This Row],[Name]],PLAYERIDMAP!B:T,5,FALSE)</f>
        <v>ATL</v>
      </c>
      <c r="C138" s="53" t="str">
        <f>VLOOKUP(HITTERPROJECTIONS[[#This Row],[Name]],PLAYERIDMAP!B:U,6,FALSE)</f>
        <v>SS</v>
      </c>
      <c r="D138">
        <f>VLOOKUP(HITTERPROJECTIONS[[#This Row],[Name]],MYRANKS_H[[#All],[PLAYER NAME]:[RANK]],21,FALSE)</f>
        <v>137</v>
      </c>
      <c r="E138" s="41">
        <v>576.19047619047615</v>
      </c>
      <c r="F138" s="32">
        <v>625</v>
      </c>
      <c r="G138" s="41">
        <v>160.79636309523806</v>
      </c>
      <c r="H138" s="73">
        <v>114.31481547619043</v>
      </c>
      <c r="I138" s="41">
        <v>26.19047619047619</v>
      </c>
      <c r="J138" s="41">
        <v>5.7619047619047619</v>
      </c>
      <c r="K138" s="41">
        <v>14.529166666666665</v>
      </c>
      <c r="L138" s="41">
        <v>68.75</v>
      </c>
      <c r="M138" s="41">
        <v>63.125000000000007</v>
      </c>
      <c r="N138" s="41">
        <v>40.625</v>
      </c>
      <c r="O138" s="41">
        <v>62.5</v>
      </c>
      <c r="P138" s="41">
        <v>2.9761904761904763</v>
      </c>
      <c r="Q138" s="41">
        <v>5.208333333333333</v>
      </c>
      <c r="R138" s="41">
        <v>6.25</v>
      </c>
      <c r="S138" s="32">
        <v>2.6785714285714288</v>
      </c>
      <c r="T138" s="74">
        <v>0.27906806818181817</v>
      </c>
      <c r="U138" s="74">
        <v>0.32703608571428566</v>
      </c>
      <c r="V138" s="74">
        <v>0.42017034090909083</v>
      </c>
      <c r="W138" s="74">
        <v>0.74720642662337644</v>
      </c>
      <c r="X138" t="s">
        <v>112</v>
      </c>
      <c r="Y138">
        <v>10847</v>
      </c>
    </row>
    <row r="139" spans="1:25" x14ac:dyDescent="0.25">
      <c r="A139" s="28" t="str">
        <f>HYPERLINK("http://www.fangraphs.com/statss.aspx?playerid="&amp;Y139,X139)</f>
        <v>Ryan Doumit</v>
      </c>
      <c r="B139" t="str">
        <f>VLOOKUP(HITTERPROJECTIONS[[#This Row],[Name]],PLAYERIDMAP!B:T,5,FALSE)</f>
        <v>ATL</v>
      </c>
      <c r="C139" s="53" t="str">
        <f>VLOOKUP(HITTERPROJECTIONS[[#This Row],[Name]],PLAYERIDMAP!B:U,6,FALSE)</f>
        <v>C</v>
      </c>
      <c r="D139">
        <f>VLOOKUP(HITTERPROJECTIONS[[#This Row],[Name]],MYRANKS_H[[#All],[PLAYER NAME]:[RANK]],21,FALSE)</f>
        <v>138</v>
      </c>
      <c r="E139" s="41">
        <v>366.36363636363637</v>
      </c>
      <c r="F139" s="32">
        <v>400</v>
      </c>
      <c r="G139" s="41">
        <v>96.245320749999991</v>
      </c>
      <c r="H139" s="73">
        <v>60.608534386363615</v>
      </c>
      <c r="I139" s="41">
        <v>22.897727272727273</v>
      </c>
      <c r="J139" s="41">
        <v>0.91590909090909089</v>
      </c>
      <c r="K139" s="41">
        <v>11.82315</v>
      </c>
      <c r="L139" s="41">
        <v>37.6</v>
      </c>
      <c r="M139" s="41">
        <v>47.199999999999996</v>
      </c>
      <c r="N139" s="41">
        <v>28.000000000000004</v>
      </c>
      <c r="O139" s="41">
        <v>72</v>
      </c>
      <c r="P139" s="32">
        <v>2</v>
      </c>
      <c r="Q139" s="32">
        <v>3.6363636363636362</v>
      </c>
      <c r="R139" s="41">
        <v>0.30769230769230771</v>
      </c>
      <c r="S139" s="32">
        <v>0.30769230769230771</v>
      </c>
      <c r="T139" s="74">
        <v>0.2627043494416873</v>
      </c>
      <c r="U139" s="74">
        <v>0.31561330187499997</v>
      </c>
      <c r="V139" s="74">
        <v>0.42701922537220838</v>
      </c>
      <c r="W139" s="74">
        <v>0.7426325272472083</v>
      </c>
      <c r="X139" t="s">
        <v>166</v>
      </c>
      <c r="Y139">
        <v>2113</v>
      </c>
    </row>
    <row r="140" spans="1:25" x14ac:dyDescent="0.25">
      <c r="A140" s="28" t="str">
        <f>HYPERLINK("http://www.fangraphs.com/statss.aspx?playerid="&amp;Y140,X140)</f>
        <v>Angel Pagan</v>
      </c>
      <c r="B140" t="str">
        <f>VLOOKUP(HITTERPROJECTIONS[[#This Row],[Name]],PLAYERIDMAP!B:T,5,FALSE)</f>
        <v>SF</v>
      </c>
      <c r="C140" s="53" t="str">
        <f>VLOOKUP(HITTERPROJECTIONS[[#This Row],[Name]],PLAYERIDMAP!B:U,6,FALSE)</f>
        <v>OF</v>
      </c>
      <c r="D140">
        <f>VLOOKUP(HITTERPROJECTIONS[[#This Row],[Name]],MYRANKS_H[[#All],[PLAYER NAME]:[RANK]],21,FALSE)</f>
        <v>139</v>
      </c>
      <c r="E140" s="41">
        <v>504.5333333333333</v>
      </c>
      <c r="F140" s="32">
        <v>550</v>
      </c>
      <c r="G140" s="41">
        <v>140.65015249999999</v>
      </c>
      <c r="H140" s="73">
        <v>98.28413779411764</v>
      </c>
      <c r="I140" s="41">
        <v>29.678431372549017</v>
      </c>
      <c r="J140" s="41">
        <v>5.0453333333333328</v>
      </c>
      <c r="K140" s="41">
        <v>7.6422499999999989</v>
      </c>
      <c r="L140" s="41">
        <v>74.25</v>
      </c>
      <c r="M140" s="41">
        <v>51.7</v>
      </c>
      <c r="N140" s="41">
        <v>41.25</v>
      </c>
      <c r="O140" s="41">
        <v>71.5</v>
      </c>
      <c r="P140" s="32">
        <v>0.55000000000000004</v>
      </c>
      <c r="Q140" s="32">
        <v>3.6666666666666665</v>
      </c>
      <c r="R140" s="41">
        <v>16.5</v>
      </c>
      <c r="S140" s="32">
        <v>5.5</v>
      </c>
      <c r="T140" s="74">
        <v>0.27877276526162792</v>
      </c>
      <c r="U140" s="74">
        <v>0.33172755000000009</v>
      </c>
      <c r="V140" s="74">
        <v>0.4030377917664158</v>
      </c>
      <c r="W140" s="74">
        <v>0.73476534176641595</v>
      </c>
      <c r="X140" t="s">
        <v>246</v>
      </c>
      <c r="Y140">
        <v>2918</v>
      </c>
    </row>
    <row r="141" spans="1:25" x14ac:dyDescent="0.25">
      <c r="A141" s="28" t="str">
        <f>HYPERLINK("http://www.fangraphs.com/statss.aspx?playerid="&amp;Y141,X141)</f>
        <v>Carl Crawford</v>
      </c>
      <c r="B141" t="str">
        <f>VLOOKUP(HITTERPROJECTIONS[[#This Row],[Name]],PLAYERIDMAP!B:T,5,FALSE)</f>
        <v>LAD</v>
      </c>
      <c r="C141" s="53" t="str">
        <f>VLOOKUP(HITTERPROJECTIONS[[#This Row],[Name]],PLAYERIDMAP!B:U,6,FALSE)</f>
        <v>OF</v>
      </c>
      <c r="D141">
        <f>VLOOKUP(HITTERPROJECTIONS[[#This Row],[Name]],MYRANKS_H[[#All],[PLAYER NAME]:[RANK]],21,FALSE)</f>
        <v>140</v>
      </c>
      <c r="E141" s="41">
        <v>465.35714285714289</v>
      </c>
      <c r="F141" s="32">
        <v>500</v>
      </c>
      <c r="G141" s="41">
        <v>132.51814285714286</v>
      </c>
      <c r="H141" s="73">
        <v>87.998698412698417</v>
      </c>
      <c r="I141" s="41">
        <v>31.023809523809526</v>
      </c>
      <c r="J141" s="41">
        <v>5.1706349206349209</v>
      </c>
      <c r="K141" s="41">
        <v>8.3250000000000011</v>
      </c>
      <c r="L141" s="41">
        <v>70.5</v>
      </c>
      <c r="M141" s="41">
        <v>52</v>
      </c>
      <c r="N141" s="41">
        <v>27.5</v>
      </c>
      <c r="O141" s="41">
        <v>72.5</v>
      </c>
      <c r="P141" s="32">
        <v>3.5714285714285716</v>
      </c>
      <c r="Q141" s="32">
        <v>3.5714285714285716</v>
      </c>
      <c r="R141" s="41">
        <v>15.8</v>
      </c>
      <c r="S141" s="32">
        <v>4.1999999999999993</v>
      </c>
      <c r="T141" s="74">
        <v>0.28476653875671526</v>
      </c>
      <c r="U141" s="74">
        <v>0.32717914285714289</v>
      </c>
      <c r="V141" s="74">
        <v>0.42732388505159036</v>
      </c>
      <c r="W141" s="74">
        <v>0.75450302790873325</v>
      </c>
      <c r="X141" t="s">
        <v>186</v>
      </c>
      <c r="Y141">
        <v>1201</v>
      </c>
    </row>
    <row r="142" spans="1:25" x14ac:dyDescent="0.25">
      <c r="A142" s="28" t="str">
        <f>HYPERLINK("http://www.fangraphs.com/statss.aspx?playerid="&amp;Y142,X142)</f>
        <v>Carlos Ruiz</v>
      </c>
      <c r="B142" t="str">
        <f>VLOOKUP(HITTERPROJECTIONS[[#This Row],[Name]],PLAYERIDMAP!B:T,5,FALSE)</f>
        <v>PHI</v>
      </c>
      <c r="C142" s="53" t="str">
        <f>VLOOKUP(HITTERPROJECTIONS[[#This Row],[Name]],PLAYERIDMAP!B:U,6,FALSE)</f>
        <v>C</v>
      </c>
      <c r="D142">
        <f>VLOOKUP(HITTERPROJECTIONS[[#This Row],[Name]],MYRANKS_H[[#All],[PLAYER NAME]:[RANK]],21,FALSE)</f>
        <v>141</v>
      </c>
      <c r="E142" s="41">
        <v>360.88888888888886</v>
      </c>
      <c r="F142" s="32">
        <v>400</v>
      </c>
      <c r="G142" s="41">
        <v>98.727233777777769</v>
      </c>
      <c r="H142" s="73">
        <v>67.797218962962958</v>
      </c>
      <c r="I142" s="41">
        <v>24.059259259259257</v>
      </c>
      <c r="J142" s="41">
        <v>0.36088888888888887</v>
      </c>
      <c r="K142" s="41">
        <v>6.5098666666666665</v>
      </c>
      <c r="L142" s="41">
        <v>42.4</v>
      </c>
      <c r="M142" s="41">
        <v>46</v>
      </c>
      <c r="N142" s="41">
        <v>28.000000000000004</v>
      </c>
      <c r="O142" s="41">
        <v>44</v>
      </c>
      <c r="P142" s="41">
        <v>8.8888888888888893</v>
      </c>
      <c r="Q142" s="41">
        <v>2.2222222222222223</v>
      </c>
      <c r="R142" s="41">
        <v>1.2800000000000002</v>
      </c>
      <c r="S142" s="32">
        <v>0.31999999999999995</v>
      </c>
      <c r="T142" s="74">
        <v>0.27356684236453199</v>
      </c>
      <c r="U142" s="74">
        <v>0.33904030666666662</v>
      </c>
      <c r="V142" s="74">
        <v>0.39634877996715928</v>
      </c>
      <c r="W142" s="74">
        <v>0.73538908663382596</v>
      </c>
      <c r="X142" t="s">
        <v>257</v>
      </c>
      <c r="Y142">
        <v>2579</v>
      </c>
    </row>
    <row r="143" spans="1:25" x14ac:dyDescent="0.25">
      <c r="A143" s="28" t="str">
        <f>HYPERLINK("http://www.fangraphs.com/statss.aspx?playerid="&amp;Y143,X143)</f>
        <v>Michael Brantley</v>
      </c>
      <c r="B143" s="53" t="str">
        <f>VLOOKUP(HITTERPROJECTIONS[[#This Row],[Name]],PLAYERIDMAP!B:T,5,FALSE)</f>
        <v>CLE</v>
      </c>
      <c r="C143" s="53" t="str">
        <f>VLOOKUP(HITTERPROJECTIONS[[#This Row],[Name]],PLAYERIDMAP!B:U,6,FALSE)</f>
        <v>OF</v>
      </c>
      <c r="D143">
        <f>VLOOKUP(HITTERPROJECTIONS[[#This Row],[Name]],MYRANKS_H[[#All],[PLAYER NAME]:[RANK]],21,FALSE)</f>
        <v>142</v>
      </c>
      <c r="E143" s="41">
        <v>546.33333333333337</v>
      </c>
      <c r="F143" s="32">
        <v>600</v>
      </c>
      <c r="G143" s="41">
        <v>151.50914166666669</v>
      </c>
      <c r="H143" s="73">
        <v>110.18447372286083</v>
      </c>
      <c r="I143" s="41">
        <v>30.351851851851855</v>
      </c>
      <c r="J143" s="41">
        <v>3.7678160919540233</v>
      </c>
      <c r="K143" s="41">
        <v>7.2050000000000001</v>
      </c>
      <c r="L143" s="41">
        <v>67.8</v>
      </c>
      <c r="M143" s="41">
        <v>64.2</v>
      </c>
      <c r="N143" s="41">
        <v>45</v>
      </c>
      <c r="O143" s="41">
        <v>72</v>
      </c>
      <c r="P143" s="41">
        <v>2.6666666666666665</v>
      </c>
      <c r="Q143" s="41">
        <v>6</v>
      </c>
      <c r="R143" s="41">
        <v>14.482758620689655</v>
      </c>
      <c r="S143" s="32">
        <v>6.2068965517241388</v>
      </c>
      <c r="T143" s="74">
        <v>0.27731996644295304</v>
      </c>
      <c r="U143" s="74">
        <v>0.33195968055555558</v>
      </c>
      <c r="V143" s="74">
        <v>0.38623238383604624</v>
      </c>
      <c r="W143" s="74">
        <v>0.71819206439160177</v>
      </c>
      <c r="X143" t="s">
        <v>102</v>
      </c>
      <c r="Y143">
        <v>4106</v>
      </c>
    </row>
    <row r="144" spans="1:25" x14ac:dyDescent="0.25">
      <c r="A144" s="28" t="str">
        <f>HYPERLINK("http://www.fangraphs.com/statss.aspx?playerid="&amp;Y144,X144)</f>
        <v>Brad Miller</v>
      </c>
      <c r="B144" t="str">
        <f>VLOOKUP(HITTERPROJECTIONS[[#This Row],[Name]],PLAYERIDMAP!B:T,5,FALSE)</f>
        <v>SEA</v>
      </c>
      <c r="C144" s="53" t="str">
        <f>VLOOKUP(HITTERPROJECTIONS[[#This Row],[Name]],PLAYERIDMAP!B:U,6,FALSE)</f>
        <v>SS</v>
      </c>
      <c r="D144">
        <f>VLOOKUP(HITTERPROJECTIONS[[#This Row],[Name]],MYRANKS_H[[#All],[PLAYER NAME]:[RANK]],21,FALSE)</f>
        <v>143</v>
      </c>
      <c r="E144" s="41">
        <v>494.19791666666669</v>
      </c>
      <c r="F144" s="32">
        <v>550</v>
      </c>
      <c r="G144" s="41">
        <v>140.53863140625</v>
      </c>
      <c r="H144" s="73">
        <v>98.160334531250001</v>
      </c>
      <c r="I144" s="41">
        <v>22.463541666666668</v>
      </c>
      <c r="J144" s="41">
        <v>6.1774739583333336</v>
      </c>
      <c r="K144" s="41">
        <v>13.737281250000001</v>
      </c>
      <c r="L144" s="41">
        <v>66.55</v>
      </c>
      <c r="M144" s="41">
        <v>60.5</v>
      </c>
      <c r="N144" s="41">
        <v>49.5</v>
      </c>
      <c r="O144" s="41">
        <v>82.5</v>
      </c>
      <c r="P144" s="32">
        <v>1.71875</v>
      </c>
      <c r="Q144" s="32">
        <v>4.583333333333333</v>
      </c>
      <c r="R144" s="41">
        <v>7.15</v>
      </c>
      <c r="S144" s="32">
        <v>3.8499999999999996</v>
      </c>
      <c r="T144" s="74">
        <v>0.28437722351031763</v>
      </c>
      <c r="U144" s="74">
        <v>0.34864978437499994</v>
      </c>
      <c r="V144" s="74">
        <v>0.43822314387791667</v>
      </c>
      <c r="W144" s="74">
        <v>0.78687292825291655</v>
      </c>
      <c r="X144" t="s">
        <v>207</v>
      </c>
      <c r="Y144">
        <v>12775</v>
      </c>
    </row>
    <row r="145" spans="1:25" x14ac:dyDescent="0.25">
      <c r="A145" s="28" t="str">
        <f>HYPERLINK("http://www.fangraphs.com/statss.aspx?playerid="&amp;Y145,X145)</f>
        <v>Gerardo Parra</v>
      </c>
      <c r="B145" s="53" t="str">
        <f>VLOOKUP(HITTERPROJECTIONS[[#This Row],[Name]],PLAYERIDMAP!B:T,5,FALSE)</f>
        <v>ARI</v>
      </c>
      <c r="C145" s="53" t="str">
        <f>VLOOKUP(HITTERPROJECTIONS[[#This Row],[Name]],PLAYERIDMAP!B:U,6,FALSE)</f>
        <v>OF</v>
      </c>
      <c r="D145">
        <f>VLOOKUP(HITTERPROJECTIONS[[#This Row],[Name]],MYRANKS_H[[#All],[PLAYER NAME]:[RANK]],21,FALSE)</f>
        <v>144</v>
      </c>
      <c r="E145" s="41">
        <v>548.25</v>
      </c>
      <c r="F145" s="32">
        <v>600</v>
      </c>
      <c r="G145" s="41">
        <v>153.52982999999998</v>
      </c>
      <c r="H145" s="73">
        <v>106.56420499999997</v>
      </c>
      <c r="I145" s="41">
        <v>34.265625</v>
      </c>
      <c r="J145" s="41">
        <v>3.6549999999999998</v>
      </c>
      <c r="K145" s="41">
        <v>9.0449999999999999</v>
      </c>
      <c r="L145" s="41">
        <v>75</v>
      </c>
      <c r="M145" s="41">
        <v>50.400000000000006</v>
      </c>
      <c r="N145" s="41">
        <v>45</v>
      </c>
      <c r="O145" s="41">
        <v>99</v>
      </c>
      <c r="P145" s="32">
        <v>3.75</v>
      </c>
      <c r="Q145" s="32">
        <v>3</v>
      </c>
      <c r="R145" s="41">
        <v>13.846153846153845</v>
      </c>
      <c r="S145" s="32">
        <v>9.2307692307692317</v>
      </c>
      <c r="T145" s="74">
        <v>0.28003616963064293</v>
      </c>
      <c r="U145" s="74">
        <v>0.33713304999999993</v>
      </c>
      <c r="V145" s="74">
        <v>0.40536334701322385</v>
      </c>
      <c r="W145" s="74">
        <v>0.74249639701322379</v>
      </c>
      <c r="X145" t="s">
        <v>155</v>
      </c>
      <c r="Y145">
        <v>8553</v>
      </c>
    </row>
    <row r="146" spans="1:25" x14ac:dyDescent="0.25">
      <c r="A146" s="28" t="str">
        <f>HYPERLINK("http://www.fangraphs.com/statss.aspx?playerid="&amp;Y146,X146)</f>
        <v>Justin Morneau</v>
      </c>
      <c r="B146" t="str">
        <f>VLOOKUP(HITTERPROJECTIONS[[#This Row],[Name]],PLAYERIDMAP!B:T,5,FALSE)</f>
        <v>COL</v>
      </c>
      <c r="C146" s="53" t="str">
        <f>VLOOKUP(HITTERPROJECTIONS[[#This Row],[Name]],PLAYERIDMAP!B:U,6,FALSE)</f>
        <v>1B</v>
      </c>
      <c r="D146">
        <f>VLOOKUP(HITTERPROJECTIONS[[#This Row],[Name]],MYRANKS_H[[#All],[PLAYER NAME]:[RANK]],21,FALSE)</f>
        <v>145</v>
      </c>
      <c r="E146" s="41">
        <v>533.54838709677415</v>
      </c>
      <c r="F146" s="32">
        <v>600</v>
      </c>
      <c r="G146" s="41">
        <v>144.52731716129028</v>
      </c>
      <c r="H146" s="73">
        <v>88.0451962613174</v>
      </c>
      <c r="I146" s="41">
        <v>31.385199240986715</v>
      </c>
      <c r="J146" s="41">
        <v>0.76221198156682024</v>
      </c>
      <c r="K146" s="41">
        <v>24.334709677419355</v>
      </c>
      <c r="L146" s="41">
        <v>62.4</v>
      </c>
      <c r="M146" s="41">
        <v>73.2</v>
      </c>
      <c r="N146" s="41">
        <v>54</v>
      </c>
      <c r="O146" s="41">
        <v>105</v>
      </c>
      <c r="P146" s="32">
        <v>6.4516129032258061</v>
      </c>
      <c r="Q146" s="32">
        <v>6</v>
      </c>
      <c r="R146" s="41">
        <v>0.3</v>
      </c>
      <c r="S146" s="32">
        <v>0.3</v>
      </c>
      <c r="T146" s="74">
        <v>0.2708794940749697</v>
      </c>
      <c r="U146" s="74">
        <v>0.34163155010752677</v>
      </c>
      <c r="V146" s="74">
        <v>0.46938773587229327</v>
      </c>
      <c r="W146" s="74">
        <v>0.81101928597981998</v>
      </c>
      <c r="X146" t="s">
        <v>141</v>
      </c>
      <c r="Y146">
        <v>1737</v>
      </c>
    </row>
    <row r="147" spans="1:25" x14ac:dyDescent="0.25">
      <c r="A147" s="28" t="str">
        <f>HYPERLINK("http://www.fangraphs.com/statss.aspx?playerid="&amp;Y147,X147)</f>
        <v>Chris Carter</v>
      </c>
      <c r="B147" t="str">
        <f>VLOOKUP(HITTERPROJECTIONS[[#This Row],[Name]],PLAYERIDMAP!B:T,5,FALSE)</f>
        <v>HOU</v>
      </c>
      <c r="C147" s="53" t="str">
        <f>VLOOKUP(HITTERPROJECTIONS[[#This Row],[Name]],PLAYERIDMAP!B:U,6,FALSE)</f>
        <v>1B</v>
      </c>
      <c r="D147">
        <f>VLOOKUP(HITTERPROJECTIONS[[#This Row],[Name]],MYRANKS_H[[#All],[PLAYER NAME]:[RANK]],21,FALSE)</f>
        <v>146</v>
      </c>
      <c r="E147" s="41">
        <v>496.93939393939394</v>
      </c>
      <c r="F147" s="32">
        <v>575</v>
      </c>
      <c r="G147" s="41">
        <v>111.80560666666668</v>
      </c>
      <c r="H147" s="73">
        <v>54.702879393939405</v>
      </c>
      <c r="I147" s="41">
        <v>24.846969696969698</v>
      </c>
      <c r="J147" s="41">
        <v>1.9877575757575758</v>
      </c>
      <c r="K147" s="41">
        <v>30.268000000000001</v>
      </c>
      <c r="L147" s="41">
        <v>71.3</v>
      </c>
      <c r="M147" s="41">
        <v>78.775000000000006</v>
      </c>
      <c r="N147" s="41">
        <v>69</v>
      </c>
      <c r="O147" s="41">
        <v>195.5</v>
      </c>
      <c r="P147" s="32">
        <v>3.8333333333333335</v>
      </c>
      <c r="Q147" s="32">
        <v>5.2272727272727275</v>
      </c>
      <c r="R147" s="41">
        <v>1.9166666666666667</v>
      </c>
      <c r="S147" s="32">
        <v>0</v>
      </c>
      <c r="T147" s="74">
        <v>0.22498841514726509</v>
      </c>
      <c r="U147" s="74">
        <v>0.32111119999999999</v>
      </c>
      <c r="V147" s="74">
        <v>0.46571492286115007</v>
      </c>
      <c r="W147" s="74">
        <v>0.78682612286115006</v>
      </c>
      <c r="X147" t="s">
        <v>115</v>
      </c>
      <c r="Y147">
        <v>9911</v>
      </c>
    </row>
    <row r="148" spans="1:25" x14ac:dyDescent="0.25">
      <c r="A148" s="28" t="str">
        <f>HYPERLINK("http://www.fangraphs.com/statss.aspx?playerid="&amp;Y148,X148)</f>
        <v>Melky Cabrera</v>
      </c>
      <c r="B148" t="str">
        <f>VLOOKUP(HITTERPROJECTIONS[[#This Row],[Name]],PLAYERIDMAP!B:T,5,FALSE)</f>
        <v>TOR</v>
      </c>
      <c r="C148" s="53" t="str">
        <f>VLOOKUP(HITTERPROJECTIONS[[#This Row],[Name]],PLAYERIDMAP!B:U,6,FALSE)</f>
        <v>OF</v>
      </c>
      <c r="D148">
        <f>VLOOKUP(HITTERPROJECTIONS[[#This Row],[Name]],MYRANKS_H[[#All],[PLAYER NAME]:[RANK]],21,FALSE)</f>
        <v>147</v>
      </c>
      <c r="E148" s="41">
        <v>506.37364130434781</v>
      </c>
      <c r="F148" s="32">
        <v>550</v>
      </c>
      <c r="G148" s="41">
        <v>140.3087984375</v>
      </c>
      <c r="H148" s="73">
        <v>96.89066505887682</v>
      </c>
      <c r="I148" s="41">
        <v>28.131868961352655</v>
      </c>
      <c r="J148" s="41">
        <v>5.626373792270531</v>
      </c>
      <c r="K148" s="41">
        <v>9.659890625000001</v>
      </c>
      <c r="L148" s="41">
        <v>72.05</v>
      </c>
      <c r="M148" s="41">
        <v>57.199999999999996</v>
      </c>
      <c r="N148" s="41">
        <v>38.500000000000007</v>
      </c>
      <c r="O148" s="41">
        <v>66</v>
      </c>
      <c r="P148" s="41">
        <v>0.34375</v>
      </c>
      <c r="Q148" s="41">
        <v>4.7826086956521738</v>
      </c>
      <c r="R148" s="41">
        <v>12.466666666666667</v>
      </c>
      <c r="S148" s="32">
        <v>5.8666666666666654</v>
      </c>
      <c r="T148" s="74">
        <v>0.27708550957763939</v>
      </c>
      <c r="U148" s="74">
        <v>0.32573190624999998</v>
      </c>
      <c r="V148" s="74">
        <v>0.4120931064280538</v>
      </c>
      <c r="W148" s="74">
        <v>0.73782501267805378</v>
      </c>
      <c r="X148" t="s">
        <v>303</v>
      </c>
      <c r="Y148">
        <v>4022</v>
      </c>
    </row>
    <row r="149" spans="1:25" x14ac:dyDescent="0.25">
      <c r="A149" s="28" t="str">
        <f>HYPERLINK("http://www.fangraphs.com/statss.aspx?playerid="&amp;Y149,X149)</f>
        <v>Travis d'Arnaud</v>
      </c>
      <c r="B149" s="54" t="str">
        <f>VLOOKUP(HITTERPROJECTIONS[[#This Row],[Name]],PLAYERIDMAP!B:T,5,FALSE)</f>
        <v>NYM</v>
      </c>
      <c r="C149" s="54" t="str">
        <f>VLOOKUP(HITTERPROJECTIONS[[#This Row],[Name]],PLAYERIDMAP!B:U,6,FALSE)</f>
        <v>C</v>
      </c>
      <c r="D149">
        <f>VLOOKUP(HITTERPROJECTIONS[[#This Row],[Name]],MYRANKS_H[[#All],[PLAYER NAME]:[RANK]],21,FALSE)</f>
        <v>148</v>
      </c>
      <c r="E149" s="41">
        <v>401.92857142857144</v>
      </c>
      <c r="F149" s="32">
        <v>450</v>
      </c>
      <c r="G149" s="41">
        <v>100.49456999999998</v>
      </c>
      <c r="H149" s="73">
        <v>70.014605714285693</v>
      </c>
      <c r="I149" s="41">
        <v>16.077142857142857</v>
      </c>
      <c r="J149" s="41">
        <v>1.0048214285714285</v>
      </c>
      <c r="K149" s="41">
        <v>13.397999999999998</v>
      </c>
      <c r="L149" s="41">
        <v>40.5</v>
      </c>
      <c r="M149" s="41">
        <v>40.049999999999997</v>
      </c>
      <c r="N149" s="41">
        <v>40.5</v>
      </c>
      <c r="O149" s="41">
        <v>85.5</v>
      </c>
      <c r="P149" s="41">
        <v>5</v>
      </c>
      <c r="Q149" s="41">
        <v>2.5714285714285716</v>
      </c>
      <c r="R149" s="41">
        <v>1.7999999999999998</v>
      </c>
      <c r="S149" s="32">
        <v>1.2000000000000002</v>
      </c>
      <c r="T149" s="74">
        <v>0.25003091878443212</v>
      </c>
      <c r="U149" s="74">
        <v>0.32443237777777773</v>
      </c>
      <c r="V149" s="74">
        <v>0.395033762217878</v>
      </c>
      <c r="W149" s="74">
        <v>0.71946613999565567</v>
      </c>
      <c r="X149" t="s">
        <v>291</v>
      </c>
      <c r="Y149">
        <v>7739</v>
      </c>
    </row>
    <row r="150" spans="1:25" x14ac:dyDescent="0.25">
      <c r="A150" s="28" t="str">
        <f>HYPERLINK("http://www.fangraphs.com/statss.aspx?playerid="&amp;Y150,X150)</f>
        <v>Will Middlebrooks</v>
      </c>
      <c r="B150" t="str">
        <f>VLOOKUP(HITTERPROJECTIONS[[#This Row],[Name]],PLAYERIDMAP!B:T,5,FALSE)</f>
        <v>BOS</v>
      </c>
      <c r="C150" s="53" t="str">
        <f>VLOOKUP(HITTERPROJECTIONS[[#This Row],[Name]],PLAYERIDMAP!B:U,6,FALSE)</f>
        <v>3B</v>
      </c>
      <c r="D150">
        <f>VLOOKUP(HITTERPROJECTIONS[[#This Row],[Name]],MYRANKS_H[[#All],[PLAYER NAME]:[RANK]],21,FALSE)</f>
        <v>149</v>
      </c>
      <c r="E150" s="41">
        <v>415.44755244755248</v>
      </c>
      <c r="F150" s="32">
        <v>450</v>
      </c>
      <c r="G150" s="41">
        <v>106.61618890384617</v>
      </c>
      <c r="H150" s="73">
        <v>61.583530696264269</v>
      </c>
      <c r="I150" s="41">
        <v>21.865660655134342</v>
      </c>
      <c r="J150" s="41">
        <v>0.41544755244755249</v>
      </c>
      <c r="K150" s="41">
        <v>22.751550000000002</v>
      </c>
      <c r="L150" s="41">
        <v>51.75</v>
      </c>
      <c r="M150" s="41">
        <v>65.25</v>
      </c>
      <c r="N150" s="41">
        <v>27</v>
      </c>
      <c r="O150" s="41">
        <v>112.5</v>
      </c>
      <c r="P150" s="41">
        <v>3.4615384615384617</v>
      </c>
      <c r="Q150" s="41">
        <v>4.0909090909090908</v>
      </c>
      <c r="R150" s="41">
        <v>4.68</v>
      </c>
      <c r="S150" s="32">
        <v>1.3199999999999998</v>
      </c>
      <c r="T150" s="74">
        <v>0.25662971962581427</v>
      </c>
      <c r="U150" s="74">
        <v>0.30461717192307691</v>
      </c>
      <c r="V150" s="74">
        <v>0.47555315586753205</v>
      </c>
      <c r="W150" s="74">
        <v>0.78017032779060891</v>
      </c>
      <c r="X150" t="s">
        <v>218</v>
      </c>
      <c r="Y150">
        <v>7002</v>
      </c>
    </row>
    <row r="151" spans="1:25" x14ac:dyDescent="0.25">
      <c r="A151" s="28" t="str">
        <f>HYPERLINK("http://www.fangraphs.com/statss.aspx?playerid="&amp;Y151,X151)</f>
        <v>Erick Aybar</v>
      </c>
      <c r="B151" s="53" t="str">
        <f>VLOOKUP(HITTERPROJECTIONS[[#This Row],[Name]],PLAYERIDMAP!B:T,5,FALSE)</f>
        <v>LAA</v>
      </c>
      <c r="C151" s="53" t="str">
        <f>VLOOKUP(HITTERPROJECTIONS[[#This Row],[Name]],PLAYERIDMAP!B:U,6,FALSE)</f>
        <v>SS</v>
      </c>
      <c r="D151">
        <f>VLOOKUP(HITTERPROJECTIONS[[#This Row],[Name]],MYRANKS_H[[#All],[PLAYER NAME]:[RANK]],21,FALSE)</f>
        <v>150</v>
      </c>
      <c r="E151" s="41">
        <v>544.88095238095229</v>
      </c>
      <c r="F151" s="32">
        <v>575</v>
      </c>
      <c r="G151" s="41">
        <v>154.42751999999999</v>
      </c>
      <c r="H151" s="73">
        <v>110.05755641456581</v>
      </c>
      <c r="I151" s="41">
        <v>32.051820728291311</v>
      </c>
      <c r="J151" s="41">
        <v>5.4488095238095227</v>
      </c>
      <c r="K151" s="41">
        <v>6.8693333333333326</v>
      </c>
      <c r="L151" s="41">
        <v>67.275000000000006</v>
      </c>
      <c r="M151" s="41">
        <v>52.9</v>
      </c>
      <c r="N151" s="41">
        <v>23</v>
      </c>
      <c r="O151" s="41">
        <v>57.5</v>
      </c>
      <c r="P151" s="32">
        <v>3.8333333333333335</v>
      </c>
      <c r="Q151" s="32">
        <v>3.2857142857142856</v>
      </c>
      <c r="R151" s="41">
        <v>14.375</v>
      </c>
      <c r="S151" s="32">
        <v>4.791666666666667</v>
      </c>
      <c r="T151" s="74">
        <v>0.28341515577889448</v>
      </c>
      <c r="U151" s="74">
        <v>0.31523626666666665</v>
      </c>
      <c r="V151" s="74">
        <v>0.40005979071829734</v>
      </c>
      <c r="W151" s="74">
        <v>0.71529605738496405</v>
      </c>
      <c r="X151" t="s">
        <v>129</v>
      </c>
      <c r="Y151">
        <v>4082</v>
      </c>
    </row>
    <row r="152" spans="1:25" x14ac:dyDescent="0.25">
      <c r="A152" s="28" t="str">
        <f>HYPERLINK("http://www.fangraphs.com/statss.aspx?playerid="&amp;Y152,X152)</f>
        <v>Jose Abreu</v>
      </c>
      <c r="B152" s="54" t="str">
        <f>VLOOKUP(HITTERPROJECTIONS[[#This Row],[Name]],PLAYERIDMAP!B:T,5,FALSE)</f>
        <v>CHW</v>
      </c>
      <c r="C152" s="54" t="str">
        <f>VLOOKUP(HITTERPROJECTIONS[[#This Row],[Name]],PLAYERIDMAP!B:U,6,FALSE)</f>
        <v>1B</v>
      </c>
      <c r="D152">
        <f>VLOOKUP(HITTERPROJECTIONS[[#This Row],[Name]],MYRANKS_H[[#All],[PLAYER NAME]:[RANK]],21,FALSE)</f>
        <v>151</v>
      </c>
      <c r="E152" s="41">
        <v>460</v>
      </c>
      <c r="F152" s="32">
        <v>500</v>
      </c>
      <c r="G152" s="41">
        <v>124.14379999999998</v>
      </c>
      <c r="H152" s="73">
        <v>80.850466666666662</v>
      </c>
      <c r="I152" s="41">
        <v>18.399999999999999</v>
      </c>
      <c r="J152" s="41">
        <v>1.5333333333333334</v>
      </c>
      <c r="K152" s="41">
        <v>23.36</v>
      </c>
      <c r="L152" s="41">
        <v>60</v>
      </c>
      <c r="M152" s="41">
        <v>60</v>
      </c>
      <c r="N152" s="41">
        <v>30</v>
      </c>
      <c r="O152" s="41">
        <v>100</v>
      </c>
      <c r="P152" s="41">
        <v>5</v>
      </c>
      <c r="Q152" s="41">
        <v>5</v>
      </c>
      <c r="R152" s="41">
        <v>6.5</v>
      </c>
      <c r="S152" s="32">
        <v>3.5</v>
      </c>
      <c r="T152" s="74">
        <v>0.26987782608695648</v>
      </c>
      <c r="U152" s="74">
        <v>0.3182876</v>
      </c>
      <c r="V152" s="74">
        <v>0.46889231884057969</v>
      </c>
      <c r="W152" s="74">
        <v>0.7871799188405797</v>
      </c>
      <c r="X152" t="s">
        <v>177</v>
      </c>
      <c r="Y152">
        <v>15676</v>
      </c>
    </row>
    <row r="153" spans="1:25" x14ac:dyDescent="0.25">
      <c r="A153" s="28" t="str">
        <f>HYPERLINK("http://www.fangraphs.com/statss.aspx?playerid="&amp;Y153,X153)</f>
        <v>Scooter Gennett</v>
      </c>
      <c r="B153" s="54" t="str">
        <f>VLOOKUP(HITTERPROJECTIONS[[#This Row],[Name]],PLAYERIDMAP!B:T,5,FALSE)</f>
        <v>MIL</v>
      </c>
      <c r="C153" s="54" t="str">
        <f>VLOOKUP(HITTERPROJECTIONS[[#This Row],[Name]],PLAYERIDMAP!B:U,6,FALSE)</f>
        <v>2B</v>
      </c>
      <c r="D153">
        <f>VLOOKUP(HITTERPROJECTIONS[[#This Row],[Name]],MYRANKS_H[[#All],[PLAYER NAME]:[RANK]],21,FALSE)</f>
        <v>152</v>
      </c>
      <c r="E153" s="41">
        <v>378.52173913043475</v>
      </c>
      <c r="F153" s="32">
        <v>400</v>
      </c>
      <c r="G153" s="41">
        <v>103.43076956521739</v>
      </c>
      <c r="H153" s="73">
        <v>69.657923715415023</v>
      </c>
      <c r="I153" s="41">
        <v>18.926086956521736</v>
      </c>
      <c r="J153" s="41">
        <v>3.4411067193675886</v>
      </c>
      <c r="K153" s="41">
        <v>11.405652173913042</v>
      </c>
      <c r="L153" s="41">
        <v>48.8</v>
      </c>
      <c r="M153" s="41">
        <v>40.799999999999997</v>
      </c>
      <c r="N153" s="41">
        <v>18</v>
      </c>
      <c r="O153" s="41">
        <v>72</v>
      </c>
      <c r="P153" s="41">
        <v>1.7391304347826086</v>
      </c>
      <c r="Q153" s="41">
        <v>1.7391304347826086</v>
      </c>
      <c r="R153" s="41">
        <v>3.5733333333333333</v>
      </c>
      <c r="S153" s="32">
        <v>1.7599999999999998</v>
      </c>
      <c r="T153" s="74">
        <v>0.27324921892947396</v>
      </c>
      <c r="U153" s="74">
        <v>0.30792474999999997</v>
      </c>
      <c r="V153" s="74">
        <v>0.43182731553996195</v>
      </c>
      <c r="W153" s="74">
        <v>0.73975206553996187</v>
      </c>
      <c r="X153" t="s">
        <v>5284</v>
      </c>
      <c r="Y153">
        <v>10039</v>
      </c>
    </row>
    <row r="154" spans="1:25" x14ac:dyDescent="0.25">
      <c r="A154" s="28" t="str">
        <f>HYPERLINK("http://www.fangraphs.com/statss.aspx?playerid="&amp;Y154,X154)</f>
        <v>Jordy Mercer</v>
      </c>
      <c r="B154" t="str">
        <f>VLOOKUP(HITTERPROJECTIONS[[#This Row],[Name]],PLAYERIDMAP!B:T,5,FALSE)</f>
        <v>PIT</v>
      </c>
      <c r="C154" s="53" t="str">
        <f>VLOOKUP(HITTERPROJECTIONS[[#This Row],[Name]],PLAYERIDMAP!B:U,6,FALSE)</f>
        <v>2B</v>
      </c>
      <c r="D154">
        <f>VLOOKUP(HITTERPROJECTIONS[[#This Row],[Name]],MYRANKS_H[[#All],[PLAYER NAME]:[RANK]],21,FALSE)</f>
        <v>153</v>
      </c>
      <c r="E154" s="41">
        <v>459.44444444444446</v>
      </c>
      <c r="F154" s="32">
        <v>500</v>
      </c>
      <c r="G154" s="41">
        <v>120.44505833333334</v>
      </c>
      <c r="H154" s="73">
        <v>76.235715740740744</v>
      </c>
      <c r="I154" s="41">
        <v>30.62962962962963</v>
      </c>
      <c r="J154" s="41">
        <v>3.0629629629629629</v>
      </c>
      <c r="K154" s="41">
        <v>10.51675</v>
      </c>
      <c r="L154" s="41">
        <v>51</v>
      </c>
      <c r="M154" s="41">
        <v>43</v>
      </c>
      <c r="N154" s="41">
        <v>32.5</v>
      </c>
      <c r="O154" s="41">
        <v>85</v>
      </c>
      <c r="P154" s="32">
        <v>5.5555555555555554</v>
      </c>
      <c r="Q154" s="32">
        <v>2.5</v>
      </c>
      <c r="R154" s="41">
        <v>4.6428571428571432</v>
      </c>
      <c r="S154" s="32">
        <v>2.5</v>
      </c>
      <c r="T154" s="74">
        <v>0.26215369407496975</v>
      </c>
      <c r="U154" s="74">
        <v>0.31700122777777778</v>
      </c>
      <c r="V154" s="74">
        <v>0.41082412938331325</v>
      </c>
      <c r="W154" s="74">
        <v>0.72782535716109109</v>
      </c>
      <c r="X154" t="s">
        <v>232</v>
      </c>
      <c r="Y154">
        <v>6547</v>
      </c>
    </row>
    <row r="155" spans="1:25" x14ac:dyDescent="0.25">
      <c r="A155" s="28" t="str">
        <f>HYPERLINK("http://www.fangraphs.com/statss.aspx?playerid="&amp;Y155,X155)</f>
        <v>Chris Iannetta</v>
      </c>
      <c r="B155" s="53" t="str">
        <f>VLOOKUP(HITTERPROJECTIONS[[#This Row],[Name]],PLAYERIDMAP!B:T,5,FALSE)</f>
        <v>LAA</v>
      </c>
      <c r="C155" s="53" t="str">
        <f>VLOOKUP(HITTERPROJECTIONS[[#This Row],[Name]],PLAYERIDMAP!B:U,6,FALSE)</f>
        <v>C</v>
      </c>
      <c r="D155">
        <f>VLOOKUP(HITTERPROJECTIONS[[#This Row],[Name]],MYRANKS_H[[#All],[PLAYER NAME]:[RANK]],21,FALSE)</f>
        <v>154</v>
      </c>
      <c r="E155" s="41">
        <v>334</v>
      </c>
      <c r="F155" s="32">
        <v>400</v>
      </c>
      <c r="G155" s="41">
        <v>78.054741666666658</v>
      </c>
      <c r="H155" s="73">
        <v>49.726335869565204</v>
      </c>
      <c r="I155" s="41">
        <v>14.521739130434783</v>
      </c>
      <c r="J155" s="41">
        <v>0.83499999999999996</v>
      </c>
      <c r="K155" s="41">
        <v>12.971666666666668</v>
      </c>
      <c r="L155" s="41">
        <v>43.2</v>
      </c>
      <c r="M155" s="41">
        <v>42.4</v>
      </c>
      <c r="N155" s="41">
        <v>60</v>
      </c>
      <c r="O155" s="41">
        <v>96</v>
      </c>
      <c r="P155" s="32">
        <v>2.6666666666666665</v>
      </c>
      <c r="Q155" s="32">
        <v>3.3333333333333335</v>
      </c>
      <c r="R155" s="41">
        <v>1.3333333333333333</v>
      </c>
      <c r="S155" s="32">
        <v>1.3333333333333333</v>
      </c>
      <c r="T155" s="74">
        <v>0.23369683133732533</v>
      </c>
      <c r="U155" s="74">
        <v>0.35180352083333327</v>
      </c>
      <c r="V155" s="74">
        <v>0.39868706825479472</v>
      </c>
      <c r="W155" s="74">
        <v>0.75049058908812794</v>
      </c>
      <c r="X155" t="s">
        <v>237</v>
      </c>
      <c r="Y155">
        <v>8267</v>
      </c>
    </row>
    <row r="156" spans="1:25" x14ac:dyDescent="0.25">
      <c r="A156" s="28" t="str">
        <f>HYPERLINK("http://www.fangraphs.com/statss.aspx?playerid="&amp;Y156,X156)</f>
        <v>Brian Dozier</v>
      </c>
      <c r="B156" s="53" t="str">
        <f>VLOOKUP(HITTERPROJECTIONS[[#This Row],[Name]],PLAYERIDMAP!B:T,5,FALSE)</f>
        <v>MIN</v>
      </c>
      <c r="C156" s="53" t="str">
        <f>VLOOKUP(HITTERPROJECTIONS[[#This Row],[Name]],PLAYERIDMAP!B:U,6,FALSE)</f>
        <v>SS</v>
      </c>
      <c r="D156">
        <f>VLOOKUP(HITTERPROJECTIONS[[#This Row],[Name]],MYRANKS_H[[#All],[PLAYER NAME]:[RANK]],21,FALSE)</f>
        <v>155</v>
      </c>
      <c r="E156" s="41">
        <v>546.42857142857133</v>
      </c>
      <c r="F156" s="32">
        <v>600</v>
      </c>
      <c r="G156" s="41">
        <v>132.39797142857142</v>
      </c>
      <c r="H156" s="73">
        <v>86.124379591836743</v>
      </c>
      <c r="I156" s="41">
        <v>27.321428571428566</v>
      </c>
      <c r="J156" s="41">
        <v>3.122448979591836</v>
      </c>
      <c r="K156" s="41">
        <v>15.82971428571428</v>
      </c>
      <c r="L156" s="41">
        <v>66</v>
      </c>
      <c r="M156" s="41">
        <v>62.4</v>
      </c>
      <c r="N156" s="41">
        <v>45</v>
      </c>
      <c r="O156" s="41">
        <v>111</v>
      </c>
      <c r="P156" s="32">
        <v>4.2857142857142856</v>
      </c>
      <c r="Q156" s="32">
        <v>4.2857142857142856</v>
      </c>
      <c r="R156" s="41">
        <v>14.399999999999999</v>
      </c>
      <c r="S156" s="32">
        <v>5.6000000000000005</v>
      </c>
      <c r="T156" s="74">
        <v>0.24229694117647063</v>
      </c>
      <c r="U156" s="74">
        <v>0.30280614285714286</v>
      </c>
      <c r="V156" s="74">
        <v>0.39063374789915972</v>
      </c>
      <c r="W156" s="74">
        <v>0.69343989075630263</v>
      </c>
      <c r="X156" t="s">
        <v>90</v>
      </c>
      <c r="Y156">
        <v>9810</v>
      </c>
    </row>
    <row r="157" spans="1:25" x14ac:dyDescent="0.25">
      <c r="A157" s="28" t="str">
        <f>HYPERLINK("http://www.fangraphs.com/statss.aspx?playerid="&amp;Y157,X157)</f>
        <v>Alcides Escobar</v>
      </c>
      <c r="B157" s="53" t="str">
        <f>VLOOKUP(HITTERPROJECTIONS[[#This Row],[Name]],PLAYERIDMAP!B:T,5,FALSE)</f>
        <v>KC</v>
      </c>
      <c r="C157" s="53" t="str">
        <f>VLOOKUP(HITTERPROJECTIONS[[#This Row],[Name]],PLAYERIDMAP!B:U,6,FALSE)</f>
        <v>SS</v>
      </c>
      <c r="D157">
        <f>VLOOKUP(HITTERPROJECTIONS[[#This Row],[Name]],MYRANKS_H[[#All],[PLAYER NAME]:[RANK]],21,FALSE)</f>
        <v>156</v>
      </c>
      <c r="E157" s="41">
        <v>616.75714285714287</v>
      </c>
      <c r="F157" s="32">
        <v>650</v>
      </c>
      <c r="G157" s="41">
        <v>159.08713216964284</v>
      </c>
      <c r="H157" s="73">
        <v>123.21994278994359</v>
      </c>
      <c r="I157" s="41">
        <v>24.670285714285715</v>
      </c>
      <c r="J157" s="41">
        <v>6.4921804511278198</v>
      </c>
      <c r="K157" s="41">
        <v>4.7047232142857141</v>
      </c>
      <c r="L157" s="41">
        <v>67.599999999999994</v>
      </c>
      <c r="M157" s="41">
        <v>54.6</v>
      </c>
      <c r="N157" s="41">
        <v>26</v>
      </c>
      <c r="O157" s="41">
        <v>87.75</v>
      </c>
      <c r="P157" s="32">
        <v>4.6428571428571432</v>
      </c>
      <c r="Q157" s="32">
        <v>2.6</v>
      </c>
      <c r="R157" s="41">
        <v>22.36</v>
      </c>
      <c r="S157" s="32">
        <v>3.6400000000000006</v>
      </c>
      <c r="T157" s="74">
        <v>0.2579412885802469</v>
      </c>
      <c r="U157" s="74">
        <v>0.29189229124999999</v>
      </c>
      <c r="V157" s="74">
        <v>0.34187840525404517</v>
      </c>
      <c r="W157" s="74">
        <v>0.63377069650404516</v>
      </c>
      <c r="X157" t="s">
        <v>160</v>
      </c>
      <c r="Y157" s="53">
        <v>6310</v>
      </c>
    </row>
    <row r="158" spans="1:25" x14ac:dyDescent="0.25">
      <c r="A158" s="28" t="str">
        <f>HYPERLINK("http://www.fangraphs.com/statss.aspx?playerid="&amp;Y158,X158)</f>
        <v>Matt Adams</v>
      </c>
      <c r="B158" t="str">
        <f>VLOOKUP(HITTERPROJECTIONS[[#This Row],[Name]],PLAYERIDMAP!B:T,5,FALSE)</f>
        <v>STL</v>
      </c>
      <c r="C158" s="53" t="str">
        <f>VLOOKUP(HITTERPROJECTIONS[[#This Row],[Name]],PLAYERIDMAP!B:U,6,FALSE)</f>
        <v>1B</v>
      </c>
      <c r="D158">
        <f>VLOOKUP(HITTERPROJECTIONS[[#This Row],[Name]],MYRANKS_H[[#All],[PLAYER NAME]:[RANK]],21,FALSE)</f>
        <v>157</v>
      </c>
      <c r="E158" s="41">
        <v>460</v>
      </c>
      <c r="F158" s="32">
        <v>500</v>
      </c>
      <c r="G158" s="41">
        <v>126.27937333333333</v>
      </c>
      <c r="H158" s="73">
        <v>78.683040000000005</v>
      </c>
      <c r="I158" s="41">
        <v>23</v>
      </c>
      <c r="J158" s="41">
        <v>0.46</v>
      </c>
      <c r="K158" s="41">
        <v>24.136333333333333</v>
      </c>
      <c r="L158" s="41">
        <v>59</v>
      </c>
      <c r="M158" s="41">
        <v>68.5</v>
      </c>
      <c r="N158" s="41">
        <v>35</v>
      </c>
      <c r="O158" s="41">
        <v>120</v>
      </c>
      <c r="P158" s="32">
        <v>1.6666666666666667</v>
      </c>
      <c r="Q158" s="32">
        <v>3.3333333333333335</v>
      </c>
      <c r="R158" s="41">
        <v>0.625</v>
      </c>
      <c r="S158" s="32">
        <v>0.625</v>
      </c>
      <c r="T158" s="74">
        <v>0.27452037681159419</v>
      </c>
      <c r="U158" s="74">
        <v>0.32589207999999997</v>
      </c>
      <c r="V158" s="74">
        <v>0.48393124637681162</v>
      </c>
      <c r="W158" s="74">
        <v>0.80982332637681154</v>
      </c>
      <c r="X158" t="s">
        <v>173</v>
      </c>
      <c r="Y158">
        <v>9393</v>
      </c>
    </row>
    <row r="159" spans="1:25" x14ac:dyDescent="0.25">
      <c r="A159" s="28" t="str">
        <f>HYPERLINK("http://www.fangraphs.com/statss.aspx?playerid="&amp;Y159,X159)</f>
        <v>Nolan Arenado</v>
      </c>
      <c r="B159" t="str">
        <f>VLOOKUP(HITTERPROJECTIONS[[#This Row],[Name]],PLAYERIDMAP!B:T,5,FALSE)</f>
        <v>COL</v>
      </c>
      <c r="C159" s="53" t="str">
        <f>VLOOKUP(HITTERPROJECTIONS[[#This Row],[Name]],PLAYERIDMAP!B:U,6,FALSE)</f>
        <v>3B</v>
      </c>
      <c r="D159">
        <f>VLOOKUP(HITTERPROJECTIONS[[#This Row],[Name]],MYRANKS_H[[#All],[PLAYER NAME]:[RANK]],21,FALSE)</f>
        <v>158</v>
      </c>
      <c r="E159" s="41">
        <v>566.49230769230769</v>
      </c>
      <c r="F159" s="32">
        <v>600</v>
      </c>
      <c r="G159" s="41">
        <v>155.82441599999999</v>
      </c>
      <c r="H159" s="73">
        <v>103.1345206153846</v>
      </c>
      <c r="I159" s="41">
        <v>33.323076923076925</v>
      </c>
      <c r="J159" s="41">
        <v>4.5319384615384619</v>
      </c>
      <c r="K159" s="41">
        <v>14.834880000000002</v>
      </c>
      <c r="L159" s="41">
        <v>62.4</v>
      </c>
      <c r="M159" s="41">
        <v>64.2</v>
      </c>
      <c r="N159" s="41">
        <v>30</v>
      </c>
      <c r="O159" s="41">
        <v>84.000000000000014</v>
      </c>
      <c r="P159" s="32">
        <v>1.2</v>
      </c>
      <c r="Q159" s="32">
        <v>2.3076923076923075</v>
      </c>
      <c r="R159" s="41">
        <v>1.7999999999999998</v>
      </c>
      <c r="S159" s="32">
        <v>0.6</v>
      </c>
      <c r="T159" s="74">
        <v>0.27506890011406221</v>
      </c>
      <c r="U159" s="74">
        <v>0.31170735999999993</v>
      </c>
      <c r="V159" s="74">
        <v>0.42845420237901255</v>
      </c>
      <c r="W159" s="74">
        <v>0.74016156237901254</v>
      </c>
      <c r="X159" t="s">
        <v>206</v>
      </c>
      <c r="Y159">
        <v>9777</v>
      </c>
    </row>
    <row r="160" spans="1:25" x14ac:dyDescent="0.25">
      <c r="A160" s="28" t="str">
        <f>HYPERLINK("http://www.fangraphs.com/statss.aspx?playerid="&amp;Y160,X160)</f>
        <v>Khris Davis</v>
      </c>
      <c r="B160" s="54" t="str">
        <f>VLOOKUP(HITTERPROJECTIONS[[#This Row],[Name]],PLAYERIDMAP!B:T,5,FALSE)</f>
        <v>MIL</v>
      </c>
      <c r="C160" s="54" t="str">
        <f>VLOOKUP(HITTERPROJECTIONS[[#This Row],[Name]],PLAYERIDMAP!B:U,6,FALSE)</f>
        <v>OF</v>
      </c>
      <c r="D160">
        <f>VLOOKUP(HITTERPROJECTIONS[[#This Row],[Name]],MYRANKS_H[[#All],[PLAYER NAME]:[RANK]],21,FALSE)</f>
        <v>159</v>
      </c>
      <c r="E160" s="41">
        <v>383</v>
      </c>
      <c r="F160" s="32">
        <v>450</v>
      </c>
      <c r="G160" s="41">
        <v>99.897662149999988</v>
      </c>
      <c r="H160" s="73">
        <v>51.196958181746012</v>
      </c>
      <c r="I160" s="41">
        <v>27.357142857142858</v>
      </c>
      <c r="J160" s="41">
        <v>0.85111111111111115</v>
      </c>
      <c r="K160" s="41">
        <v>20.492450000000002</v>
      </c>
      <c r="L160" s="41">
        <v>58.95</v>
      </c>
      <c r="M160" s="41">
        <v>65.25</v>
      </c>
      <c r="N160" s="41">
        <v>54</v>
      </c>
      <c r="O160" s="41">
        <v>94.5</v>
      </c>
      <c r="P160" s="41">
        <v>10</v>
      </c>
      <c r="Q160" s="41">
        <v>3</v>
      </c>
      <c r="R160" s="41">
        <v>6.12</v>
      </c>
      <c r="S160" s="32">
        <v>2.8799999999999994</v>
      </c>
      <c r="T160" s="74">
        <v>0.2608294050913838</v>
      </c>
      <c r="U160" s="74">
        <v>0.36421702699999992</v>
      </c>
      <c r="V160" s="74">
        <v>0.49721769511583563</v>
      </c>
      <c r="W160" s="74">
        <v>0.8614347221158356</v>
      </c>
      <c r="X160" t="s">
        <v>2845</v>
      </c>
      <c r="Y160">
        <v>8180</v>
      </c>
    </row>
    <row r="161" spans="1:25" x14ac:dyDescent="0.25">
      <c r="A161" s="28" t="str">
        <f>HYPERLINK("http://www.fangraphs.com/statss.aspx?playerid="&amp;Y161,X161)</f>
        <v>Jurickson Profar</v>
      </c>
      <c r="B161" t="str">
        <f>VLOOKUP(HITTERPROJECTIONS[[#This Row],[Name]],PLAYERIDMAP!B:T,5,FALSE)</f>
        <v>TEX</v>
      </c>
      <c r="C161" s="53" t="str">
        <f>VLOOKUP(HITTERPROJECTIONS[[#This Row],[Name]],PLAYERIDMAP!B:U,6,FALSE)</f>
        <v>SS</v>
      </c>
      <c r="D161">
        <f>VLOOKUP(HITTERPROJECTIONS[[#This Row],[Name]],MYRANKS_H[[#All],[PLAYER NAME]:[RANK]],21,FALSE)</f>
        <v>160</v>
      </c>
      <c r="E161" s="41">
        <v>489.95833333333331</v>
      </c>
      <c r="F161" s="32">
        <v>550</v>
      </c>
      <c r="G161" s="41">
        <v>124.218006</v>
      </c>
      <c r="H161" s="73">
        <v>84.299093500000012</v>
      </c>
      <c r="I161" s="41">
        <v>22.270833333333332</v>
      </c>
      <c r="J161" s="41">
        <v>6.1244791666666663</v>
      </c>
      <c r="K161" s="41">
        <v>11.5236</v>
      </c>
      <c r="L161" s="41">
        <v>70.95</v>
      </c>
      <c r="M161" s="41">
        <v>58.85</v>
      </c>
      <c r="N161" s="41">
        <v>49.5</v>
      </c>
      <c r="O161" s="41">
        <v>93.5</v>
      </c>
      <c r="P161" s="32">
        <v>6.875</v>
      </c>
      <c r="Q161" s="32">
        <v>3.6666666666666665</v>
      </c>
      <c r="R161" s="41">
        <v>12.833333333333332</v>
      </c>
      <c r="S161" s="32">
        <v>5.5000000000000009</v>
      </c>
      <c r="T161" s="74">
        <v>0.25352769317118806</v>
      </c>
      <c r="U161" s="74">
        <v>0.32835092000000005</v>
      </c>
      <c r="V161" s="74">
        <v>0.39454089157241268</v>
      </c>
      <c r="W161" s="74">
        <v>0.72289181157241278</v>
      </c>
      <c r="X161" t="s">
        <v>285</v>
      </c>
      <c r="Y161">
        <v>10815</v>
      </c>
    </row>
    <row r="162" spans="1:25" x14ac:dyDescent="0.25">
      <c r="A162" s="28" t="str">
        <f>HYPERLINK("http://www.fangraphs.com/statss.aspx?playerid="&amp;Y162,X162)</f>
        <v>David Freese</v>
      </c>
      <c r="B162" t="str">
        <f>VLOOKUP(HITTERPROJECTIONS[[#This Row],[Name]],PLAYERIDMAP!B:T,5,FALSE)</f>
        <v>LAA</v>
      </c>
      <c r="C162" s="53" t="str">
        <f>VLOOKUP(HITTERPROJECTIONS[[#This Row],[Name]],PLAYERIDMAP!B:U,6,FALSE)</f>
        <v>3B</v>
      </c>
      <c r="D162">
        <f>VLOOKUP(HITTERPROJECTIONS[[#This Row],[Name]],MYRANKS_H[[#All],[PLAYER NAME]:[RANK]],21,FALSE)</f>
        <v>161</v>
      </c>
      <c r="E162" s="41">
        <v>490.41666666666669</v>
      </c>
      <c r="F162" s="32">
        <v>550</v>
      </c>
      <c r="G162" s="41">
        <v>133.48628333333335</v>
      </c>
      <c r="H162" s="73">
        <v>93.316042615259093</v>
      </c>
      <c r="I162" s="41">
        <v>25.811403508771932</v>
      </c>
      <c r="J162" s="41">
        <v>1.1405038759689923</v>
      </c>
      <c r="K162" s="41">
        <v>13.218333333333335</v>
      </c>
      <c r="L162" s="41">
        <v>61.050000000000004</v>
      </c>
      <c r="M162" s="41">
        <v>69.849999999999994</v>
      </c>
      <c r="N162" s="41">
        <v>49.5</v>
      </c>
      <c r="O162" s="41">
        <v>115.5</v>
      </c>
      <c r="P162" s="32">
        <v>7.333333333333333</v>
      </c>
      <c r="Q162" s="32">
        <v>2.75</v>
      </c>
      <c r="R162" s="41">
        <v>1.8333333333333333</v>
      </c>
      <c r="S162" s="32">
        <v>1.8333333333333333</v>
      </c>
      <c r="T162" s="74">
        <v>0.2721895327102804</v>
      </c>
      <c r="U162" s="74">
        <v>0.34603566666666663</v>
      </c>
      <c r="V162" s="74">
        <v>0.41033208753245859</v>
      </c>
      <c r="W162" s="74">
        <v>0.75636775419912516</v>
      </c>
      <c r="X162" t="s">
        <v>197</v>
      </c>
      <c r="Y162">
        <v>9549</v>
      </c>
    </row>
    <row r="163" spans="1:25" x14ac:dyDescent="0.25">
      <c r="A163" s="28" t="str">
        <f>HYPERLINK("http://www.fangraphs.com/statss.aspx?playerid="&amp;Y163,X163)</f>
        <v>Dexter Fowler</v>
      </c>
      <c r="B163" s="53" t="str">
        <f>VLOOKUP(HITTERPROJECTIONS[[#This Row],[Name]],PLAYERIDMAP!B:T,5,FALSE)</f>
        <v>HOU</v>
      </c>
      <c r="C163" s="53" t="str">
        <f>VLOOKUP(HITTERPROJECTIONS[[#This Row],[Name]],PLAYERIDMAP!B:U,6,FALSE)</f>
        <v>OF</v>
      </c>
      <c r="D163">
        <f>VLOOKUP(HITTERPROJECTIONS[[#This Row],[Name]],MYRANKS_H[[#All],[PLAYER NAME]:[RANK]],21,FALSE)</f>
        <v>162</v>
      </c>
      <c r="E163" s="41">
        <v>471.7166666666667</v>
      </c>
      <c r="F163" s="32">
        <v>550</v>
      </c>
      <c r="G163" s="41">
        <v>122.89405333333335</v>
      </c>
      <c r="H163" s="73">
        <v>86.495744154589389</v>
      </c>
      <c r="I163" s="41">
        <v>20.509420289855075</v>
      </c>
      <c r="J163" s="41">
        <v>6.2895555555555562</v>
      </c>
      <c r="K163" s="41">
        <v>9.5993333333333339</v>
      </c>
      <c r="L163" s="41">
        <v>76.45</v>
      </c>
      <c r="M163" s="41">
        <v>50.6</v>
      </c>
      <c r="N163" s="41">
        <v>71.5</v>
      </c>
      <c r="O163" s="41">
        <v>121</v>
      </c>
      <c r="P163" s="32">
        <v>4.583333333333333</v>
      </c>
      <c r="Q163" s="32">
        <v>2.2000000000000002</v>
      </c>
      <c r="R163" s="41">
        <v>14.895833333333334</v>
      </c>
      <c r="S163" s="32">
        <v>8.0208333333333339</v>
      </c>
      <c r="T163" s="74">
        <v>0.26052514574426738</v>
      </c>
      <c r="U163" s="74">
        <v>0.36177706666666665</v>
      </c>
      <c r="V163" s="74">
        <v>0.39171943200572285</v>
      </c>
      <c r="W163" s="74">
        <v>0.75349649867238955</v>
      </c>
      <c r="X163" t="s">
        <v>144</v>
      </c>
      <c r="Y163">
        <v>4062</v>
      </c>
    </row>
    <row r="164" spans="1:25" x14ac:dyDescent="0.25">
      <c r="A164" s="28" t="str">
        <f>HYPERLINK("http://www.fangraphs.com/statss.aspx?playerid="&amp;Y164,X164)</f>
        <v>Craig Gentry</v>
      </c>
      <c r="B164" t="str">
        <f>VLOOKUP(HITTERPROJECTIONS[[#This Row],[Name]],PLAYERIDMAP!B:T,5,FALSE)</f>
        <v>OAK</v>
      </c>
      <c r="C164" s="53" t="str">
        <f>VLOOKUP(HITTERPROJECTIONS[[#This Row],[Name]],PLAYERIDMAP!B:U,6,FALSE)</f>
        <v>OF</v>
      </c>
      <c r="D164">
        <f>VLOOKUP(HITTERPROJECTIONS[[#This Row],[Name]],MYRANKS_H[[#All],[PLAYER NAME]:[RANK]],21,FALSE)</f>
        <v>163</v>
      </c>
      <c r="E164" s="41">
        <v>394.5779220779221</v>
      </c>
      <c r="F164" s="32">
        <v>450</v>
      </c>
      <c r="G164" s="41">
        <v>108.89299431818182</v>
      </c>
      <c r="H164" s="73">
        <v>81.830598678107606</v>
      </c>
      <c r="I164" s="41">
        <v>18.789424860853433</v>
      </c>
      <c r="J164" s="41">
        <v>5.2610389610389614</v>
      </c>
      <c r="K164" s="41">
        <v>3.011931818181818</v>
      </c>
      <c r="L164" s="41">
        <v>58.5</v>
      </c>
      <c r="M164" s="41">
        <v>40.949999999999996</v>
      </c>
      <c r="N164" s="41">
        <v>40.5</v>
      </c>
      <c r="O164" s="41">
        <v>72</v>
      </c>
      <c r="P164" s="32">
        <v>13.636363636363637</v>
      </c>
      <c r="Q164" s="32">
        <v>1.2857142857142858</v>
      </c>
      <c r="R164" s="41">
        <v>27.692307692307693</v>
      </c>
      <c r="S164" s="32">
        <v>6.9230769230769207</v>
      </c>
      <c r="T164" s="74">
        <v>0.27597335843001725</v>
      </c>
      <c r="U164" s="74">
        <v>0.3622874621212121</v>
      </c>
      <c r="V164" s="74">
        <v>0.37315897397468001</v>
      </c>
      <c r="W164" s="74">
        <v>0.73544643609589211</v>
      </c>
      <c r="X164" t="s">
        <v>233</v>
      </c>
      <c r="Y164">
        <v>9571</v>
      </c>
    </row>
    <row r="165" spans="1:25" x14ac:dyDescent="0.25">
      <c r="A165" s="28" t="str">
        <f>HYPERLINK("http://www.fangraphs.com/statss.aspx?playerid="&amp;Y165,X165)</f>
        <v>Nick Markakis</v>
      </c>
      <c r="B165" s="54" t="str">
        <f>VLOOKUP(HITTERPROJECTIONS[[#This Row],[Name]],PLAYERIDMAP!B:T,5,FALSE)</f>
        <v>BAL</v>
      </c>
      <c r="C165" s="54" t="str">
        <f>VLOOKUP(HITTERPROJECTIONS[[#This Row],[Name]],PLAYERIDMAP!B:U,6,FALSE)</f>
        <v>OF</v>
      </c>
      <c r="D165">
        <f>VLOOKUP(HITTERPROJECTIONS[[#This Row],[Name]],MYRANKS_H[[#All],[PLAYER NAME]:[RANK]],21,FALSE)</f>
        <v>164</v>
      </c>
      <c r="E165" s="41">
        <v>580.66666666666663</v>
      </c>
      <c r="F165" s="32">
        <v>650</v>
      </c>
      <c r="G165" s="41">
        <v>162.28029999999998</v>
      </c>
      <c r="H165" s="73">
        <v>120.96629999999999</v>
      </c>
      <c r="I165" s="41">
        <v>29.033333333333331</v>
      </c>
      <c r="J165" s="41">
        <v>1.4516666666666667</v>
      </c>
      <c r="K165" s="41">
        <v>10.829000000000001</v>
      </c>
      <c r="L165" s="41">
        <v>76.7</v>
      </c>
      <c r="M165" s="41">
        <v>65</v>
      </c>
      <c r="N165" s="41">
        <v>58.5</v>
      </c>
      <c r="O165" s="41">
        <v>71.5</v>
      </c>
      <c r="P165" s="41">
        <v>4.333333333333333</v>
      </c>
      <c r="Q165" s="41">
        <v>6.5</v>
      </c>
      <c r="R165" s="41">
        <v>1.7875000000000001</v>
      </c>
      <c r="S165" s="32">
        <v>1.4624999999999999</v>
      </c>
      <c r="T165" s="74">
        <v>0.27947238805970148</v>
      </c>
      <c r="U165" s="74">
        <v>0.34632866666666667</v>
      </c>
      <c r="V165" s="74">
        <v>0.39042014925373131</v>
      </c>
      <c r="W165" s="74">
        <v>0.73674881592039798</v>
      </c>
      <c r="X165" t="s">
        <v>540</v>
      </c>
      <c r="Y165">
        <v>5930</v>
      </c>
    </row>
    <row r="166" spans="1:25" x14ac:dyDescent="0.25">
      <c r="A166" s="28" t="str">
        <f>HYPERLINK("http://www.fangraphs.com/statss.aspx?playerid="&amp;Y166,X166)</f>
        <v>Adam Eaton</v>
      </c>
      <c r="B166" s="53" t="str">
        <f>VLOOKUP(HITTERPROJECTIONS[[#This Row],[Name]],PLAYERIDMAP!B:T,5,FALSE)</f>
        <v>CHW</v>
      </c>
      <c r="C166" s="53" t="str">
        <f>VLOOKUP(HITTERPROJECTIONS[[#This Row],[Name]],PLAYERIDMAP!B:U,6,FALSE)</f>
        <v>OF</v>
      </c>
      <c r="D166">
        <f>VLOOKUP(HITTERPROJECTIONS[[#This Row],[Name]],MYRANKS_H[[#All],[PLAYER NAME]:[RANK]],21,FALSE)</f>
        <v>165</v>
      </c>
      <c r="E166" s="41">
        <v>492.8</v>
      </c>
      <c r="F166" s="32">
        <v>550</v>
      </c>
      <c r="G166" s="41">
        <v>126.65372500000001</v>
      </c>
      <c r="H166" s="73">
        <v>82.730725000000007</v>
      </c>
      <c r="I166" s="41">
        <v>30.8</v>
      </c>
      <c r="J166" s="41">
        <v>4.9279999999999999</v>
      </c>
      <c r="K166" s="41">
        <v>8.1950000000000003</v>
      </c>
      <c r="L166" s="41">
        <v>79.75</v>
      </c>
      <c r="M166" s="41">
        <v>46.2</v>
      </c>
      <c r="N166" s="41">
        <v>44</v>
      </c>
      <c r="O166" s="41">
        <v>85.25</v>
      </c>
      <c r="P166" s="32">
        <v>11</v>
      </c>
      <c r="Q166" s="32">
        <v>2.2000000000000002</v>
      </c>
      <c r="R166" s="41">
        <v>16.5</v>
      </c>
      <c r="S166" s="32">
        <v>5.5</v>
      </c>
      <c r="T166" s="74">
        <v>0.25700837053571429</v>
      </c>
      <c r="U166" s="74">
        <v>0.3302795</v>
      </c>
      <c r="V166" s="74">
        <v>0.38939676339285711</v>
      </c>
      <c r="W166" s="74">
        <v>0.71967626339285706</v>
      </c>
      <c r="X166" t="s">
        <v>325</v>
      </c>
      <c r="Y166">
        <v>11205</v>
      </c>
    </row>
    <row r="167" spans="1:25" x14ac:dyDescent="0.25">
      <c r="A167" s="28" t="str">
        <f>HYPERLINK("http://www.fangraphs.com/statss.aspx?playerid="&amp;Y167,X167)</f>
        <v>Kole Calhoun</v>
      </c>
      <c r="B167" t="str">
        <f>VLOOKUP(HITTERPROJECTIONS[[#This Row],[Name]],PLAYERIDMAP!B:T,5,FALSE)</f>
        <v>LAA</v>
      </c>
      <c r="C167" s="53" t="str">
        <f>VLOOKUP(HITTERPROJECTIONS[[#This Row],[Name]],PLAYERIDMAP!B:U,6,FALSE)</f>
        <v>OF</v>
      </c>
      <c r="D167">
        <f>VLOOKUP(HITTERPROJECTIONS[[#This Row],[Name]],MYRANKS_H[[#All],[PLAYER NAME]:[RANK]],21,FALSE)</f>
        <v>166</v>
      </c>
      <c r="E167" s="41">
        <v>419.58333333333331</v>
      </c>
      <c r="F167" s="32">
        <v>475</v>
      </c>
      <c r="G167" s="41">
        <v>114.05892374999999</v>
      </c>
      <c r="H167" s="73">
        <v>75.374204053030311</v>
      </c>
      <c r="I167" s="41">
        <v>19.071969696969695</v>
      </c>
      <c r="J167" s="41">
        <v>4.1958333333333329</v>
      </c>
      <c r="K167" s="41">
        <v>15.416916666666665</v>
      </c>
      <c r="L167" s="41">
        <v>58.424999999999997</v>
      </c>
      <c r="M167" s="41">
        <v>60.325000000000003</v>
      </c>
      <c r="N167" s="41">
        <v>47.5</v>
      </c>
      <c r="O167" s="41">
        <v>85.5</v>
      </c>
      <c r="P167" s="32">
        <v>3.1666666666666665</v>
      </c>
      <c r="Q167" s="32">
        <v>4.75</v>
      </c>
      <c r="R167" s="41">
        <v>8.3125</v>
      </c>
      <c r="S167" s="32">
        <v>3.5625000000000004</v>
      </c>
      <c r="T167" s="74">
        <v>0.27183854716981132</v>
      </c>
      <c r="U167" s="74">
        <v>0.34679071666666661</v>
      </c>
      <c r="V167" s="74">
        <v>0.44752328130360208</v>
      </c>
      <c r="W167" s="74">
        <v>0.79431399797026869</v>
      </c>
      <c r="X167" t="s">
        <v>286</v>
      </c>
      <c r="Y167">
        <v>11200</v>
      </c>
    </row>
    <row r="168" spans="1:25" x14ac:dyDescent="0.25">
      <c r="A168" s="28" t="str">
        <f>HYPERLINK("http://www.fangraphs.com/statss.aspx?playerid="&amp;Y168,X168)</f>
        <v>Oswaldo Arcia</v>
      </c>
      <c r="B168" s="53" t="str">
        <f>VLOOKUP(HITTERPROJECTIONS[[#This Row],[Name]],PLAYERIDMAP!B:T,5,FALSE)</f>
        <v>MIN</v>
      </c>
      <c r="C168" s="53" t="str">
        <f>VLOOKUP(HITTERPROJECTIONS[[#This Row],[Name]],PLAYERIDMAP!B:U,6,FALSE)</f>
        <v>OF</v>
      </c>
      <c r="D168">
        <f>VLOOKUP(HITTERPROJECTIONS[[#This Row],[Name]],MYRANKS_H[[#All],[PLAYER NAME]:[RANK]],21,FALSE)</f>
        <v>167</v>
      </c>
      <c r="E168" s="41">
        <v>504.33552631578948</v>
      </c>
      <c r="F168" s="32">
        <v>550</v>
      </c>
      <c r="G168" s="41">
        <v>134.63996092105262</v>
      </c>
      <c r="H168" s="73">
        <v>85.515422073934829</v>
      </c>
      <c r="I168" s="41">
        <v>24.015977443609025</v>
      </c>
      <c r="J168" s="41">
        <v>2.8018640350877195</v>
      </c>
      <c r="K168" s="41">
        <v>22.306697368421052</v>
      </c>
      <c r="L168" s="41">
        <v>56.099999999999994</v>
      </c>
      <c r="M168" s="41">
        <v>63.25</v>
      </c>
      <c r="N168" s="41">
        <v>38.500000000000007</v>
      </c>
      <c r="O168" s="41">
        <v>143</v>
      </c>
      <c r="P168" s="32">
        <v>5.7894736842105265</v>
      </c>
      <c r="Q168" s="32">
        <v>1.375</v>
      </c>
      <c r="R168" s="41">
        <v>2.64</v>
      </c>
      <c r="S168" s="32">
        <v>1.7600000000000002</v>
      </c>
      <c r="T168" s="74">
        <v>0.26696505380972879</v>
      </c>
      <c r="U168" s="74">
        <v>0.32532624473684207</v>
      </c>
      <c r="V168" s="74">
        <v>0.45838483802417507</v>
      </c>
      <c r="W168" s="74">
        <v>0.7837110827610172</v>
      </c>
      <c r="X168" t="s">
        <v>251</v>
      </c>
      <c r="Y168">
        <v>10306</v>
      </c>
    </row>
    <row r="169" spans="1:25" x14ac:dyDescent="0.25">
      <c r="A169" s="28" t="str">
        <f>HYPERLINK("http://www.fangraphs.com/statss.aspx?playerid="&amp;Y169,X169)</f>
        <v>Denard Span</v>
      </c>
      <c r="B169" t="str">
        <f>VLOOKUP(HITTERPROJECTIONS[[#This Row],[Name]],PLAYERIDMAP!B:T,5,FALSE)</f>
        <v>WAS</v>
      </c>
      <c r="C169" s="53" t="str">
        <f>VLOOKUP(HITTERPROJECTIONS[[#This Row],[Name]],PLAYERIDMAP!B:U,6,FALSE)</f>
        <v>OF</v>
      </c>
      <c r="D169">
        <f>VLOOKUP(HITTERPROJECTIONS[[#This Row],[Name]],MYRANKS_H[[#All],[PLAYER NAME]:[RANK]],21,FALSE)</f>
        <v>168</v>
      </c>
      <c r="E169" s="41">
        <v>556.28571428571422</v>
      </c>
      <c r="F169" s="32">
        <v>600</v>
      </c>
      <c r="G169" s="41">
        <v>154.1535617142857</v>
      </c>
      <c r="H169" s="73">
        <v>111.2014610340136</v>
      </c>
      <c r="I169" s="41">
        <v>30.904761904761902</v>
      </c>
      <c r="J169" s="41">
        <v>7.946938775510203</v>
      </c>
      <c r="K169" s="41">
        <v>4.1003999999999996</v>
      </c>
      <c r="L169" s="41">
        <v>70.2</v>
      </c>
      <c r="M169" s="41">
        <v>43.199999999999996</v>
      </c>
      <c r="N169" s="41">
        <v>42.000000000000007</v>
      </c>
      <c r="O169" s="41">
        <v>69</v>
      </c>
      <c r="P169" s="41">
        <v>0.8571428571428571</v>
      </c>
      <c r="Q169" s="41">
        <v>0.8571428571428571</v>
      </c>
      <c r="R169" s="41">
        <v>17.76923076923077</v>
      </c>
      <c r="S169" s="32">
        <v>5.3076923076923075</v>
      </c>
      <c r="T169" s="74">
        <v>0.27711220647149459</v>
      </c>
      <c r="U169" s="74">
        <v>0.32835117428571425</v>
      </c>
      <c r="V169" s="74">
        <v>0.38335228767089791</v>
      </c>
      <c r="W169" s="74">
        <v>0.71170346195661216</v>
      </c>
      <c r="X169" t="s">
        <v>149</v>
      </c>
      <c r="Y169">
        <v>8347</v>
      </c>
    </row>
    <row r="170" spans="1:25" x14ac:dyDescent="0.25">
      <c r="A170" s="28" t="str">
        <f>HYPERLINK("http://www.fangraphs.com/statss.aspx?playerid="&amp;Y170,X170)</f>
        <v>Dan Uggla</v>
      </c>
      <c r="B170" s="53" t="str">
        <f>VLOOKUP(HITTERPROJECTIONS[[#This Row],[Name]],PLAYERIDMAP!B:T,5,FALSE)</f>
        <v>ATL</v>
      </c>
      <c r="C170" s="53" t="str">
        <f>VLOOKUP(HITTERPROJECTIONS[[#This Row],[Name]],PLAYERIDMAP!B:U,6,FALSE)</f>
        <v>2B</v>
      </c>
      <c r="D170">
        <f>VLOOKUP(HITTERPROJECTIONS[[#This Row],[Name]],MYRANKS_H[[#All],[PLAYER NAME]:[RANK]],21,FALSE)</f>
        <v>169</v>
      </c>
      <c r="E170" s="41">
        <v>378.32142857142856</v>
      </c>
      <c r="F170" s="32">
        <v>450</v>
      </c>
      <c r="G170" s="41">
        <v>78.673718571428566</v>
      </c>
      <c r="H170" s="73">
        <v>49.659034897959174</v>
      </c>
      <c r="I170" s="41">
        <v>10.809183673469388</v>
      </c>
      <c r="J170" s="41">
        <v>1.2610714285714286</v>
      </c>
      <c r="K170" s="41">
        <v>16.944428571428571</v>
      </c>
      <c r="L170" s="41">
        <v>54.449999999999996</v>
      </c>
      <c r="M170" s="41">
        <v>50.4</v>
      </c>
      <c r="N170" s="41">
        <v>63.000000000000007</v>
      </c>
      <c r="O170" s="41">
        <v>135</v>
      </c>
      <c r="P170" s="41">
        <v>6.4285714285714288</v>
      </c>
      <c r="Q170" s="41">
        <v>2.25</v>
      </c>
      <c r="R170" s="41">
        <v>1.7999999999999998</v>
      </c>
      <c r="S170" s="32">
        <v>1.2000000000000002</v>
      </c>
      <c r="T170" s="74">
        <v>0.20795469838572642</v>
      </c>
      <c r="U170" s="74">
        <v>0.32911619999999997</v>
      </c>
      <c r="V170" s="74">
        <v>0.37755812922280207</v>
      </c>
      <c r="W170" s="74">
        <v>0.70667432922280204</v>
      </c>
      <c r="X170" t="s">
        <v>181</v>
      </c>
      <c r="Y170">
        <v>3442</v>
      </c>
    </row>
    <row r="171" spans="1:25" x14ac:dyDescent="0.25">
      <c r="A171" s="28" t="str">
        <f>HYPERLINK("http://www.fangraphs.com/statss.aspx?playerid="&amp;Y171,X171)</f>
        <v>Devin Mesoraco</v>
      </c>
      <c r="B171" t="str">
        <f>VLOOKUP(HITTERPROJECTIONS[[#This Row],[Name]],PLAYERIDMAP!B:T,5,FALSE)</f>
        <v>CIN</v>
      </c>
      <c r="C171" s="53" t="str">
        <f>VLOOKUP(HITTERPROJECTIONS[[#This Row],[Name]],PLAYERIDMAP!B:U,6,FALSE)</f>
        <v>C</v>
      </c>
      <c r="D171">
        <f>VLOOKUP(HITTERPROJECTIONS[[#This Row],[Name]],MYRANKS_H[[#All],[PLAYER NAME]:[RANK]],21,FALSE)</f>
        <v>170</v>
      </c>
      <c r="E171" s="41">
        <v>363.33333333333331</v>
      </c>
      <c r="F171" s="32">
        <v>400</v>
      </c>
      <c r="G171" s="41">
        <v>85.800906666666663</v>
      </c>
      <c r="H171" s="73">
        <v>58.146421818181821</v>
      </c>
      <c r="I171" s="41">
        <v>16.515151515151516</v>
      </c>
      <c r="J171" s="41">
        <v>0.36333333333333334</v>
      </c>
      <c r="K171" s="41">
        <v>10.775999999999998</v>
      </c>
      <c r="L171" s="41">
        <v>39.6</v>
      </c>
      <c r="M171" s="41">
        <v>42.4</v>
      </c>
      <c r="N171" s="41">
        <v>32</v>
      </c>
      <c r="O171" s="41">
        <v>68</v>
      </c>
      <c r="P171" s="32">
        <v>0.66666666666666663</v>
      </c>
      <c r="Q171" s="32">
        <v>4</v>
      </c>
      <c r="R171" s="41">
        <v>0.66666666666666663</v>
      </c>
      <c r="S171" s="32">
        <v>2</v>
      </c>
      <c r="T171" s="74">
        <v>0.23614928440366972</v>
      </c>
      <c r="U171" s="74">
        <v>0.29616893333333333</v>
      </c>
      <c r="V171" s="74">
        <v>0.37257997664720605</v>
      </c>
      <c r="W171" s="74">
        <v>0.66874890998053937</v>
      </c>
      <c r="X171" t="s">
        <v>245</v>
      </c>
      <c r="Y171">
        <v>5666</v>
      </c>
    </row>
    <row r="172" spans="1:25" x14ac:dyDescent="0.25">
      <c r="A172" s="28" t="str">
        <f>HYPERLINK("http://www.fangraphs.com/statss.aspx?playerid="&amp;Y172,X172)</f>
        <v>Dustin Ackley</v>
      </c>
      <c r="B172" s="53" t="str">
        <f>VLOOKUP(HITTERPROJECTIONS[[#This Row],[Name]],PLAYERIDMAP!B:T,5,FALSE)</f>
        <v>SEA</v>
      </c>
      <c r="C172" s="53" t="str">
        <f>VLOOKUP(HITTERPROJECTIONS[[#This Row],[Name]],PLAYERIDMAP!B:U,6,FALSE)</f>
        <v>2B</v>
      </c>
      <c r="D172">
        <f>VLOOKUP(HITTERPROJECTIONS[[#This Row],[Name]],MYRANKS_H[[#All],[PLAYER NAME]:[RANK]],21,FALSE)</f>
        <v>171</v>
      </c>
      <c r="E172" s="41">
        <v>452.33333333333331</v>
      </c>
      <c r="F172" s="32">
        <v>500</v>
      </c>
      <c r="G172" s="41">
        <v>115.07605999999998</v>
      </c>
      <c r="H172" s="73">
        <v>85.521787272727252</v>
      </c>
      <c r="I172" s="41">
        <v>20.560606060606059</v>
      </c>
      <c r="J172" s="41">
        <v>2.2616666666666667</v>
      </c>
      <c r="K172" s="41">
        <v>6.7319999999999993</v>
      </c>
      <c r="L172" s="41">
        <v>55</v>
      </c>
      <c r="M172" s="41">
        <v>42.5</v>
      </c>
      <c r="N172" s="41">
        <v>45</v>
      </c>
      <c r="O172" s="41">
        <v>80</v>
      </c>
      <c r="P172" s="32">
        <v>1</v>
      </c>
      <c r="Q172" s="32">
        <v>1.6666666666666667</v>
      </c>
      <c r="R172" s="41">
        <v>4.375</v>
      </c>
      <c r="S172" s="32">
        <v>1.8750000000000002</v>
      </c>
      <c r="T172" s="74">
        <v>0.25440543846720703</v>
      </c>
      <c r="U172" s="74">
        <v>0.32215211999999999</v>
      </c>
      <c r="V172" s="74">
        <v>0.35450847323641715</v>
      </c>
      <c r="W172" s="74">
        <v>0.67666059323641714</v>
      </c>
      <c r="X172" t="s">
        <v>280</v>
      </c>
      <c r="Y172">
        <v>10099</v>
      </c>
    </row>
    <row r="173" spans="1:25" x14ac:dyDescent="0.25">
      <c r="A173" s="28" t="str">
        <f>HYPERLINK("http://www.fangraphs.com/statss.aspx?playerid="&amp;Y173,X173)</f>
        <v>Alex Rodriguez</v>
      </c>
      <c r="B173" t="str">
        <f>VLOOKUP(HITTERPROJECTIONS[[#This Row],[Name]],PLAYERIDMAP!B:T,5,FALSE)</f>
        <v>NYY</v>
      </c>
      <c r="C173" s="53" t="str">
        <f>VLOOKUP(HITTERPROJECTIONS[[#This Row],[Name]],PLAYERIDMAP!B:U,6,FALSE)</f>
        <v>3B</v>
      </c>
      <c r="D173">
        <f>VLOOKUP(HITTERPROJECTIONS[[#This Row],[Name]],MYRANKS_H[[#All],[PLAYER NAME]:[RANK]],21,FALSE)</f>
        <v>172</v>
      </c>
      <c r="E173" s="41">
        <v>391.66071428571428</v>
      </c>
      <c r="F173" s="32">
        <v>450</v>
      </c>
      <c r="G173" s="41">
        <v>103.66424437499998</v>
      </c>
      <c r="H173" s="73">
        <v>68.161136420454511</v>
      </c>
      <c r="I173" s="41">
        <v>17.802759740259742</v>
      </c>
      <c r="J173" s="41">
        <v>0.39166071428571425</v>
      </c>
      <c r="K173" s="41">
        <v>17.308687499999998</v>
      </c>
      <c r="L173" s="41">
        <v>56.25</v>
      </c>
      <c r="M173" s="41">
        <v>49.5</v>
      </c>
      <c r="N173" s="41">
        <v>49.5</v>
      </c>
      <c r="O173" s="41">
        <v>99</v>
      </c>
      <c r="P173" s="41">
        <v>5.625</v>
      </c>
      <c r="Q173" s="41">
        <v>3.2142857142857144</v>
      </c>
      <c r="R173" s="41">
        <v>6.75</v>
      </c>
      <c r="S173" s="32">
        <v>2.25</v>
      </c>
      <c r="T173" s="74">
        <v>0.26467868896183827</v>
      </c>
      <c r="U173" s="74">
        <v>0.35286498749999995</v>
      </c>
      <c r="V173" s="74">
        <v>0.44471243014884165</v>
      </c>
      <c r="W173" s="74">
        <v>0.7975774176488416</v>
      </c>
      <c r="X173" t="s">
        <v>352</v>
      </c>
      <c r="Y173">
        <v>1274</v>
      </c>
    </row>
    <row r="174" spans="1:25" x14ac:dyDescent="0.25">
      <c r="A174" s="28" t="str">
        <f>HYPERLINK("http://www.fangraphs.com/statss.aspx?playerid="&amp;Y174,X174)</f>
        <v>Darwin Barney</v>
      </c>
      <c r="B174" s="53" t="str">
        <f>VLOOKUP(HITTERPROJECTIONS[[#This Row],[Name]],PLAYERIDMAP!B:T,5,FALSE)</f>
        <v>CHC</v>
      </c>
      <c r="C174" s="53" t="str">
        <f>VLOOKUP(HITTERPROJECTIONS[[#This Row],[Name]],PLAYERIDMAP!B:U,6,FALSE)</f>
        <v>2B</v>
      </c>
      <c r="D174">
        <f>VLOOKUP(HITTERPROJECTIONS[[#This Row],[Name]],MYRANKS_H[[#All],[PLAYER NAME]:[RANK]],21,FALSE)</f>
        <v>173</v>
      </c>
      <c r="E174" s="41">
        <v>505.3125</v>
      </c>
      <c r="F174" s="32">
        <v>550</v>
      </c>
      <c r="G174" s="41">
        <v>124.968096</v>
      </c>
      <c r="H174" s="73">
        <v>91.121645999999998</v>
      </c>
      <c r="I174" s="41">
        <v>24.0625</v>
      </c>
      <c r="J174" s="41">
        <v>3.3687499999999999</v>
      </c>
      <c r="K174" s="41">
        <v>6.4151999999999996</v>
      </c>
      <c r="L174" s="41">
        <v>59.4</v>
      </c>
      <c r="M174" s="41">
        <v>44</v>
      </c>
      <c r="N174" s="41">
        <v>35.75</v>
      </c>
      <c r="O174" s="41">
        <v>63.25</v>
      </c>
      <c r="P174" s="32">
        <v>5.5</v>
      </c>
      <c r="Q174" s="32">
        <v>3.4375</v>
      </c>
      <c r="R174" s="41">
        <v>4.2777777777777768</v>
      </c>
      <c r="S174" s="32">
        <v>1.8333333333333335</v>
      </c>
      <c r="T174" s="74">
        <v>0.24730853877551021</v>
      </c>
      <c r="U174" s="74">
        <v>0.30221471999999999</v>
      </c>
      <c r="V174" s="74">
        <v>0.34634745034013603</v>
      </c>
      <c r="W174" s="74">
        <v>0.64856217034013608</v>
      </c>
      <c r="X174" t="s">
        <v>272</v>
      </c>
      <c r="Y174">
        <v>2430</v>
      </c>
    </row>
    <row r="175" spans="1:25" x14ac:dyDescent="0.25">
      <c r="A175" s="28" t="str">
        <f>HYPERLINK("http://www.fangraphs.com/statss.aspx?playerid="&amp;Y175,X175)</f>
        <v>Adam Lind</v>
      </c>
      <c r="B175" t="str">
        <f>VLOOKUP(HITTERPROJECTIONS[[#This Row],[Name]],PLAYERIDMAP!B:T,5,FALSE)</f>
        <v>TOR</v>
      </c>
      <c r="C175" s="53" t="str">
        <f>VLOOKUP(HITTERPROJECTIONS[[#This Row],[Name]],PLAYERIDMAP!B:U,6,FALSE)</f>
        <v>1B</v>
      </c>
      <c r="D175">
        <f>VLOOKUP(HITTERPROJECTIONS[[#This Row],[Name]],MYRANKS_H[[#All],[PLAYER NAME]:[RANK]],21,FALSE)</f>
        <v>174</v>
      </c>
      <c r="E175" s="41">
        <v>487.30316091954023</v>
      </c>
      <c r="F175" s="32">
        <v>550</v>
      </c>
      <c r="G175" s="41">
        <v>129.9453364</v>
      </c>
      <c r="H175" s="73">
        <v>86.846091330429516</v>
      </c>
      <c r="I175" s="41">
        <v>22.150143678160919</v>
      </c>
      <c r="J175" s="41">
        <v>1.0259013914095585</v>
      </c>
      <c r="K175" s="41">
        <v>19.923200000000001</v>
      </c>
      <c r="L175" s="41">
        <v>58.3</v>
      </c>
      <c r="M175" s="41">
        <v>71.5</v>
      </c>
      <c r="N175" s="41">
        <v>55</v>
      </c>
      <c r="O175" s="41">
        <v>104.5</v>
      </c>
      <c r="P175" s="41">
        <v>1.375</v>
      </c>
      <c r="Q175" s="41">
        <v>6.3218390804597702</v>
      </c>
      <c r="R175" s="41">
        <v>1.03125</v>
      </c>
      <c r="S175" s="32">
        <v>0.34375</v>
      </c>
      <c r="T175" s="74">
        <v>0.26666220706386018</v>
      </c>
      <c r="U175" s="74">
        <v>0.33876424799999999</v>
      </c>
      <c r="V175" s="74">
        <v>0.43898111076751323</v>
      </c>
      <c r="W175" s="74">
        <v>0.77774535876751316</v>
      </c>
      <c r="X175" t="s">
        <v>101</v>
      </c>
      <c r="Y175">
        <v>8027</v>
      </c>
    </row>
    <row r="176" spans="1:25" x14ac:dyDescent="0.25">
      <c r="A176" s="28" t="str">
        <f>HYPERLINK("http://www.fangraphs.com/statss.aspx?playerid="&amp;Y176,X176)</f>
        <v>Josh Rutledge</v>
      </c>
      <c r="B176" t="str">
        <f>VLOOKUP(HITTERPROJECTIONS[[#This Row],[Name]],PLAYERIDMAP!B:T,5,FALSE)</f>
        <v>COL</v>
      </c>
      <c r="C176" s="53" t="str">
        <f>VLOOKUP(HITTERPROJECTIONS[[#This Row],[Name]],PLAYERIDMAP!B:U,6,FALSE)</f>
        <v>SS</v>
      </c>
      <c r="D176">
        <f>VLOOKUP(HITTERPROJECTIONS[[#This Row],[Name]],MYRANKS_H[[#All],[PLAYER NAME]:[RANK]],21,FALSE)</f>
        <v>175</v>
      </c>
      <c r="E176" s="41">
        <v>463.78787878787875</v>
      </c>
      <c r="F176" s="32">
        <v>500</v>
      </c>
      <c r="G176" s="41">
        <v>118.54782545454545</v>
      </c>
      <c r="H176" s="73">
        <v>80.19617944903581</v>
      </c>
      <c r="I176" s="41">
        <v>21.081267217630852</v>
      </c>
      <c r="J176" s="41">
        <v>4.6378787878787877</v>
      </c>
      <c r="K176" s="41">
        <v>12.632499999999999</v>
      </c>
      <c r="L176" s="41">
        <v>66</v>
      </c>
      <c r="M176" s="41">
        <v>48.5</v>
      </c>
      <c r="N176" s="41">
        <v>30</v>
      </c>
      <c r="O176" s="41">
        <v>95</v>
      </c>
      <c r="P176" s="32">
        <v>4.5454545454545459</v>
      </c>
      <c r="Q176" s="32">
        <v>1.6666666666666667</v>
      </c>
      <c r="R176" s="41">
        <v>13.333333333333336</v>
      </c>
      <c r="S176" s="32">
        <v>3.333333333333333</v>
      </c>
      <c r="T176" s="74">
        <v>0.25560785625612548</v>
      </c>
      <c r="U176" s="74">
        <v>0.30618655999999994</v>
      </c>
      <c r="V176" s="74">
        <v>0.40277540399750528</v>
      </c>
      <c r="W176" s="74">
        <v>0.70896196399750522</v>
      </c>
      <c r="X176" t="s">
        <v>229</v>
      </c>
      <c r="Y176">
        <v>11167</v>
      </c>
    </row>
    <row r="177" spans="1:25" x14ac:dyDescent="0.25">
      <c r="A177" s="28" t="str">
        <f>HYPERLINK("http://www.fangraphs.com/statss.aspx?playerid="&amp;Y177,X177)</f>
        <v>Xander Bogaerts</v>
      </c>
      <c r="B177" t="str">
        <f>VLOOKUP(HITTERPROJECTIONS[[#This Row],[Name]],PLAYERIDMAP!B:T,5,FALSE)</f>
        <v>BOS</v>
      </c>
      <c r="C177" s="53" t="str">
        <f>VLOOKUP(HITTERPROJECTIONS[[#This Row],[Name]],PLAYERIDMAP!B:U,6,FALSE)</f>
        <v>SS</v>
      </c>
      <c r="D177">
        <f>VLOOKUP(HITTERPROJECTIONS[[#This Row],[Name]],MYRANKS_H[[#All],[PLAYER NAME]:[RANK]],21,FALSE)</f>
        <v>176</v>
      </c>
      <c r="E177" s="41">
        <v>436.42857142857144</v>
      </c>
      <c r="F177" s="32">
        <v>500</v>
      </c>
      <c r="G177" s="41">
        <v>117.71649999999998</v>
      </c>
      <c r="H177" s="73">
        <v>75.135547619047614</v>
      </c>
      <c r="I177" s="41">
        <v>21.821428571428573</v>
      </c>
      <c r="J177" s="41">
        <v>2.9095238095238098</v>
      </c>
      <c r="K177" s="41">
        <v>17.849999999999998</v>
      </c>
      <c r="L177" s="41">
        <v>61</v>
      </c>
      <c r="M177" s="41">
        <v>55</v>
      </c>
      <c r="N177" s="41">
        <v>55</v>
      </c>
      <c r="O177" s="41">
        <v>100</v>
      </c>
      <c r="P177" s="41">
        <v>5</v>
      </c>
      <c r="Q177" s="41">
        <v>3.5714285714285716</v>
      </c>
      <c r="R177" s="41">
        <v>4.3333333333333339</v>
      </c>
      <c r="S177" s="32">
        <v>2.3333333333333335</v>
      </c>
      <c r="T177" s="74">
        <v>0.26972684124386248</v>
      </c>
      <c r="U177" s="74">
        <v>0.355433</v>
      </c>
      <c r="V177" s="74">
        <v>0.45576066557555922</v>
      </c>
      <c r="W177" s="74">
        <v>0.81119366557555916</v>
      </c>
      <c r="X177" t="s">
        <v>414</v>
      </c>
      <c r="Y177">
        <v>12161</v>
      </c>
    </row>
    <row r="178" spans="1:25" x14ac:dyDescent="0.25">
      <c r="A178" s="28" t="str">
        <f>HYPERLINK("http://www.fangraphs.com/statss.aspx?playerid="&amp;Y178,X178)</f>
        <v>John Jaso</v>
      </c>
      <c r="B178" t="str">
        <f>VLOOKUP(HITTERPROJECTIONS[[#This Row],[Name]],PLAYERIDMAP!B:T,5,FALSE)</f>
        <v>OAK</v>
      </c>
      <c r="C178" s="53" t="str">
        <f>VLOOKUP(HITTERPROJECTIONS[[#This Row],[Name]],PLAYERIDMAP!B:U,6,FALSE)</f>
        <v>C</v>
      </c>
      <c r="D178">
        <f>VLOOKUP(HITTERPROJECTIONS[[#This Row],[Name]],MYRANKS_H[[#All],[PLAYER NAME]:[RANK]],21,FALSE)</f>
        <v>177</v>
      </c>
      <c r="E178" s="41">
        <v>291.9848484848485</v>
      </c>
      <c r="F178" s="32">
        <v>350</v>
      </c>
      <c r="G178" s="41">
        <v>72.095420568181822</v>
      </c>
      <c r="H178" s="73">
        <v>47.913106397058833</v>
      </c>
      <c r="I178" s="41">
        <v>17.175579322638146</v>
      </c>
      <c r="J178" s="41">
        <v>1.1679393939393941</v>
      </c>
      <c r="K178" s="41">
        <v>5.8387954545454557</v>
      </c>
      <c r="L178" s="41">
        <v>39.200000000000003</v>
      </c>
      <c r="M178" s="41">
        <v>36.75</v>
      </c>
      <c r="N178" s="41">
        <v>52.5</v>
      </c>
      <c r="O178" s="41">
        <v>56</v>
      </c>
      <c r="P178" s="32">
        <v>3.1818181818181817</v>
      </c>
      <c r="Q178" s="32">
        <v>2.3333333333333335</v>
      </c>
      <c r="R178" s="41">
        <v>3.28125</v>
      </c>
      <c r="S178" s="32">
        <v>1.09375</v>
      </c>
      <c r="T178" s="74">
        <v>0.24691493734108247</v>
      </c>
      <c r="U178" s="74">
        <v>0.36507782500000002</v>
      </c>
      <c r="V178" s="74">
        <v>0.37372920413025362</v>
      </c>
      <c r="W178" s="74">
        <v>0.73880702913025365</v>
      </c>
      <c r="X178" t="s">
        <v>284</v>
      </c>
      <c r="Y178">
        <v>5887</v>
      </c>
    </row>
    <row r="179" spans="1:25" x14ac:dyDescent="0.25">
      <c r="A179" s="28" t="str">
        <f>HYPERLINK("http://www.fangraphs.com/statss.aspx?playerid="&amp;Y179,X179)</f>
        <v>Nick Castellanos</v>
      </c>
      <c r="B179" t="str">
        <f>VLOOKUP(HITTERPROJECTIONS[[#This Row],[Name]],PLAYERIDMAP!B:T,5,FALSE)</f>
        <v>DET</v>
      </c>
      <c r="C179" s="53" t="str">
        <f>VLOOKUP(HITTERPROJECTIONS[[#This Row],[Name]],PLAYERIDMAP!B:U,6,FALSE)</f>
        <v>3B</v>
      </c>
      <c r="D179">
        <f>VLOOKUP(HITTERPROJECTIONS[[#This Row],[Name]],MYRANKS_H[[#All],[PLAYER NAME]:[RANK]],21,FALSE)</f>
        <v>178</v>
      </c>
      <c r="E179" s="41">
        <v>452.822966507177</v>
      </c>
      <c r="F179" s="32">
        <v>500</v>
      </c>
      <c r="G179" s="41">
        <v>122.75615789473682</v>
      </c>
      <c r="H179" s="73">
        <v>87.805991155574873</v>
      </c>
      <c r="I179" s="41">
        <v>20.582862113962591</v>
      </c>
      <c r="J179" s="41">
        <v>1.5094098883572566</v>
      </c>
      <c r="K179" s="41">
        <v>12.857894736842104</v>
      </c>
      <c r="L179" s="41">
        <v>60</v>
      </c>
      <c r="M179" s="41">
        <v>60</v>
      </c>
      <c r="N179" s="41">
        <v>40</v>
      </c>
      <c r="O179" s="41">
        <v>90</v>
      </c>
      <c r="P179" s="41">
        <v>2.6315789473684212</v>
      </c>
      <c r="Q179" s="41">
        <v>4.5454545454545459</v>
      </c>
      <c r="R179" s="41">
        <v>2.7083333333333335</v>
      </c>
      <c r="S179" s="32">
        <v>1.4583333333333333</v>
      </c>
      <c r="T179" s="74">
        <v>0.27109083896872355</v>
      </c>
      <c r="U179" s="74">
        <v>0.33077547368421045</v>
      </c>
      <c r="V179" s="74">
        <v>0.40839696233253925</v>
      </c>
      <c r="W179" s="74">
        <v>0.73917243601674976</v>
      </c>
      <c r="X179" t="s">
        <v>527</v>
      </c>
      <c r="Y179">
        <v>11737</v>
      </c>
    </row>
    <row r="180" spans="1:25" x14ac:dyDescent="0.25">
      <c r="A180" s="28" t="str">
        <f>HYPERLINK("http://www.fangraphs.com/statss.aspx?playerid="&amp;Y180,X180)</f>
        <v>Lorenzo Cain</v>
      </c>
      <c r="B180" t="str">
        <f>VLOOKUP(HITTERPROJECTIONS[[#This Row],[Name]],PLAYERIDMAP!B:T,5,FALSE)</f>
        <v>KC</v>
      </c>
      <c r="C180" s="53" t="str">
        <f>VLOOKUP(HITTERPROJECTIONS[[#This Row],[Name]],PLAYERIDMAP!B:U,6,FALSE)</f>
        <v>OF</v>
      </c>
      <c r="D180">
        <f>VLOOKUP(HITTERPROJECTIONS[[#This Row],[Name]],MYRANKS_H[[#All],[PLAYER NAME]:[RANK]],21,FALSE)</f>
        <v>179</v>
      </c>
      <c r="E180" s="41">
        <v>447.85714285714283</v>
      </c>
      <c r="F180" s="32">
        <v>500</v>
      </c>
      <c r="G180" s="41">
        <v>120.32506200000002</v>
      </c>
      <c r="H180" s="73">
        <v>88.90397644270017</v>
      </c>
      <c r="I180" s="41">
        <v>21.326530612244898</v>
      </c>
      <c r="J180" s="41">
        <v>3.4450549450549448</v>
      </c>
      <c r="K180" s="41">
        <v>6.6494999999999997</v>
      </c>
      <c r="L180" s="41">
        <v>63.5</v>
      </c>
      <c r="M180" s="41">
        <v>50</v>
      </c>
      <c r="N180" s="41">
        <v>40</v>
      </c>
      <c r="O180" s="41">
        <v>97.5</v>
      </c>
      <c r="P180" s="32">
        <v>5</v>
      </c>
      <c r="Q180" s="32">
        <v>7.1428571428571432</v>
      </c>
      <c r="R180" s="41">
        <v>16.666666666666668</v>
      </c>
      <c r="S180" s="32">
        <v>4.1666666666666652</v>
      </c>
      <c r="T180" s="74">
        <v>0.26866840000000003</v>
      </c>
      <c r="U180" s="74">
        <v>0.33065012399999999</v>
      </c>
      <c r="V180" s="74">
        <v>0.37621416826682097</v>
      </c>
      <c r="W180" s="74">
        <v>0.7068642922668209</v>
      </c>
      <c r="X180" t="s">
        <v>209</v>
      </c>
      <c r="Y180">
        <v>9077</v>
      </c>
    </row>
    <row r="181" spans="1:25" x14ac:dyDescent="0.25">
      <c r="A181" s="28" t="str">
        <f>HYPERLINK("http://www.fangraphs.com/statss.aspx?playerid="&amp;Y181,X181)</f>
        <v>Josh Willingham</v>
      </c>
      <c r="B181" t="str">
        <f>VLOOKUP(HITTERPROJECTIONS[[#This Row],[Name]],PLAYERIDMAP!B:T,5,FALSE)</f>
        <v>MIN</v>
      </c>
      <c r="C181" s="53" t="str">
        <f>VLOOKUP(HITTERPROJECTIONS[[#This Row],[Name]],PLAYERIDMAP!B:U,6,FALSE)</f>
        <v>OF</v>
      </c>
      <c r="D181">
        <f>VLOOKUP(HITTERPROJECTIONS[[#This Row],[Name]],MYRANKS_H[[#All],[PLAYER NAME]:[RANK]],21,FALSE)</f>
        <v>180</v>
      </c>
      <c r="E181" s="41">
        <v>460.16666666666669</v>
      </c>
      <c r="F181" s="32">
        <v>550</v>
      </c>
      <c r="G181" s="41">
        <v>107.74950476190477</v>
      </c>
      <c r="H181" s="73">
        <v>60.936468421052638</v>
      </c>
      <c r="I181" s="41">
        <v>24.219298245614038</v>
      </c>
      <c r="J181" s="41">
        <v>0.46016666666666667</v>
      </c>
      <c r="K181" s="41">
        <v>22.133571428571432</v>
      </c>
      <c r="L181" s="41">
        <v>61.050000000000004</v>
      </c>
      <c r="M181" s="41">
        <v>75.350000000000009</v>
      </c>
      <c r="N181" s="41">
        <v>71.5</v>
      </c>
      <c r="O181" s="41">
        <v>137.5</v>
      </c>
      <c r="P181" s="32">
        <v>13.095238095238095</v>
      </c>
      <c r="Q181" s="32">
        <v>5.2380952380952381</v>
      </c>
      <c r="R181" s="41">
        <v>2.6766666666666663</v>
      </c>
      <c r="S181" s="32">
        <v>0.99</v>
      </c>
      <c r="T181" s="74">
        <v>0.23415321570859421</v>
      </c>
      <c r="U181" s="74">
        <v>0.3497177142857143</v>
      </c>
      <c r="V181" s="74">
        <v>0.43308189198094843</v>
      </c>
      <c r="W181" s="74">
        <v>0.78279960626666267</v>
      </c>
      <c r="X181" t="s">
        <v>263</v>
      </c>
      <c r="Y181">
        <v>2103</v>
      </c>
    </row>
    <row r="182" spans="1:25" x14ac:dyDescent="0.25">
      <c r="A182" s="28" t="str">
        <f>HYPERLINK("http://www.fangraphs.com/statss.aspx?playerid="&amp;Y182,X182)</f>
        <v>Derek Norris</v>
      </c>
      <c r="B182" t="str">
        <f>VLOOKUP(HITTERPROJECTIONS[[#This Row],[Name]],PLAYERIDMAP!B:T,5,FALSE)</f>
        <v>OAK</v>
      </c>
      <c r="C182" s="53" t="str">
        <f>VLOOKUP(HITTERPROJECTIONS[[#This Row],[Name]],PLAYERIDMAP!B:U,6,FALSE)</f>
        <v>C</v>
      </c>
      <c r="D182">
        <f>VLOOKUP(HITTERPROJECTIONS[[#This Row],[Name]],MYRANKS_H[[#All],[PLAYER NAME]:[RANK]],21,FALSE)</f>
        <v>181</v>
      </c>
      <c r="E182" s="41">
        <v>262.60606060606057</v>
      </c>
      <c r="F182" s="32">
        <v>300</v>
      </c>
      <c r="G182" s="41">
        <v>61.171915636363622</v>
      </c>
      <c r="H182" s="73">
        <v>38.494800484848476</v>
      </c>
      <c r="I182" s="41">
        <v>13.130303030303029</v>
      </c>
      <c r="J182" s="41">
        <v>0.52521212121212113</v>
      </c>
      <c r="K182" s="41">
        <v>9.0215999999999976</v>
      </c>
      <c r="L182" s="41">
        <v>33.9</v>
      </c>
      <c r="M182" s="41">
        <v>35.4</v>
      </c>
      <c r="N182" s="41">
        <v>33</v>
      </c>
      <c r="O182" s="41">
        <v>69</v>
      </c>
      <c r="P182" s="32">
        <v>2.7272727272727271</v>
      </c>
      <c r="Q182" s="32">
        <v>1.6666666666666667</v>
      </c>
      <c r="R182" s="41">
        <v>4.5</v>
      </c>
      <c r="S182" s="32">
        <v>0.49999999999999989</v>
      </c>
      <c r="T182" s="74">
        <v>0.23294175121163163</v>
      </c>
      <c r="U182" s="74">
        <v>0.32299729454545451</v>
      </c>
      <c r="V182" s="74">
        <v>0.39000410985460415</v>
      </c>
      <c r="W182" s="74">
        <v>0.71300140440005866</v>
      </c>
      <c r="X182" t="s">
        <v>225</v>
      </c>
      <c r="Y182">
        <v>6867</v>
      </c>
    </row>
    <row r="183" spans="1:25" x14ac:dyDescent="0.25">
      <c r="A183" s="28" t="str">
        <f>HYPERLINK("http://www.fangraphs.com/statss.aspx?playerid="&amp;Y183,X183)</f>
        <v>Ichiro Suzuki</v>
      </c>
      <c r="B183" t="str">
        <f>VLOOKUP(HITTERPROJECTIONS[[#This Row],[Name]],PLAYERIDMAP!B:T,5,FALSE)</f>
        <v>NYY</v>
      </c>
      <c r="C183" s="53" t="str">
        <f>VLOOKUP(HITTERPROJECTIONS[[#This Row],[Name]],PLAYERIDMAP!B:U,6,FALSE)</f>
        <v>OF</v>
      </c>
      <c r="D183">
        <f>VLOOKUP(HITTERPROJECTIONS[[#This Row],[Name]],MYRANKS_H[[#All],[PLAYER NAME]:[RANK]],21,FALSE)</f>
        <v>182</v>
      </c>
      <c r="E183" s="41">
        <v>518.3480392156863</v>
      </c>
      <c r="F183" s="32">
        <v>550</v>
      </c>
      <c r="G183" s="41">
        <v>143.97327083333334</v>
      </c>
      <c r="H183" s="73">
        <v>113.93622893323996</v>
      </c>
      <c r="I183" s="41">
        <v>18.512429971988798</v>
      </c>
      <c r="J183" s="41">
        <v>3.4556535947712419</v>
      </c>
      <c r="K183" s="41">
        <v>8.0689583333333346</v>
      </c>
      <c r="L183" s="41">
        <v>58.3</v>
      </c>
      <c r="M183" s="41">
        <v>40.15</v>
      </c>
      <c r="N183" s="41">
        <v>27.5</v>
      </c>
      <c r="O183" s="41">
        <v>60.5</v>
      </c>
      <c r="P183" s="41">
        <v>0.91666666666666663</v>
      </c>
      <c r="Q183" s="41">
        <v>3.2352941176470589</v>
      </c>
      <c r="R183" s="41">
        <v>18.259999999999998</v>
      </c>
      <c r="S183" s="32">
        <v>3.7400000000000011</v>
      </c>
      <c r="T183" s="74">
        <v>0.27775405700613753</v>
      </c>
      <c r="U183" s="74">
        <v>0.31343625000000003</v>
      </c>
      <c r="V183" s="74">
        <v>0.37350171766407592</v>
      </c>
      <c r="W183" s="74">
        <v>0.68693796766407589</v>
      </c>
      <c r="X183" t="s">
        <v>185</v>
      </c>
      <c r="Y183">
        <v>1101</v>
      </c>
    </row>
    <row r="184" spans="1:25" x14ac:dyDescent="0.25">
      <c r="A184" s="28" t="str">
        <f>HYPERLINK("http://www.fangraphs.com/statss.aspx?playerid="&amp;Y184,X184)</f>
        <v>Michael Saunders</v>
      </c>
      <c r="B184" t="str">
        <f>VLOOKUP(HITTERPROJECTIONS[[#This Row],[Name]],PLAYERIDMAP!B:T,5,FALSE)</f>
        <v>SEA</v>
      </c>
      <c r="C184" s="53" t="str">
        <f>VLOOKUP(HITTERPROJECTIONS[[#This Row],[Name]],PLAYERIDMAP!B:U,6,FALSE)</f>
        <v>OF</v>
      </c>
      <c r="D184">
        <f>VLOOKUP(HITTERPROJECTIONS[[#This Row],[Name]],MYRANKS_H[[#All],[PLAYER NAME]:[RANK]],21,FALSE)</f>
        <v>183</v>
      </c>
      <c r="E184" s="41">
        <v>506.76666666666671</v>
      </c>
      <c r="F184" s="32">
        <v>575</v>
      </c>
      <c r="G184" s="41">
        <v>115.51629595</v>
      </c>
      <c r="H184" s="73">
        <v>68.649817801851839</v>
      </c>
      <c r="I184" s="41">
        <v>28.153703703703705</v>
      </c>
      <c r="J184" s="41">
        <v>3.3784444444444448</v>
      </c>
      <c r="K184" s="41">
        <v>15.334330000000003</v>
      </c>
      <c r="L184" s="41">
        <v>67.849999999999994</v>
      </c>
      <c r="M184" s="41">
        <v>52.324999999999996</v>
      </c>
      <c r="N184" s="41">
        <v>63.25</v>
      </c>
      <c r="O184" s="41">
        <v>143.75</v>
      </c>
      <c r="P184" s="32">
        <v>1.1499999999999999</v>
      </c>
      <c r="Q184" s="32">
        <v>3.8333333333333335</v>
      </c>
      <c r="R184" s="41">
        <v>17.25</v>
      </c>
      <c r="S184" s="32">
        <v>5.75</v>
      </c>
      <c r="T184" s="74">
        <v>0.22794769969742812</v>
      </c>
      <c r="U184" s="74">
        <v>0.312897906</v>
      </c>
      <c r="V184" s="74">
        <v>0.38761404698268614</v>
      </c>
      <c r="W184" s="74">
        <v>0.7005119529826862</v>
      </c>
      <c r="X184" t="s">
        <v>180</v>
      </c>
      <c r="Y184">
        <v>9981</v>
      </c>
    </row>
    <row r="185" spans="1:25" x14ac:dyDescent="0.25">
      <c r="A185" s="28" t="str">
        <f>HYPERLINK("http://www.fangraphs.com/statss.aspx?playerid="&amp;Y185,X185)</f>
        <v>Corey Hart</v>
      </c>
      <c r="B185" t="str">
        <f>VLOOKUP(HITTERPROJECTIONS[[#This Row],[Name]],PLAYERIDMAP!B:T,5,FALSE)</f>
        <v>SEA</v>
      </c>
      <c r="C185" s="53" t="str">
        <f>VLOOKUP(HITTERPROJECTIONS[[#This Row],[Name]],PLAYERIDMAP!B:U,6,FALSE)</f>
        <v>OF</v>
      </c>
      <c r="D185">
        <f>VLOOKUP(HITTERPROJECTIONS[[#This Row],[Name]],MYRANKS_H[[#All],[PLAYER NAME]:[RANK]],21,FALSE)</f>
        <v>184</v>
      </c>
      <c r="E185" s="41">
        <v>456.66666666666663</v>
      </c>
      <c r="F185" s="32">
        <v>500</v>
      </c>
      <c r="G185" s="41">
        <v>119.80855333333332</v>
      </c>
      <c r="H185" s="73">
        <v>77.553886666666671</v>
      </c>
      <c r="I185" s="41">
        <v>22.833333333333332</v>
      </c>
      <c r="J185" s="41">
        <v>2.2833333333333332</v>
      </c>
      <c r="K185" s="41">
        <v>17.137999999999998</v>
      </c>
      <c r="L185" s="41">
        <v>60</v>
      </c>
      <c r="M185" s="41">
        <v>68.5</v>
      </c>
      <c r="N185" s="41">
        <v>35</v>
      </c>
      <c r="O185" s="41">
        <v>110</v>
      </c>
      <c r="P185" s="32">
        <v>6.666666666666667</v>
      </c>
      <c r="Q185" s="32">
        <v>1.6666666666666667</v>
      </c>
      <c r="R185" s="41">
        <v>2.3333333333333335</v>
      </c>
      <c r="S185" s="32">
        <v>1.0000000000000002</v>
      </c>
      <c r="T185" s="74">
        <v>0.26235449635036495</v>
      </c>
      <c r="U185" s="74">
        <v>0.32295043999999995</v>
      </c>
      <c r="V185" s="74">
        <v>0.43493989781021897</v>
      </c>
      <c r="W185" s="74">
        <v>0.75789033781021886</v>
      </c>
      <c r="X185" t="s">
        <v>201</v>
      </c>
      <c r="Y185">
        <v>1945</v>
      </c>
    </row>
    <row r="186" spans="1:25" x14ac:dyDescent="0.25">
      <c r="A186" s="28" t="str">
        <f>HYPERLINK("http://www.fangraphs.com/statss.aspx?playerid="&amp;Y186,X186)</f>
        <v>Gordon Beckham</v>
      </c>
      <c r="B186" s="53" t="str">
        <f>VLOOKUP(HITTERPROJECTIONS[[#This Row],[Name]],PLAYERIDMAP!B:T,5,FALSE)</f>
        <v>CHW</v>
      </c>
      <c r="C186" s="53" t="str">
        <f>VLOOKUP(HITTERPROJECTIONS[[#This Row],[Name]],PLAYERIDMAP!B:U,6,FALSE)</f>
        <v>2B</v>
      </c>
      <c r="D186">
        <f>VLOOKUP(HITTERPROJECTIONS[[#This Row],[Name]],MYRANKS_H[[#All],[PLAYER NAME]:[RANK]],21,FALSE)</f>
        <v>185</v>
      </c>
      <c r="E186" s="41">
        <v>409.5</v>
      </c>
      <c r="F186" s="32">
        <v>450</v>
      </c>
      <c r="G186" s="41">
        <v>103.09163657142858</v>
      </c>
      <c r="H186" s="73">
        <v>72.263808000000012</v>
      </c>
      <c r="I186" s="41">
        <v>20.475000000000001</v>
      </c>
      <c r="J186" s="41">
        <v>1.17</v>
      </c>
      <c r="K186" s="41">
        <v>9.1828285714285709</v>
      </c>
      <c r="L186" s="41">
        <v>49.5</v>
      </c>
      <c r="M186" s="41">
        <v>37.800000000000004</v>
      </c>
      <c r="N186" s="41">
        <v>31.500000000000004</v>
      </c>
      <c r="O186" s="41">
        <v>67.5</v>
      </c>
      <c r="P186" s="41">
        <v>6.4285714285714288</v>
      </c>
      <c r="Q186" s="41">
        <v>2.5714285714285716</v>
      </c>
      <c r="R186" s="41">
        <v>4.3656716417910451</v>
      </c>
      <c r="S186" s="32">
        <v>2.3507462686567164</v>
      </c>
      <c r="T186" s="74">
        <v>0.25175002825745685</v>
      </c>
      <c r="U186" s="74">
        <v>0.31337823999999997</v>
      </c>
      <c r="V186" s="74">
        <v>0.3747377833594977</v>
      </c>
      <c r="W186" s="74">
        <v>0.68811602335949762</v>
      </c>
      <c r="X186" t="s">
        <v>256</v>
      </c>
      <c r="Y186">
        <v>9015</v>
      </c>
    </row>
    <row r="187" spans="1:25" x14ac:dyDescent="0.25">
      <c r="A187" s="28" t="str">
        <f>HYPERLINK("http://www.fangraphs.com/statss.aspx?playerid="&amp;Y187,X187)</f>
        <v>Chris Johnson</v>
      </c>
      <c r="B187" t="str">
        <f>VLOOKUP(HITTERPROJECTIONS[[#This Row],[Name]],PLAYERIDMAP!B:T,5,FALSE)</f>
        <v>ATL</v>
      </c>
      <c r="C187" s="53" t="str">
        <f>VLOOKUP(HITTERPROJECTIONS[[#This Row],[Name]],PLAYERIDMAP!B:U,6,FALSE)</f>
        <v>3B</v>
      </c>
      <c r="D187">
        <f>VLOOKUP(HITTERPROJECTIONS[[#This Row],[Name]],MYRANKS_H[[#All],[PLAYER NAME]:[RANK]],21,FALSE)</f>
        <v>186</v>
      </c>
      <c r="E187" s="41">
        <v>508.55072463768118</v>
      </c>
      <c r="F187" s="32">
        <v>550</v>
      </c>
      <c r="G187" s="41">
        <v>134.5537446956522</v>
      </c>
      <c r="H187" s="73">
        <v>88.325390390451858</v>
      </c>
      <c r="I187" s="41">
        <v>29.914748508098892</v>
      </c>
      <c r="J187" s="41">
        <v>2.542753623188406</v>
      </c>
      <c r="K187" s="41">
        <v>13.770852173913045</v>
      </c>
      <c r="L187" s="41">
        <v>51.7</v>
      </c>
      <c r="M187" s="41">
        <v>67.099999999999994</v>
      </c>
      <c r="N187" s="41">
        <v>33</v>
      </c>
      <c r="O187" s="41">
        <v>121</v>
      </c>
      <c r="P187" s="41">
        <v>4.7826086956521738</v>
      </c>
      <c r="Q187" s="41">
        <v>3.6666666666666665</v>
      </c>
      <c r="R187" s="41">
        <v>2.5666666666666664</v>
      </c>
      <c r="S187" s="32">
        <v>1.1000000000000001</v>
      </c>
      <c r="T187" s="74">
        <v>0.26458274106583074</v>
      </c>
      <c r="U187" s="74">
        <v>0.31333882434782617</v>
      </c>
      <c r="V187" s="74">
        <v>0.41464213254656102</v>
      </c>
      <c r="W187" s="74">
        <v>0.72798095689438713</v>
      </c>
      <c r="X187" t="s">
        <v>133</v>
      </c>
      <c r="Y187">
        <v>1191</v>
      </c>
    </row>
    <row r="188" spans="1:25" x14ac:dyDescent="0.25">
      <c r="A188" s="28" t="str">
        <f>HYPERLINK("http://www.fangraphs.com/statss.aspx?playerid="&amp;Y188,X188)</f>
        <v>James Loney</v>
      </c>
      <c r="B188" s="53" t="str">
        <f>VLOOKUP(HITTERPROJECTIONS[[#This Row],[Name]],PLAYERIDMAP!B:T,5,FALSE)</f>
        <v>TB</v>
      </c>
      <c r="C188" s="53" t="str">
        <f>VLOOKUP(HITTERPROJECTIONS[[#This Row],[Name]],PLAYERIDMAP!B:U,6,FALSE)</f>
        <v>1B</v>
      </c>
      <c r="D188">
        <f>VLOOKUP(HITTERPROJECTIONS[[#This Row],[Name]],MYRANKS_H[[#All],[PLAYER NAME]:[RANK]],21,FALSE)</f>
        <v>187</v>
      </c>
      <c r="E188" s="41">
        <v>550.4</v>
      </c>
      <c r="F188" s="32">
        <v>600</v>
      </c>
      <c r="G188" s="41">
        <v>156.91087991999999</v>
      </c>
      <c r="H188" s="73">
        <v>112.40744214222221</v>
      </c>
      <c r="I188" s="41">
        <v>30.577777777777776</v>
      </c>
      <c r="J188" s="41">
        <v>0.5504</v>
      </c>
      <c r="K188" s="41">
        <v>13.375259999999999</v>
      </c>
      <c r="L188" s="41">
        <v>55.199999999999996</v>
      </c>
      <c r="M188" s="41">
        <v>65.400000000000006</v>
      </c>
      <c r="N188" s="41">
        <v>45</v>
      </c>
      <c r="O188" s="41">
        <v>75</v>
      </c>
      <c r="P188" s="41">
        <v>0.6</v>
      </c>
      <c r="Q188" s="41">
        <v>4</v>
      </c>
      <c r="R188" s="41">
        <v>2.6</v>
      </c>
      <c r="S188" s="32">
        <v>1.4</v>
      </c>
      <c r="T188" s="74">
        <v>0.2850851742732558</v>
      </c>
      <c r="U188" s="74">
        <v>0.33751813319999996</v>
      </c>
      <c r="V188" s="74">
        <v>0.4155436731427648</v>
      </c>
      <c r="W188" s="74">
        <v>0.75306180634276476</v>
      </c>
      <c r="X188" t="s">
        <v>125</v>
      </c>
      <c r="Y188">
        <v>4556</v>
      </c>
    </row>
    <row r="189" spans="1:25" x14ac:dyDescent="0.25">
      <c r="A189" s="28" t="str">
        <f>HYPERLINK("http://www.fangraphs.com/statss.aspx?playerid="&amp;Y189,X189)</f>
        <v>Mark Teixeira</v>
      </c>
      <c r="B189" t="str">
        <f>VLOOKUP(HITTERPROJECTIONS[[#This Row],[Name]],PLAYERIDMAP!B:T,5,FALSE)</f>
        <v>NYY</v>
      </c>
      <c r="C189" s="53" t="str">
        <f>VLOOKUP(HITTERPROJECTIONS[[#This Row],[Name]],PLAYERIDMAP!B:U,6,FALSE)</f>
        <v>1B</v>
      </c>
      <c r="D189">
        <f>VLOOKUP(HITTERPROJECTIONS[[#This Row],[Name]],MYRANKS_H[[#All],[PLAYER NAME]:[RANK]],21,FALSE)</f>
        <v>188</v>
      </c>
      <c r="E189" s="41">
        <v>382.19437939110071</v>
      </c>
      <c r="F189" s="32">
        <v>450</v>
      </c>
      <c r="G189" s="41">
        <v>96.970435714285713</v>
      </c>
      <c r="H189" s="73">
        <v>53.729046444539073</v>
      </c>
      <c r="I189" s="41">
        <v>19.109718969555036</v>
      </c>
      <c r="J189" s="41">
        <v>0.69489887162018316</v>
      </c>
      <c r="K189" s="41">
        <v>23.436771428571426</v>
      </c>
      <c r="L189" s="41">
        <v>48.15</v>
      </c>
      <c r="M189" s="41">
        <v>70.650000000000006</v>
      </c>
      <c r="N189" s="41">
        <v>54</v>
      </c>
      <c r="O189" s="41">
        <v>72</v>
      </c>
      <c r="P189" s="41">
        <v>6.4285714285714288</v>
      </c>
      <c r="Q189" s="41">
        <v>7.3770491803278686</v>
      </c>
      <c r="R189" s="41">
        <v>2.109375</v>
      </c>
      <c r="S189" s="32">
        <v>0.703125</v>
      </c>
      <c r="T189" s="74">
        <v>0.2537202034963878</v>
      </c>
      <c r="U189" s="74">
        <v>0.34977557142857141</v>
      </c>
      <c r="V189" s="74">
        <v>0.49132137163283413</v>
      </c>
      <c r="W189" s="74">
        <v>0.84109694306140548</v>
      </c>
      <c r="X189" t="s">
        <v>466</v>
      </c>
      <c r="Y189">
        <v>1281</v>
      </c>
    </row>
    <row r="190" spans="1:25" x14ac:dyDescent="0.25">
      <c r="A190" s="28" t="str">
        <f>HYPERLINK("http://www.fangraphs.com/statss.aspx?playerid="&amp;Y190,X190)</f>
        <v>Jhonny Peralta</v>
      </c>
      <c r="B190" t="str">
        <f>VLOOKUP(HITTERPROJECTIONS[[#This Row],[Name]],PLAYERIDMAP!B:T,5,FALSE)</f>
        <v>STL</v>
      </c>
      <c r="C190" s="53" t="str">
        <f>VLOOKUP(HITTERPROJECTIONS[[#This Row],[Name]],PLAYERIDMAP!B:U,6,FALSE)</f>
        <v>SS</v>
      </c>
      <c r="D190">
        <f>VLOOKUP(HITTERPROJECTIONS[[#This Row],[Name]],MYRANKS_H[[#All],[PLAYER NAME]:[RANK]],21,FALSE)</f>
        <v>189</v>
      </c>
      <c r="E190" s="41">
        <v>501.92857142857144</v>
      </c>
      <c r="F190" s="32">
        <v>550</v>
      </c>
      <c r="G190" s="41">
        <v>135.83973857142857</v>
      </c>
      <c r="H190" s="73">
        <v>89.909385630252089</v>
      </c>
      <c r="I190" s="41">
        <v>29.525210084033613</v>
      </c>
      <c r="J190" s="41">
        <v>2.0077142857142856</v>
      </c>
      <c r="K190" s="41">
        <v>14.397428571428572</v>
      </c>
      <c r="L190" s="41">
        <v>58.3</v>
      </c>
      <c r="M190" s="41">
        <v>62.15</v>
      </c>
      <c r="N190" s="41">
        <v>44</v>
      </c>
      <c r="O190" s="41">
        <v>104.5</v>
      </c>
      <c r="P190" s="32">
        <v>1.5714285714285714</v>
      </c>
      <c r="Q190" s="32">
        <v>2.5</v>
      </c>
      <c r="R190" s="41">
        <v>2.75</v>
      </c>
      <c r="S190" s="32">
        <v>2.75</v>
      </c>
      <c r="T190" s="74">
        <v>0.27063559698306533</v>
      </c>
      <c r="U190" s="74">
        <v>0.32983848571428576</v>
      </c>
      <c r="V190" s="74">
        <v>0.42351178044349941</v>
      </c>
      <c r="W190" s="74">
        <v>0.75335026615778511</v>
      </c>
      <c r="X190" t="s">
        <v>143</v>
      </c>
      <c r="Y190">
        <v>1738</v>
      </c>
    </row>
    <row r="191" spans="1:25" x14ac:dyDescent="0.25">
      <c r="A191" s="28" t="str">
        <f>HYPERLINK("http://www.fangraphs.com/statss.aspx?playerid="&amp;Y191,X191)</f>
        <v>Rajai Davis</v>
      </c>
      <c r="B191" t="str">
        <f>VLOOKUP(HITTERPROJECTIONS[[#This Row],[Name]],PLAYERIDMAP!B:T,5,FALSE)</f>
        <v>DET</v>
      </c>
      <c r="C191" s="53" t="str">
        <f>VLOOKUP(HITTERPROJECTIONS[[#This Row],[Name]],PLAYERIDMAP!B:U,6,FALSE)</f>
        <v>OF</v>
      </c>
      <c r="D191">
        <f>VLOOKUP(HITTERPROJECTIONS[[#This Row],[Name]],MYRANKS_H[[#All],[PLAYER NAME]:[RANK]],21,FALSE)</f>
        <v>190</v>
      </c>
      <c r="E191" s="41">
        <v>324.02450980392155</v>
      </c>
      <c r="F191" s="32">
        <v>350</v>
      </c>
      <c r="G191" s="41">
        <v>83.069781666666657</v>
      </c>
      <c r="H191" s="73">
        <v>54.248356001981485</v>
      </c>
      <c r="I191" s="41">
        <v>19.060265282583622</v>
      </c>
      <c r="J191" s="41">
        <v>4.1541603821015585</v>
      </c>
      <c r="K191" s="41">
        <v>5.6069999999999993</v>
      </c>
      <c r="L191" s="41">
        <v>44.45</v>
      </c>
      <c r="M191" s="41">
        <v>29.05</v>
      </c>
      <c r="N191" s="41">
        <v>21</v>
      </c>
      <c r="O191" s="41">
        <v>66.5</v>
      </c>
      <c r="P191" s="41">
        <v>2.9166666666666665</v>
      </c>
      <c r="Q191" s="41">
        <v>2.0588235294117645</v>
      </c>
      <c r="R191" s="41">
        <v>32.8125</v>
      </c>
      <c r="S191" s="32">
        <v>10.9375</v>
      </c>
      <c r="T191" s="74">
        <v>0.25636882134914751</v>
      </c>
      <c r="U191" s="74">
        <v>0.30567556666666668</v>
      </c>
      <c r="V191" s="74">
        <v>0.39274611599740544</v>
      </c>
      <c r="W191" s="74">
        <v>0.69842168266407212</v>
      </c>
      <c r="X191" t="s">
        <v>151</v>
      </c>
      <c r="Y191">
        <v>3708</v>
      </c>
    </row>
    <row r="192" spans="1:25" x14ac:dyDescent="0.25">
      <c r="A192" s="28" t="str">
        <f>HYPERLINK("http://www.fangraphs.com/statss.aspx?playerid="&amp;Y192,X192)</f>
        <v>Yonder Alonso</v>
      </c>
      <c r="B192" t="str">
        <f>VLOOKUP(HITTERPROJECTIONS[[#This Row],[Name]],PLAYERIDMAP!B:T,5,FALSE)</f>
        <v>SD</v>
      </c>
      <c r="C192" s="53" t="str">
        <f>VLOOKUP(HITTERPROJECTIONS[[#This Row],[Name]],PLAYERIDMAP!B:U,6,FALSE)</f>
        <v>1B</v>
      </c>
      <c r="D192">
        <f>VLOOKUP(HITTERPROJECTIONS[[#This Row],[Name]],MYRANKS_H[[#All],[PLAYER NAME]:[RANK]],21,FALSE)</f>
        <v>191</v>
      </c>
      <c r="E192" s="41">
        <v>512.01136363636363</v>
      </c>
      <c r="F192" s="32">
        <v>575</v>
      </c>
      <c r="G192" s="41">
        <v>144.44027341250001</v>
      </c>
      <c r="H192" s="73">
        <v>108.35978136704547</v>
      </c>
      <c r="I192" s="41">
        <v>25.600568181818183</v>
      </c>
      <c r="J192" s="41">
        <v>0.51201136363636368</v>
      </c>
      <c r="K192" s="41">
        <v>9.9679125000000006</v>
      </c>
      <c r="L192" s="41">
        <v>52.324999999999996</v>
      </c>
      <c r="M192" s="41">
        <v>63.825000000000003</v>
      </c>
      <c r="N192" s="41">
        <v>54.625</v>
      </c>
      <c r="O192" s="41">
        <v>86.25</v>
      </c>
      <c r="P192" s="32">
        <v>2.6136363636363638</v>
      </c>
      <c r="Q192" s="32">
        <v>5.75</v>
      </c>
      <c r="R192" s="41">
        <v>7.6666666666666679</v>
      </c>
      <c r="S192" s="32">
        <v>1.9166666666666663</v>
      </c>
      <c r="T192" s="74">
        <v>0.28210364783052577</v>
      </c>
      <c r="U192" s="74">
        <v>0.35074593004545457</v>
      </c>
      <c r="V192" s="74">
        <v>0.3925080888718735</v>
      </c>
      <c r="W192" s="74">
        <v>0.74325401891732801</v>
      </c>
      <c r="X192" t="s">
        <v>239</v>
      </c>
      <c r="Y192">
        <v>2530</v>
      </c>
    </row>
    <row r="193" spans="1:25" x14ac:dyDescent="0.25">
      <c r="A193" s="28" t="str">
        <f>HYPERLINK("http://www.fangraphs.com/statss.aspx?playerid="&amp;Y193,X193)</f>
        <v>Colby Rasmus</v>
      </c>
      <c r="B193" s="53" t="str">
        <f>VLOOKUP(HITTERPROJECTIONS[[#This Row],[Name]],PLAYERIDMAP!B:T,5,FALSE)</f>
        <v>TOR</v>
      </c>
      <c r="C193" s="53" t="str">
        <f>VLOOKUP(HITTERPROJECTIONS[[#This Row],[Name]],PLAYERIDMAP!B:U,6,FALSE)</f>
        <v>OF</v>
      </c>
      <c r="D193">
        <f>VLOOKUP(HITTERPROJECTIONS[[#This Row],[Name]],MYRANKS_H[[#All],[PLAYER NAME]:[RANK]],21,FALSE)</f>
        <v>192</v>
      </c>
      <c r="E193" s="41">
        <v>449.39440993788821</v>
      </c>
      <c r="F193" s="32">
        <v>500</v>
      </c>
      <c r="G193" s="41">
        <v>106.88793416149069</v>
      </c>
      <c r="H193" s="73">
        <v>60.413386690328309</v>
      </c>
      <c r="I193" s="41">
        <v>21.399733806566104</v>
      </c>
      <c r="J193" s="41">
        <v>3.7449534161490683</v>
      </c>
      <c r="K193" s="41">
        <v>21.329860248447208</v>
      </c>
      <c r="L193" s="41">
        <v>63</v>
      </c>
      <c r="M193" s="41">
        <v>61.5</v>
      </c>
      <c r="N193" s="41">
        <v>45</v>
      </c>
      <c r="O193" s="41">
        <v>125</v>
      </c>
      <c r="P193" s="41">
        <v>3.1055900621118013</v>
      </c>
      <c r="Q193" s="41">
        <v>2.5</v>
      </c>
      <c r="R193" s="41">
        <v>2.7272727272727275</v>
      </c>
      <c r="S193" s="32">
        <v>1.8181818181818183</v>
      </c>
      <c r="T193" s="74">
        <v>0.23784882899692478</v>
      </c>
      <c r="U193" s="74">
        <v>0.30998704844720498</v>
      </c>
      <c r="V193" s="74">
        <v>0.44452523468929395</v>
      </c>
      <c r="W193" s="74">
        <v>0.75451228313649898</v>
      </c>
      <c r="X193" t="s">
        <v>137</v>
      </c>
      <c r="Y193">
        <v>9893</v>
      </c>
    </row>
    <row r="194" spans="1:25" x14ac:dyDescent="0.25">
      <c r="A194" s="28" t="str">
        <f>HYPERLINK("http://www.fangraphs.com/statss.aspx?playerid="&amp;Y194,X194)</f>
        <v>B.J. Upton</v>
      </c>
      <c r="B194" t="str">
        <f>VLOOKUP(HITTERPROJECTIONS[[#This Row],[Name]],PLAYERIDMAP!B:T,5,FALSE)</f>
        <v>ATL</v>
      </c>
      <c r="C194" s="53" t="str">
        <f>VLOOKUP(HITTERPROJECTIONS[[#This Row],[Name]],PLAYERIDMAP!B:U,6,FALSE)</f>
        <v>OF</v>
      </c>
      <c r="D194">
        <f>VLOOKUP(HITTERPROJECTIONS[[#This Row],[Name]],MYRANKS_H[[#All],[PLAYER NAME]:[RANK]],21,FALSE)</f>
        <v>193</v>
      </c>
      <c r="E194" s="41">
        <v>457.83636363636361</v>
      </c>
      <c r="F194" s="32">
        <v>520</v>
      </c>
      <c r="G194" s="41">
        <v>104.01022036363634</v>
      </c>
      <c r="H194" s="73">
        <v>66.655912925619816</v>
      </c>
      <c r="I194" s="41">
        <v>20.81074380165289</v>
      </c>
      <c r="J194" s="41">
        <v>1.8313454545454544</v>
      </c>
      <c r="K194" s="41">
        <v>14.71221818181818</v>
      </c>
      <c r="L194" s="41">
        <v>53.559999999999995</v>
      </c>
      <c r="M194" s="41">
        <v>50.96</v>
      </c>
      <c r="N194" s="41">
        <v>54.6</v>
      </c>
      <c r="O194" s="41">
        <v>140.4</v>
      </c>
      <c r="P194" s="41">
        <v>2.3636363636363638</v>
      </c>
      <c r="Q194" s="41">
        <v>5.2</v>
      </c>
      <c r="R194" s="41">
        <v>18.98</v>
      </c>
      <c r="S194" s="32">
        <v>7.0200000000000005</v>
      </c>
      <c r="T194" s="74">
        <v>0.22717771812080531</v>
      </c>
      <c r="U194" s="74">
        <v>0.30956510909090906</v>
      </c>
      <c r="V194" s="74">
        <v>0.37703494813910921</v>
      </c>
      <c r="W194" s="74">
        <v>0.68660005723001827</v>
      </c>
      <c r="X194" t="s">
        <v>350</v>
      </c>
      <c r="Y194">
        <v>5015</v>
      </c>
    </row>
    <row r="195" spans="1:25" x14ac:dyDescent="0.25">
      <c r="A195" s="28" t="str">
        <f>HYPERLINK("http://www.fangraphs.com/statss.aspx?playerid="&amp;Y195,X195)</f>
        <v>Matt Dominguez</v>
      </c>
      <c r="B195" s="53" t="str">
        <f>VLOOKUP(HITTERPROJECTIONS[[#This Row],[Name]],PLAYERIDMAP!B:T,5,FALSE)</f>
        <v>HOU</v>
      </c>
      <c r="C195" s="53" t="str">
        <f>VLOOKUP(HITTERPROJECTIONS[[#This Row],[Name]],PLAYERIDMAP!B:U,6,FALSE)</f>
        <v>3B</v>
      </c>
      <c r="D195">
        <f>VLOOKUP(HITTERPROJECTIONS[[#This Row],[Name]],MYRANKS_H[[#All],[PLAYER NAME]:[RANK]],21,FALSE)</f>
        <v>194</v>
      </c>
      <c r="E195" s="41">
        <v>510.88888888888891</v>
      </c>
      <c r="F195" s="32">
        <v>550</v>
      </c>
      <c r="G195" s="41">
        <v>127.50309855555557</v>
      </c>
      <c r="H195" s="73">
        <v>83.800727126984128</v>
      </c>
      <c r="I195" s="41">
        <v>23.222222222222225</v>
      </c>
      <c r="J195" s="41">
        <v>1.4596825396825397</v>
      </c>
      <c r="K195" s="41">
        <v>19.020466666666664</v>
      </c>
      <c r="L195" s="41">
        <v>54.45</v>
      </c>
      <c r="M195" s="41">
        <v>62.15</v>
      </c>
      <c r="N195" s="41">
        <v>27.5</v>
      </c>
      <c r="O195" s="41">
        <v>88</v>
      </c>
      <c r="P195" s="32">
        <v>6.1111111111111107</v>
      </c>
      <c r="Q195" s="32">
        <v>5.5</v>
      </c>
      <c r="R195" s="41">
        <v>0</v>
      </c>
      <c r="S195" s="32">
        <v>0.91666666666666663</v>
      </c>
      <c r="T195" s="74">
        <v>0.24957109330143543</v>
      </c>
      <c r="U195" s="74">
        <v>0.29293492666666671</v>
      </c>
      <c r="V195" s="74">
        <v>0.4124303550922761</v>
      </c>
      <c r="W195" s="74">
        <v>0.70536528175894286</v>
      </c>
      <c r="X195" t="s">
        <v>153</v>
      </c>
      <c r="Y195">
        <v>4903</v>
      </c>
    </row>
    <row r="196" spans="1:25" x14ac:dyDescent="0.25">
      <c r="A196" s="28" t="str">
        <f>HYPERLINK("http://www.fangraphs.com/statss.aspx?playerid="&amp;Y196,X196)</f>
        <v>Cody Asche</v>
      </c>
      <c r="B196" s="54" t="str">
        <f>VLOOKUP(HITTERPROJECTIONS[[#This Row],[Name]],PLAYERIDMAP!B:T,5,FALSE)</f>
        <v>PHI</v>
      </c>
      <c r="C196" s="54" t="str">
        <f>VLOOKUP(HITTERPROJECTIONS[[#This Row],[Name]],PLAYERIDMAP!B:U,6,FALSE)</f>
        <v>3B</v>
      </c>
      <c r="D196">
        <f>VLOOKUP(HITTERPROJECTIONS[[#This Row],[Name]],MYRANKS_H[[#All],[PLAYER NAME]:[RANK]],21,FALSE)</f>
        <v>195</v>
      </c>
      <c r="E196" s="41">
        <v>411.17857142857144</v>
      </c>
      <c r="F196" s="32">
        <v>450</v>
      </c>
      <c r="G196" s="41">
        <v>105.13742142857143</v>
      </c>
      <c r="H196" s="73">
        <v>68.431802380952377</v>
      </c>
      <c r="I196" s="41">
        <v>20.558928571428574</v>
      </c>
      <c r="J196" s="41">
        <v>2.7411904761904764</v>
      </c>
      <c r="K196" s="41">
        <v>13.4055</v>
      </c>
      <c r="L196" s="41">
        <v>49.5</v>
      </c>
      <c r="M196" s="41">
        <v>52.650000000000006</v>
      </c>
      <c r="N196" s="41">
        <v>33.75</v>
      </c>
      <c r="O196" s="41">
        <v>94.5</v>
      </c>
      <c r="P196" s="41">
        <v>2.5714285714285716</v>
      </c>
      <c r="Q196" s="41">
        <v>2.5</v>
      </c>
      <c r="R196" s="41">
        <v>7.8749999999999991</v>
      </c>
      <c r="S196" s="32">
        <v>3.3750000000000004</v>
      </c>
      <c r="T196" s="74">
        <v>0.25569771562581428</v>
      </c>
      <c r="U196" s="74">
        <v>0.31435300000000005</v>
      </c>
      <c r="V196" s="74">
        <v>0.41683891832421321</v>
      </c>
      <c r="W196" s="74">
        <v>0.73119191832421326</v>
      </c>
      <c r="X196" t="s">
        <v>297</v>
      </c>
      <c r="Y196">
        <v>11997</v>
      </c>
    </row>
    <row r="197" spans="1:25" x14ac:dyDescent="0.25">
      <c r="A197" s="28" t="str">
        <f>HYPERLINK("http://www.fangraphs.com/statss.aspx?playerid="&amp;Y197,X197)</f>
        <v>Junior Lake</v>
      </c>
      <c r="B197" t="str">
        <f>VLOOKUP(HITTERPROJECTIONS[[#This Row],[Name]],PLAYERIDMAP!B:T,5,FALSE)</f>
        <v>CHC</v>
      </c>
      <c r="C197" s="53" t="str">
        <f>VLOOKUP(HITTERPROJECTIONS[[#This Row],[Name]],PLAYERIDMAP!B:U,6,FALSE)</f>
        <v>OF</v>
      </c>
      <c r="D197">
        <f>VLOOKUP(HITTERPROJECTIONS[[#This Row],[Name]],MYRANKS_H[[#All],[PLAYER NAME]:[RANK]],21,FALSE)</f>
        <v>196</v>
      </c>
      <c r="E197" s="41">
        <v>460.64102564102564</v>
      </c>
      <c r="F197" s="32">
        <v>500</v>
      </c>
      <c r="G197" s="41">
        <v>120.22663557692307</v>
      </c>
      <c r="H197" s="73">
        <v>76.406322605580698</v>
      </c>
      <c r="I197" s="41">
        <v>27.096530920060331</v>
      </c>
      <c r="J197" s="41">
        <v>0.92128205128205132</v>
      </c>
      <c r="K197" s="41">
        <v>15.8025</v>
      </c>
      <c r="L197" s="41">
        <v>55</v>
      </c>
      <c r="M197" s="41">
        <v>43.5</v>
      </c>
      <c r="N197" s="41">
        <v>30</v>
      </c>
      <c r="O197" s="41">
        <v>115</v>
      </c>
      <c r="P197" s="32">
        <v>7.6923076923076925</v>
      </c>
      <c r="Q197" s="32">
        <v>1.6666666666666667</v>
      </c>
      <c r="R197" s="41">
        <v>10.714285714285715</v>
      </c>
      <c r="S197" s="32">
        <v>3.5714285714285716</v>
      </c>
      <c r="T197" s="74">
        <v>0.26099854091288616</v>
      </c>
      <c r="U197" s="74">
        <v>0.31583788653846145</v>
      </c>
      <c r="V197" s="74">
        <v>0.42673843547911788</v>
      </c>
      <c r="W197" s="74">
        <v>0.74257632201757939</v>
      </c>
      <c r="X197" t="s">
        <v>341</v>
      </c>
      <c r="Y197">
        <v>4672</v>
      </c>
    </row>
    <row r="198" spans="1:25" x14ac:dyDescent="0.25">
      <c r="A198" s="28" t="str">
        <f>HYPERLINK("http://www.fangraphs.com/statss.aspx?playerid="&amp;Y198,X198)</f>
        <v>Adam LaRoche</v>
      </c>
      <c r="B198" t="str">
        <f>VLOOKUP(HITTERPROJECTIONS[[#This Row],[Name]],PLAYERIDMAP!B:T,5,FALSE)</f>
        <v>WAS</v>
      </c>
      <c r="C198" s="53" t="str">
        <f>VLOOKUP(HITTERPROJECTIONS[[#This Row],[Name]],PLAYERIDMAP!B:U,6,FALSE)</f>
        <v>1B</v>
      </c>
      <c r="D198">
        <f>VLOOKUP(HITTERPROJECTIONS[[#This Row],[Name]],MYRANKS_H[[#All],[PLAYER NAME]:[RANK]],21,FALSE)</f>
        <v>197</v>
      </c>
      <c r="E198" s="41">
        <v>478.22500000000002</v>
      </c>
      <c r="F198" s="32">
        <v>550</v>
      </c>
      <c r="G198" s="41">
        <v>118.69934174999999</v>
      </c>
      <c r="H198" s="73">
        <v>77.428255459677402</v>
      </c>
      <c r="I198" s="41">
        <v>19.129000000000001</v>
      </c>
      <c r="J198" s="41">
        <v>1.5426612903225807</v>
      </c>
      <c r="K198" s="41">
        <v>20.599425</v>
      </c>
      <c r="L198" s="41">
        <v>59.4</v>
      </c>
      <c r="M198" s="41">
        <v>62.15</v>
      </c>
      <c r="N198" s="41">
        <v>66</v>
      </c>
      <c r="O198" s="41">
        <v>123.75</v>
      </c>
      <c r="P198" s="41">
        <v>1.375</v>
      </c>
      <c r="Q198" s="41">
        <v>4.4000000000000004</v>
      </c>
      <c r="R198" s="41">
        <v>2.3571428571428572</v>
      </c>
      <c r="S198" s="32">
        <v>0.7857142857142857</v>
      </c>
      <c r="T198" s="74">
        <v>0.24820814836112703</v>
      </c>
      <c r="U198" s="74">
        <v>0.33831698499999996</v>
      </c>
      <c r="V198" s="74">
        <v>0.42388402808436432</v>
      </c>
      <c r="W198" s="74">
        <v>0.76220101308436428</v>
      </c>
      <c r="X198" t="s">
        <v>147</v>
      </c>
      <c r="Y198">
        <v>1904</v>
      </c>
    </row>
    <row r="199" spans="1:25" x14ac:dyDescent="0.25">
      <c r="A199" s="28" t="str">
        <f>HYPERLINK("http://www.fangraphs.com/statss.aspx?playerid="&amp;Y199,X199)</f>
        <v>Jed Lowrie</v>
      </c>
      <c r="B199" t="str">
        <f>VLOOKUP(HITTERPROJECTIONS[[#This Row],[Name]],PLAYERIDMAP!B:T,5,FALSE)</f>
        <v>OAK</v>
      </c>
      <c r="C199" s="53" t="str">
        <f>VLOOKUP(HITTERPROJECTIONS[[#This Row],[Name]],PLAYERIDMAP!B:U,6,FALSE)</f>
        <v>SS</v>
      </c>
      <c r="D199">
        <f>VLOOKUP(HITTERPROJECTIONS[[#This Row],[Name]],MYRANKS_H[[#All],[PLAYER NAME]:[RANK]],21,FALSE)</f>
        <v>198</v>
      </c>
      <c r="E199" s="41">
        <v>448.82608695652175</v>
      </c>
      <c r="F199" s="32">
        <v>500</v>
      </c>
      <c r="G199" s="41">
        <v>124.28066086956521</v>
      </c>
      <c r="H199" s="73">
        <v>80.61628509316769</v>
      </c>
      <c r="I199" s="41">
        <v>28.051630434782609</v>
      </c>
      <c r="J199" s="41">
        <v>2.1372670807453416</v>
      </c>
      <c r="K199" s="41">
        <v>13.475478260869567</v>
      </c>
      <c r="L199" s="41">
        <v>58</v>
      </c>
      <c r="M199" s="41">
        <v>54.5</v>
      </c>
      <c r="N199" s="41">
        <v>45</v>
      </c>
      <c r="O199" s="41">
        <v>70</v>
      </c>
      <c r="P199" s="32">
        <v>2.1739130434782608</v>
      </c>
      <c r="Q199" s="32">
        <v>4</v>
      </c>
      <c r="R199" s="41">
        <v>1.3333333333333335</v>
      </c>
      <c r="S199" s="32">
        <v>0.33333333333333326</v>
      </c>
      <c r="T199" s="74">
        <v>0.27690159837256612</v>
      </c>
      <c r="U199" s="74">
        <v>0.34290914782608695</v>
      </c>
      <c r="V199" s="74">
        <v>0.43899689874206005</v>
      </c>
      <c r="W199" s="74">
        <v>0.781906046568147</v>
      </c>
      <c r="X199" t="s">
        <v>80</v>
      </c>
      <c r="Y199">
        <v>4418</v>
      </c>
    </row>
    <row r="200" spans="1:25" x14ac:dyDescent="0.25">
      <c r="A200" s="28" t="str">
        <f>HYPERLINK("http://www.fangraphs.com/statss.aspx?playerid="&amp;Y200,X200)</f>
        <v>Yunel Escobar</v>
      </c>
      <c r="B200" t="str">
        <f>VLOOKUP(HITTERPROJECTIONS[[#This Row],[Name]],PLAYERIDMAP!B:T,5,FALSE)</f>
        <v>TB</v>
      </c>
      <c r="C200" s="53" t="str">
        <f>VLOOKUP(HITTERPROJECTIONS[[#This Row],[Name]],PLAYERIDMAP!B:U,6,FALSE)</f>
        <v>SS</v>
      </c>
      <c r="D200">
        <f>VLOOKUP(HITTERPROJECTIONS[[#This Row],[Name]],MYRANKS_H[[#All],[PLAYER NAME]:[RANK]],21,FALSE)</f>
        <v>199</v>
      </c>
      <c r="E200" s="41">
        <v>537.42857142857133</v>
      </c>
      <c r="F200" s="32">
        <v>600</v>
      </c>
      <c r="G200" s="41">
        <v>143.42068114285712</v>
      </c>
      <c r="H200" s="73">
        <v>107.16681685714285</v>
      </c>
      <c r="I200" s="41">
        <v>24.428571428571423</v>
      </c>
      <c r="J200" s="41">
        <v>1.6794642857142854</v>
      </c>
      <c r="K200" s="41">
        <v>10.14582857142857</v>
      </c>
      <c r="L200" s="41">
        <v>64.8</v>
      </c>
      <c r="M200" s="41">
        <v>54.6</v>
      </c>
      <c r="N200" s="41">
        <v>54</v>
      </c>
      <c r="O200" s="41">
        <v>72</v>
      </c>
      <c r="P200" s="41">
        <v>4.2857142857142856</v>
      </c>
      <c r="Q200" s="41">
        <v>4.2857142857142856</v>
      </c>
      <c r="R200" s="41">
        <v>4</v>
      </c>
      <c r="S200" s="32">
        <v>2.666666666666667</v>
      </c>
      <c r="T200" s="74">
        <v>0.26686463795853271</v>
      </c>
      <c r="U200" s="74">
        <v>0.33617732571428566</v>
      </c>
      <c r="V200" s="74">
        <v>0.37520459011164276</v>
      </c>
      <c r="W200" s="74">
        <v>0.71138191582592847</v>
      </c>
      <c r="X200" t="s">
        <v>158</v>
      </c>
      <c r="Y200">
        <v>4191</v>
      </c>
    </row>
    <row r="201" spans="1:25" x14ac:dyDescent="0.25">
      <c r="A201" s="28" t="str">
        <f>HYPERLINK("http://www.fangraphs.com/statss.aspx?playerid="&amp;Y201,X201)</f>
        <v>Jackie Bradley</v>
      </c>
      <c r="B201" s="53" t="str">
        <f>VLOOKUP(HITTERPROJECTIONS[[#This Row],[Name]],PLAYERIDMAP!B:T,5,FALSE)</f>
        <v>BOS</v>
      </c>
      <c r="C201" s="53" t="str">
        <f>VLOOKUP(HITTERPROJECTIONS[[#This Row],[Name]],PLAYERIDMAP!B:U,6,FALSE)</f>
        <v>OF</v>
      </c>
      <c r="D201">
        <f>VLOOKUP(HITTERPROJECTIONS[[#This Row],[Name]],MYRANKS_H[[#All],[PLAYER NAME]:[RANK]],21,FALSE)</f>
        <v>200</v>
      </c>
      <c r="E201" s="41">
        <v>435.90909090909093</v>
      </c>
      <c r="F201" s="32">
        <v>500</v>
      </c>
      <c r="G201" s="41">
        <v>107.61163636363635</v>
      </c>
      <c r="H201" s="73">
        <v>70.99739393939393</v>
      </c>
      <c r="I201" s="41">
        <v>21.795454545454547</v>
      </c>
      <c r="J201" s="41">
        <v>2.9060606060606062</v>
      </c>
      <c r="K201" s="41">
        <v>11.912727272727272</v>
      </c>
      <c r="L201" s="41">
        <v>66.5</v>
      </c>
      <c r="M201" s="41">
        <v>52.5</v>
      </c>
      <c r="N201" s="41">
        <v>50</v>
      </c>
      <c r="O201" s="41">
        <v>110</v>
      </c>
      <c r="P201" s="41">
        <v>9.0909090909090917</v>
      </c>
      <c r="Q201" s="41">
        <v>5</v>
      </c>
      <c r="R201" s="41">
        <v>8.75</v>
      </c>
      <c r="S201" s="32">
        <v>3.7500000000000004</v>
      </c>
      <c r="T201" s="74">
        <v>0.24686715328467149</v>
      </c>
      <c r="U201" s="74">
        <v>0.33340509090909093</v>
      </c>
      <c r="V201" s="74">
        <v>0.39218588807785887</v>
      </c>
      <c r="W201" s="74">
        <v>0.7255909789869498</v>
      </c>
      <c r="X201" t="s">
        <v>435</v>
      </c>
      <c r="Y201">
        <v>12984</v>
      </c>
    </row>
    <row r="202" spans="1:25" x14ac:dyDescent="0.25">
      <c r="A202" s="28" t="str">
        <f>HYPERLINK("http://www.fangraphs.com/statss.aspx?playerid="&amp;Y202,X202)</f>
        <v>Anthony Rendon</v>
      </c>
      <c r="B202" t="str">
        <f>VLOOKUP(HITTERPROJECTIONS[[#This Row],[Name]],PLAYERIDMAP!B:T,5,FALSE)</f>
        <v>WAS</v>
      </c>
      <c r="C202" s="53" t="str">
        <f>VLOOKUP(HITTERPROJECTIONS[[#This Row],[Name]],PLAYERIDMAP!B:U,6,FALSE)</f>
        <v>3B</v>
      </c>
      <c r="D202">
        <f>VLOOKUP(HITTERPROJECTIONS[[#This Row],[Name]],MYRANKS_H[[#All],[PLAYER NAME]:[RANK]],21,FALSE)</f>
        <v>201</v>
      </c>
      <c r="E202" s="41">
        <v>481.25</v>
      </c>
      <c r="F202" s="32">
        <v>550</v>
      </c>
      <c r="G202" s="41">
        <v>126.958646375</v>
      </c>
      <c r="H202" s="73">
        <v>85.367597845588236</v>
      </c>
      <c r="I202" s="41">
        <v>28.308823529411764</v>
      </c>
      <c r="J202" s="41">
        <v>1.375</v>
      </c>
      <c r="K202" s="41">
        <v>11.907225</v>
      </c>
      <c r="L202" s="41">
        <v>58.85</v>
      </c>
      <c r="M202" s="41">
        <v>53.35</v>
      </c>
      <c r="N202" s="41">
        <v>55</v>
      </c>
      <c r="O202" s="41">
        <v>99</v>
      </c>
      <c r="P202" s="41">
        <v>6.875</v>
      </c>
      <c r="Q202" s="41">
        <v>6.875</v>
      </c>
      <c r="R202" s="41">
        <v>1.9249999999999998</v>
      </c>
      <c r="S202" s="32">
        <v>0.82500000000000018</v>
      </c>
      <c r="T202" s="74">
        <v>0.26381017428571429</v>
      </c>
      <c r="U202" s="74">
        <v>0.34333390250000001</v>
      </c>
      <c r="V202" s="74">
        <v>0.40257484655462189</v>
      </c>
      <c r="W202" s="74">
        <v>0.7459087490546219</v>
      </c>
      <c r="X202" t="s">
        <v>252</v>
      </c>
      <c r="Y202">
        <v>12861</v>
      </c>
    </row>
    <row r="203" spans="1:25" x14ac:dyDescent="0.25">
      <c r="A203" s="28" t="str">
        <f>HYPERLINK("http://www.fangraphs.com/statss.aspx?playerid="&amp;Y203,X203)</f>
        <v>Eric Young Jr.</v>
      </c>
      <c r="B203" t="str">
        <f>VLOOKUP(HITTERPROJECTIONS[[#This Row],[Name]],PLAYERIDMAP!B:T,5,FALSE)</f>
        <v>NYM</v>
      </c>
      <c r="C203" s="53" t="str">
        <f>VLOOKUP(HITTERPROJECTIONS[[#This Row],[Name]],PLAYERIDMAP!B:U,6,FALSE)</f>
        <v>OF</v>
      </c>
      <c r="D203">
        <f>VLOOKUP(HITTERPROJECTIONS[[#This Row],[Name]],MYRANKS_H[[#All],[PLAYER NAME]:[RANK]],21,FALSE)</f>
        <v>202</v>
      </c>
      <c r="E203" s="41">
        <v>362.5333333333333</v>
      </c>
      <c r="F203" s="32">
        <v>400</v>
      </c>
      <c r="G203" s="41">
        <v>90.500833333333318</v>
      </c>
      <c r="H203" s="73">
        <v>67.455487012986993</v>
      </c>
      <c r="I203" s="41">
        <v>16.478787878787877</v>
      </c>
      <c r="J203" s="41">
        <v>4.7082251082251076</v>
      </c>
      <c r="K203" s="41">
        <v>1.8583333333333334</v>
      </c>
      <c r="L203" s="41">
        <v>56.000000000000007</v>
      </c>
      <c r="M203" s="41">
        <v>27.6</v>
      </c>
      <c r="N203" s="41">
        <v>34</v>
      </c>
      <c r="O203" s="41">
        <v>66</v>
      </c>
      <c r="P203" s="41">
        <v>2.6666666666666665</v>
      </c>
      <c r="Q203" s="41">
        <v>0.8</v>
      </c>
      <c r="R203" s="41">
        <v>29.81818181818182</v>
      </c>
      <c r="S203" s="32">
        <v>6.5454545454545476</v>
      </c>
      <c r="T203" s="74">
        <v>0.24963451636631112</v>
      </c>
      <c r="U203" s="74">
        <v>0.31791874999999997</v>
      </c>
      <c r="V203" s="74">
        <v>0.33644098408028156</v>
      </c>
      <c r="W203" s="74">
        <v>0.65435973408028159</v>
      </c>
      <c r="X203" t="s">
        <v>131</v>
      </c>
      <c r="Y203">
        <v>7158</v>
      </c>
    </row>
    <row r="204" spans="1:25" x14ac:dyDescent="0.25">
      <c r="A204" s="28" t="str">
        <f>HYPERLINK("http://www.fangraphs.com/statss.aspx?playerid="&amp;Y204,X204)</f>
        <v>Matt Joyce</v>
      </c>
      <c r="B204" t="str">
        <f>VLOOKUP(HITTERPROJECTIONS[[#This Row],[Name]],PLAYERIDMAP!B:T,5,FALSE)</f>
        <v>TB</v>
      </c>
      <c r="C204" s="53" t="str">
        <f>VLOOKUP(HITTERPROJECTIONS[[#This Row],[Name]],PLAYERIDMAP!B:U,6,FALSE)</f>
        <v>OF</v>
      </c>
      <c r="D204">
        <f>VLOOKUP(HITTERPROJECTIONS[[#This Row],[Name]],MYRANKS_H[[#All],[PLAYER NAME]:[RANK]],21,FALSE)</f>
        <v>203</v>
      </c>
      <c r="E204" s="41">
        <v>387.80816326530612</v>
      </c>
      <c r="F204" s="32">
        <v>450</v>
      </c>
      <c r="G204" s="41">
        <v>96.84299519999999</v>
      </c>
      <c r="H204" s="73">
        <v>58.235185361117082</v>
      </c>
      <c r="I204" s="41">
        <v>20.410955961331901</v>
      </c>
      <c r="J204" s="41">
        <v>1.2926938775510204</v>
      </c>
      <c r="K204" s="41">
        <v>16.904159999999997</v>
      </c>
      <c r="L204" s="41">
        <v>55.35</v>
      </c>
      <c r="M204" s="41">
        <v>52.650000000000006</v>
      </c>
      <c r="N204" s="41">
        <v>54</v>
      </c>
      <c r="O204" s="41">
        <v>90</v>
      </c>
      <c r="P204" s="41">
        <v>3.6</v>
      </c>
      <c r="Q204" s="41">
        <v>4.591836734693878</v>
      </c>
      <c r="R204" s="41">
        <v>6.75</v>
      </c>
      <c r="S204" s="32">
        <v>2.25</v>
      </c>
      <c r="T204" s="74">
        <v>0.24971881557260583</v>
      </c>
      <c r="U204" s="74">
        <v>0.34320665599999994</v>
      </c>
      <c r="V204" s="74">
        <v>0.43978398360778331</v>
      </c>
      <c r="W204" s="74">
        <v>0.78299063960778326</v>
      </c>
      <c r="X204" t="s">
        <v>168</v>
      </c>
      <c r="Y204">
        <v>3353</v>
      </c>
    </row>
    <row r="205" spans="1:25" x14ac:dyDescent="0.25">
      <c r="A205" s="28" t="str">
        <f>HYPERLINK("http://www.fangraphs.com/statss.aspx?playerid="&amp;Y205,X205)</f>
        <v>Trevor Plouffe</v>
      </c>
      <c r="B205" t="str">
        <f>VLOOKUP(HITTERPROJECTIONS[[#This Row],[Name]],PLAYERIDMAP!B:T,5,FALSE)</f>
        <v>MIN</v>
      </c>
      <c r="C205" s="53" t="str">
        <f>VLOOKUP(HITTERPROJECTIONS[[#This Row],[Name]],PLAYERIDMAP!B:U,6,FALSE)</f>
        <v>OF</v>
      </c>
      <c r="D205">
        <f>VLOOKUP(HITTERPROJECTIONS[[#This Row],[Name]],MYRANKS_H[[#All],[PLAYER NAME]:[RANK]],21,FALSE)</f>
        <v>204</v>
      </c>
      <c r="E205" s="41">
        <v>502.04385964912279</v>
      </c>
      <c r="F205" s="32">
        <v>550</v>
      </c>
      <c r="G205" s="41">
        <v>121.15890657894738</v>
      </c>
      <c r="H205" s="73">
        <v>74.653656578947391</v>
      </c>
      <c r="I205" s="41">
        <v>25.102192982456138</v>
      </c>
      <c r="J205" s="41">
        <v>1.2551096491228071</v>
      </c>
      <c r="K205" s="41">
        <v>20.147947368421054</v>
      </c>
      <c r="L205" s="41">
        <v>62.15</v>
      </c>
      <c r="M205" s="41">
        <v>58.3</v>
      </c>
      <c r="N205" s="41">
        <v>38.500000000000007</v>
      </c>
      <c r="O205" s="41">
        <v>118.25</v>
      </c>
      <c r="P205" s="32">
        <v>5.7894736842105265</v>
      </c>
      <c r="Q205" s="32">
        <v>3.6666666666666665</v>
      </c>
      <c r="R205" s="41">
        <v>2.1607142857142856</v>
      </c>
      <c r="S205" s="32">
        <v>1.7678571428571426</v>
      </c>
      <c r="T205" s="74">
        <v>0.24133131847011344</v>
      </c>
      <c r="U205" s="74">
        <v>0.30081523684210526</v>
      </c>
      <c r="V205" s="74">
        <v>0.41672685950413224</v>
      </c>
      <c r="W205" s="74">
        <v>0.71754209634623756</v>
      </c>
      <c r="X205" t="s">
        <v>211</v>
      </c>
      <c r="Y205">
        <v>7462</v>
      </c>
    </row>
    <row r="206" spans="1:25" x14ac:dyDescent="0.25">
      <c r="A206" s="28" t="str">
        <f>HYPERLINK("http://www.fangraphs.com/statss.aspx?playerid="&amp;Y206,X206)</f>
        <v>Jarrod Dyson</v>
      </c>
      <c r="B206" t="str">
        <f>VLOOKUP(HITTERPROJECTIONS[[#This Row],[Name]],PLAYERIDMAP!B:T,5,FALSE)</f>
        <v>KC</v>
      </c>
      <c r="C206" s="53" t="str">
        <f>VLOOKUP(HITTERPROJECTIONS[[#This Row],[Name]],PLAYERIDMAP!B:U,6,FALSE)</f>
        <v>OF</v>
      </c>
      <c r="D206">
        <f>VLOOKUP(HITTERPROJECTIONS[[#This Row],[Name]],MYRANKS_H[[#All],[PLAYER NAME]:[RANK]],21,FALSE)</f>
        <v>205</v>
      </c>
      <c r="E206" s="41">
        <v>269.63536977491964</v>
      </c>
      <c r="F206" s="32">
        <v>300</v>
      </c>
      <c r="G206" s="41">
        <v>68.156234577491972</v>
      </c>
      <c r="H206" s="73">
        <v>53.126211426366567</v>
      </c>
      <c r="I206" s="41">
        <v>8.9878456591639875</v>
      </c>
      <c r="J206" s="41">
        <v>4.4939228295819937</v>
      </c>
      <c r="K206" s="41">
        <v>1.5482546623794213</v>
      </c>
      <c r="L206" s="41">
        <v>39.900000000000006</v>
      </c>
      <c r="M206" s="41">
        <v>20.700000000000003</v>
      </c>
      <c r="N206" s="41">
        <v>27</v>
      </c>
      <c r="O206" s="41">
        <v>57</v>
      </c>
      <c r="P206" s="32">
        <v>0.96463022508038587</v>
      </c>
      <c r="Q206" s="32">
        <v>2.4</v>
      </c>
      <c r="R206" s="41">
        <v>36.857142857142854</v>
      </c>
      <c r="S206" s="32">
        <v>6</v>
      </c>
      <c r="T206" s="74">
        <v>0.25277186236503746</v>
      </c>
      <c r="U206" s="74">
        <v>0.3204028826752412</v>
      </c>
      <c r="V206" s="74">
        <v>0.33666462214780946</v>
      </c>
      <c r="W206" s="74">
        <v>0.65706750482305065</v>
      </c>
      <c r="X206" t="s">
        <v>231</v>
      </c>
      <c r="Y206">
        <v>4866</v>
      </c>
    </row>
    <row r="207" spans="1:25" x14ac:dyDescent="0.25">
      <c r="A207" s="28" t="str">
        <f>HYPERLINK("http://www.fangraphs.com/statss.aspx?playerid="&amp;Y207,X207)</f>
        <v>Matt Davidson</v>
      </c>
      <c r="B207" t="str">
        <f>VLOOKUP(HITTERPROJECTIONS[[#This Row],[Name]],PLAYERIDMAP!B:T,5,FALSE)</f>
        <v>CHW</v>
      </c>
      <c r="C207" s="53" t="str">
        <f>VLOOKUP(HITTERPROJECTIONS[[#This Row],[Name]],PLAYERIDMAP!B:U,6,FALSE)</f>
        <v>3B</v>
      </c>
      <c r="D207">
        <f>VLOOKUP(HITTERPROJECTIONS[[#This Row],[Name]],MYRANKS_H[[#All],[PLAYER NAME]:[RANK]],21,FALSE)</f>
        <v>206</v>
      </c>
      <c r="E207" s="41">
        <v>407.07692307692309</v>
      </c>
      <c r="F207" s="32">
        <v>450</v>
      </c>
      <c r="G207" s="41">
        <v>99.043864615384621</v>
      </c>
      <c r="H207" s="73">
        <v>59.374954493927135</v>
      </c>
      <c r="I207" s="41">
        <v>20.353846153846156</v>
      </c>
      <c r="J207" s="41">
        <v>2.14251012145749</v>
      </c>
      <c r="K207" s="41">
        <v>17.172553846153846</v>
      </c>
      <c r="L207" s="41">
        <v>54</v>
      </c>
      <c r="M207" s="41">
        <v>58.5</v>
      </c>
      <c r="N207" s="41">
        <v>31.500000000000004</v>
      </c>
      <c r="O207" s="41">
        <v>121.50000000000001</v>
      </c>
      <c r="P207" s="41">
        <v>6.9230769230769234</v>
      </c>
      <c r="Q207" s="41">
        <v>4.5</v>
      </c>
      <c r="R207" s="41">
        <v>0.54</v>
      </c>
      <c r="S207" s="32">
        <v>0.36000000000000004</v>
      </c>
      <c r="T207" s="74">
        <v>0.24330503401360545</v>
      </c>
      <c r="U207" s="74">
        <v>0.30548209230769235</v>
      </c>
      <c r="V207" s="74">
        <v>0.43038645184389551</v>
      </c>
      <c r="W207" s="74">
        <v>0.73586854415158787</v>
      </c>
      <c r="X207" t="s">
        <v>5293</v>
      </c>
      <c r="Y207">
        <v>7226</v>
      </c>
    </row>
    <row r="208" spans="1:25" x14ac:dyDescent="0.25">
      <c r="A208" s="28" t="str">
        <f>HYPERLINK("http://www.fangraphs.com/statss.aspx?playerid="&amp;Y208,X208)</f>
        <v>Dayan Viciedo</v>
      </c>
      <c r="B208" t="str">
        <f>VLOOKUP(HITTERPROJECTIONS[[#This Row],[Name]],PLAYERIDMAP!B:T,5,FALSE)</f>
        <v xml:space="preserve">CHW </v>
      </c>
      <c r="C208" s="53" t="str">
        <f>VLOOKUP(HITTERPROJECTIONS[[#This Row],[Name]],PLAYERIDMAP!B:U,6,FALSE)</f>
        <v>OF</v>
      </c>
      <c r="D208">
        <f>VLOOKUP(HITTERPROJECTIONS[[#This Row],[Name]],MYRANKS_H[[#All],[PLAYER NAME]:[RANK]],21,FALSE)</f>
        <v>207</v>
      </c>
      <c r="E208" s="41">
        <v>467</v>
      </c>
      <c r="F208" s="32">
        <v>500</v>
      </c>
      <c r="G208" s="41">
        <v>124.22131499999999</v>
      </c>
      <c r="H208" s="73">
        <v>82.542042272727258</v>
      </c>
      <c r="I208" s="41">
        <v>21.227272727272727</v>
      </c>
      <c r="J208" s="41">
        <v>2.335</v>
      </c>
      <c r="K208" s="41">
        <v>18.117000000000001</v>
      </c>
      <c r="L208" s="41">
        <v>53</v>
      </c>
      <c r="M208" s="41">
        <v>56</v>
      </c>
      <c r="N208" s="41">
        <v>25</v>
      </c>
      <c r="O208" s="41">
        <v>105</v>
      </c>
      <c r="P208" s="41">
        <v>4</v>
      </c>
      <c r="Q208" s="41">
        <v>4</v>
      </c>
      <c r="R208" s="41">
        <v>0.66666666666666663</v>
      </c>
      <c r="S208" s="32">
        <v>0.66666666666666663</v>
      </c>
      <c r="T208" s="74">
        <v>0.26599853319057815</v>
      </c>
      <c r="U208" s="74">
        <v>0.30644262999999999</v>
      </c>
      <c r="V208" s="74">
        <v>0.43783637628966321</v>
      </c>
      <c r="W208" s="74">
        <v>0.74427900628966315</v>
      </c>
      <c r="X208" t="s">
        <v>199</v>
      </c>
      <c r="Y208">
        <v>3917</v>
      </c>
    </row>
    <row r="209" spans="1:25" x14ac:dyDescent="0.25">
      <c r="A209" s="28" t="str">
        <f>HYPERLINK("http://www.fangraphs.com/statss.aspx?playerid="&amp;Y209,X209)</f>
        <v>Marlon Byrd</v>
      </c>
      <c r="B209" t="str">
        <f>VLOOKUP(HITTERPROJECTIONS[[#This Row],[Name]],PLAYERIDMAP!B:T,5,FALSE)</f>
        <v>PHI</v>
      </c>
      <c r="C209" s="53" t="str">
        <f>VLOOKUP(HITTERPROJECTIONS[[#This Row],[Name]],PLAYERIDMAP!B:U,6,FALSE)</f>
        <v>OF</v>
      </c>
      <c r="D209">
        <f>VLOOKUP(HITTERPROJECTIONS[[#This Row],[Name]],MYRANKS_H[[#All],[PLAYER NAME]:[RANK]],21,FALSE)</f>
        <v>208</v>
      </c>
      <c r="E209" s="41">
        <v>509.64285714285711</v>
      </c>
      <c r="F209" s="32">
        <v>550</v>
      </c>
      <c r="G209" s="41">
        <v>134.35188171428572</v>
      </c>
      <c r="H209" s="73">
        <v>90.568585285714292</v>
      </c>
      <c r="I209" s="41">
        <v>25.482142857142854</v>
      </c>
      <c r="J209" s="41">
        <v>3.1852678571428568</v>
      </c>
      <c r="K209" s="41">
        <v>15.115885714285712</v>
      </c>
      <c r="L209" s="41">
        <v>56.099999999999994</v>
      </c>
      <c r="M209" s="41">
        <v>55</v>
      </c>
      <c r="N209" s="41">
        <v>27.5</v>
      </c>
      <c r="O209" s="41">
        <v>121</v>
      </c>
      <c r="P209" s="41">
        <v>7.8571428571428568</v>
      </c>
      <c r="Q209" s="41">
        <v>5</v>
      </c>
      <c r="R209" s="41">
        <v>3.0555555555555554</v>
      </c>
      <c r="S209" s="32">
        <v>3.0555555555555554</v>
      </c>
      <c r="T209" s="74">
        <v>0.26361966979677648</v>
      </c>
      <c r="U209" s="74">
        <v>0.30856186285714288</v>
      </c>
      <c r="V209" s="74">
        <v>0.41509895501051153</v>
      </c>
      <c r="W209" s="74">
        <v>0.72366081786765446</v>
      </c>
      <c r="X209" t="s">
        <v>70</v>
      </c>
      <c r="Y209">
        <v>950</v>
      </c>
    </row>
    <row r="210" spans="1:25" x14ac:dyDescent="0.25">
      <c r="A210" s="28" t="str">
        <f>HYPERLINK("http://www.fangraphs.com/statss.aspx?playerid="&amp;Y210,X210)</f>
        <v>Cody Ross</v>
      </c>
      <c r="B210" t="str">
        <f>VLOOKUP(HITTERPROJECTIONS[[#This Row],[Name]],PLAYERIDMAP!B:T,5,FALSE)</f>
        <v>ARI</v>
      </c>
      <c r="C210" s="53" t="str">
        <f>VLOOKUP(HITTERPROJECTIONS[[#This Row],[Name]],PLAYERIDMAP!B:U,6,FALSE)</f>
        <v>OF</v>
      </c>
      <c r="D210">
        <f>VLOOKUP(HITTERPROJECTIONS[[#This Row],[Name]],MYRANKS_H[[#All],[PLAYER NAME]:[RANK]],21,FALSE)</f>
        <v>209</v>
      </c>
      <c r="E210" s="41">
        <v>408.05161943319837</v>
      </c>
      <c r="F210" s="32">
        <v>450</v>
      </c>
      <c r="G210" s="41">
        <v>111.02438215384615</v>
      </c>
      <c r="H210" s="73">
        <v>71.402524360323881</v>
      </c>
      <c r="I210" s="41">
        <v>24.003036437246962</v>
      </c>
      <c r="J210" s="41">
        <v>1.0201290485829959</v>
      </c>
      <c r="K210" s="41">
        <v>14.598692307692309</v>
      </c>
      <c r="L210" s="41">
        <v>49.5</v>
      </c>
      <c r="M210" s="41">
        <v>54.9</v>
      </c>
      <c r="N210" s="41">
        <v>33.75</v>
      </c>
      <c r="O210" s="41">
        <v>81</v>
      </c>
      <c r="P210" s="32">
        <v>3.4615384615384617</v>
      </c>
      <c r="Q210" s="32">
        <v>4.7368421052631575</v>
      </c>
      <c r="R210" s="41">
        <v>3.375</v>
      </c>
      <c r="S210" s="32">
        <v>2.25</v>
      </c>
      <c r="T210" s="74">
        <v>0.2720841601071548</v>
      </c>
      <c r="U210" s="74">
        <v>0.32941315692307688</v>
      </c>
      <c r="V210" s="74">
        <v>0.44323743614242661</v>
      </c>
      <c r="W210" s="74">
        <v>0.77265059306550343</v>
      </c>
      <c r="X210" t="s">
        <v>266</v>
      </c>
      <c r="Y210">
        <v>1760</v>
      </c>
    </row>
    <row r="211" spans="1:25" x14ac:dyDescent="0.25">
      <c r="A211" s="28" t="str">
        <f>HYPERLINK("http://www.fangraphs.com/statss.aspx?playerid="&amp;Y211,X211)</f>
        <v>Robbie Grossman</v>
      </c>
      <c r="B211" s="53" t="str">
        <f>VLOOKUP(HITTERPROJECTIONS[[#This Row],[Name]],PLAYERIDMAP!B:T,5,FALSE)</f>
        <v>HOU</v>
      </c>
      <c r="C211" s="53" t="str">
        <f>VLOOKUP(HITTERPROJECTIONS[[#This Row],[Name]],PLAYERIDMAP!B:U,6,FALSE)</f>
        <v>OF</v>
      </c>
      <c r="D211">
        <f>VLOOKUP(HITTERPROJECTIONS[[#This Row],[Name]],MYRANKS_H[[#All],[PLAYER NAME]:[RANK]],21,FALSE)</f>
        <v>210</v>
      </c>
      <c r="E211" s="41">
        <v>465.3</v>
      </c>
      <c r="F211" s="32">
        <v>525</v>
      </c>
      <c r="G211" s="41">
        <v>116.93203200000001</v>
      </c>
      <c r="H211" s="73">
        <v>81.648858315789482</v>
      </c>
      <c r="I211" s="41">
        <v>24.489473684210527</v>
      </c>
      <c r="J211" s="41">
        <v>2.3265000000000002</v>
      </c>
      <c r="K211" s="41">
        <v>8.4672000000000001</v>
      </c>
      <c r="L211" s="41">
        <v>56.7</v>
      </c>
      <c r="M211" s="41">
        <v>47.25</v>
      </c>
      <c r="N211" s="41">
        <v>52.5</v>
      </c>
      <c r="O211" s="41">
        <v>115.5</v>
      </c>
      <c r="P211" s="32">
        <v>4.2</v>
      </c>
      <c r="Q211" s="32">
        <v>3</v>
      </c>
      <c r="R211" s="41">
        <v>13.65</v>
      </c>
      <c r="S211" s="32">
        <v>7.35</v>
      </c>
      <c r="T211" s="74">
        <v>0.25130460348162476</v>
      </c>
      <c r="U211" s="74">
        <v>0.33072767999999997</v>
      </c>
      <c r="V211" s="74">
        <v>0.36852805863789068</v>
      </c>
      <c r="W211" s="74">
        <v>0.69925573863789059</v>
      </c>
      <c r="X211" t="s">
        <v>333</v>
      </c>
      <c r="Y211">
        <v>5254</v>
      </c>
    </row>
    <row r="212" spans="1:25" x14ac:dyDescent="0.25">
      <c r="A212" s="28" t="str">
        <f>HYPERLINK("http://www.fangraphs.com/statss.aspx?playerid="&amp;Y212,X212)</f>
        <v>J.P. Arencibia</v>
      </c>
      <c r="B212" t="str">
        <f>VLOOKUP(HITTERPROJECTIONS[[#This Row],[Name]],PLAYERIDMAP!B:T,5,FALSE)</f>
        <v>TEX</v>
      </c>
      <c r="C212" s="53" t="str">
        <f>VLOOKUP(HITTERPROJECTIONS[[#This Row],[Name]],PLAYERIDMAP!B:U,6,FALSE)</f>
        <v>C</v>
      </c>
      <c r="D212">
        <f>VLOOKUP(HITTERPROJECTIONS[[#This Row],[Name]],MYRANKS_H[[#All],[PLAYER NAME]:[RANK]],21,FALSE)</f>
        <v>211</v>
      </c>
      <c r="E212" s="41">
        <v>236.69117647058823</v>
      </c>
      <c r="F212" s="32">
        <v>250</v>
      </c>
      <c r="G212" s="41">
        <v>48.736011213235287</v>
      </c>
      <c r="H212" s="73">
        <v>27.35269990114752</v>
      </c>
      <c r="I212" s="41">
        <v>10.290920716112533</v>
      </c>
      <c r="J212" s="41">
        <v>0.49829721362229101</v>
      </c>
      <c r="K212" s="41">
        <v>10.594093382352941</v>
      </c>
      <c r="L212" s="41">
        <v>26.25</v>
      </c>
      <c r="M212" s="41">
        <v>33</v>
      </c>
      <c r="N212" s="41">
        <v>10</v>
      </c>
      <c r="O212" s="41">
        <v>75</v>
      </c>
      <c r="P212" s="41">
        <v>1.838235294117647</v>
      </c>
      <c r="Q212" s="41">
        <v>1.4705882352941178</v>
      </c>
      <c r="R212" s="41">
        <v>0.36764705882352944</v>
      </c>
      <c r="S212" s="32">
        <v>0.55147058823529405</v>
      </c>
      <c r="T212" s="74">
        <v>0.20590548384591484</v>
      </c>
      <c r="U212" s="74">
        <v>0.24229698602941172</v>
      </c>
      <c r="V212" s="74">
        <v>0.38787168948420525</v>
      </c>
      <c r="W212" s="74">
        <v>0.63016867551361699</v>
      </c>
      <c r="X212" t="s">
        <v>191</v>
      </c>
      <c r="Y212">
        <v>697</v>
      </c>
    </row>
    <row r="213" spans="1:25" x14ac:dyDescent="0.25">
      <c r="A213" s="28" t="str">
        <f>HYPERLINK("http://www.fangraphs.com/statss.aspx?playerid="&amp;Y213,X213)</f>
        <v>Derek Jeter</v>
      </c>
      <c r="B213" t="str">
        <f>VLOOKUP(HITTERPROJECTIONS[[#This Row],[Name]],PLAYERIDMAP!B:T,5,FALSE)</f>
        <v>NYY</v>
      </c>
      <c r="C213" s="53" t="str">
        <f>VLOOKUP(HITTERPROJECTIONS[[#This Row],[Name]],PLAYERIDMAP!B:U,6,FALSE)</f>
        <v>SS</v>
      </c>
      <c r="D213">
        <f>VLOOKUP(HITTERPROJECTIONS[[#This Row],[Name]],MYRANKS_H[[#All],[PLAYER NAME]:[RANK]],21,FALSE)</f>
        <v>212</v>
      </c>
      <c r="E213" s="41">
        <v>448.83333333333331</v>
      </c>
      <c r="F213" s="32">
        <v>500</v>
      </c>
      <c r="G213" s="41">
        <v>127.74966666666666</v>
      </c>
      <c r="H213" s="73">
        <v>100.29089682539683</v>
      </c>
      <c r="I213" s="41">
        <v>18.701388888888889</v>
      </c>
      <c r="J213" s="41">
        <v>1.2823809523809524</v>
      </c>
      <c r="K213" s="41">
        <v>7.4749999999999996</v>
      </c>
      <c r="L213" s="41">
        <v>59</v>
      </c>
      <c r="M213" s="41">
        <v>45.5</v>
      </c>
      <c r="N213" s="41">
        <v>45</v>
      </c>
      <c r="O213" s="41">
        <v>67.5</v>
      </c>
      <c r="P213" s="41">
        <v>4.166666666666667</v>
      </c>
      <c r="Q213" s="41">
        <v>2</v>
      </c>
      <c r="R213" s="41">
        <v>3.5</v>
      </c>
      <c r="S213" s="32">
        <v>1.5000000000000002</v>
      </c>
      <c r="T213" s="74">
        <v>0.2846260675826216</v>
      </c>
      <c r="U213" s="74">
        <v>0.35383266666666663</v>
      </c>
      <c r="V213" s="74">
        <v>0.38196988665499626</v>
      </c>
      <c r="W213" s="74">
        <v>0.73580255332166289</v>
      </c>
      <c r="X213" t="s">
        <v>423</v>
      </c>
      <c r="Y213">
        <v>826</v>
      </c>
    </row>
    <row r="214" spans="1:25" x14ac:dyDescent="0.25">
      <c r="A214" s="28" t="str">
        <f>HYPERLINK("http://www.fangraphs.com/statss.aspx?playerid="&amp;Y214,X214)</f>
        <v>Alex Presley</v>
      </c>
      <c r="B214" t="str">
        <f>VLOOKUP(HITTERPROJECTIONS[[#This Row],[Name]],PLAYERIDMAP!B:T,5,FALSE)</f>
        <v>MIN</v>
      </c>
      <c r="C214" s="53" t="str">
        <f>VLOOKUP(HITTERPROJECTIONS[[#This Row],[Name]],PLAYERIDMAP!B:U,6,FALSE)</f>
        <v>OF</v>
      </c>
      <c r="D214">
        <f>VLOOKUP(HITTERPROJECTIONS[[#This Row],[Name]],MYRANKS_H[[#All],[PLAYER NAME]:[RANK]],21,FALSE)</f>
        <v>213</v>
      </c>
      <c r="E214" s="41">
        <v>448.28125</v>
      </c>
      <c r="F214" s="32">
        <v>475</v>
      </c>
      <c r="G214" s="41">
        <v>119.0249478125</v>
      </c>
      <c r="H214" s="73">
        <v>81.518749895833324</v>
      </c>
      <c r="I214" s="41">
        <v>18.678385416666668</v>
      </c>
      <c r="J214" s="41">
        <v>8.9656249999999993</v>
      </c>
      <c r="K214" s="41">
        <v>9.8621874999999992</v>
      </c>
      <c r="L214" s="41">
        <v>51.3</v>
      </c>
      <c r="M214" s="41">
        <v>40.375</v>
      </c>
      <c r="N214" s="41">
        <v>23.75</v>
      </c>
      <c r="O214" s="41">
        <v>90.25</v>
      </c>
      <c r="P214" s="32">
        <v>2.375</v>
      </c>
      <c r="Q214" s="32">
        <v>0.59375</v>
      </c>
      <c r="R214" s="41">
        <v>12.35</v>
      </c>
      <c r="S214" s="32">
        <v>6.6499999999999995</v>
      </c>
      <c r="T214" s="74">
        <v>0.26551400000000003</v>
      </c>
      <c r="U214" s="74">
        <v>0.30557883749999998</v>
      </c>
      <c r="V214" s="74">
        <v>0.41318066666666659</v>
      </c>
      <c r="W214" s="74">
        <v>0.71875950416666656</v>
      </c>
      <c r="X214" t="s">
        <v>408</v>
      </c>
      <c r="Y214">
        <v>5305</v>
      </c>
    </row>
    <row r="215" spans="1:25" x14ac:dyDescent="0.25">
      <c r="A215" s="28" t="str">
        <f>HYPERLINK("http://www.fangraphs.com/statss.aspx?playerid="&amp;Y215,X215)</f>
        <v>David Murphy</v>
      </c>
      <c r="B215" t="str">
        <f>VLOOKUP(HITTERPROJECTIONS[[#This Row],[Name]],PLAYERIDMAP!B:T,5,FALSE)</f>
        <v>CLE</v>
      </c>
      <c r="C215" s="53" t="str">
        <f>VLOOKUP(HITTERPROJECTIONS[[#This Row],[Name]],PLAYERIDMAP!B:U,6,FALSE)</f>
        <v>OF</v>
      </c>
      <c r="D215">
        <f>VLOOKUP(HITTERPROJECTIONS[[#This Row],[Name]],MYRANKS_H[[#All],[PLAYER NAME]:[RANK]],21,FALSE)</f>
        <v>214</v>
      </c>
      <c r="E215" s="41">
        <v>406.5</v>
      </c>
      <c r="F215" s="32">
        <v>450</v>
      </c>
      <c r="G215" s="41">
        <v>110.28087037499999</v>
      </c>
      <c r="H215" s="73">
        <v>74.617480602272721</v>
      </c>
      <c r="I215" s="41">
        <v>20.324999999999999</v>
      </c>
      <c r="J215" s="41">
        <v>1.8477272727272727</v>
      </c>
      <c r="K215" s="41">
        <v>13.490662499999999</v>
      </c>
      <c r="L215" s="41">
        <v>49.95</v>
      </c>
      <c r="M215" s="41">
        <v>46.8</v>
      </c>
      <c r="N215" s="41">
        <v>40.5</v>
      </c>
      <c r="O215" s="41">
        <v>60.750000000000007</v>
      </c>
      <c r="P215" s="41">
        <v>1.5</v>
      </c>
      <c r="Q215" s="41">
        <v>1.5</v>
      </c>
      <c r="R215" s="41">
        <v>5.3999999999999995</v>
      </c>
      <c r="S215" s="32">
        <v>3.6</v>
      </c>
      <c r="T215" s="74">
        <v>0.27129365405904055</v>
      </c>
      <c r="U215" s="74">
        <v>0.3384019341666667</v>
      </c>
      <c r="V215" s="74">
        <v>0.42994664802079841</v>
      </c>
      <c r="W215" s="74">
        <v>0.76834858218746516</v>
      </c>
      <c r="X215" t="s">
        <v>250</v>
      </c>
      <c r="Y215">
        <v>6035</v>
      </c>
    </row>
    <row r="216" spans="1:25" x14ac:dyDescent="0.25">
      <c r="A216" s="28" t="str">
        <f>HYPERLINK("http://www.fangraphs.com/statss.aspx?playerid="&amp;Y216,X216)</f>
        <v>Mike Moustakas</v>
      </c>
      <c r="B216" t="str">
        <f>VLOOKUP(HITTERPROJECTIONS[[#This Row],[Name]],PLAYERIDMAP!B:T,5,FALSE)</f>
        <v>KC</v>
      </c>
      <c r="C216" s="53" t="str">
        <f>VLOOKUP(HITTERPROJECTIONS[[#This Row],[Name]],PLAYERIDMAP!B:U,6,FALSE)</f>
        <v>3B</v>
      </c>
      <c r="D216">
        <f>VLOOKUP(HITTERPROJECTIONS[[#This Row],[Name]],MYRANKS_H[[#All],[PLAYER NAME]:[RANK]],21,FALSE)</f>
        <v>215</v>
      </c>
      <c r="E216" s="41">
        <v>505.53881987577637</v>
      </c>
      <c r="F216" s="32">
        <v>550</v>
      </c>
      <c r="G216" s="41">
        <v>123.89068790760869</v>
      </c>
      <c r="H216" s="73">
        <v>81.980026774314794</v>
      </c>
      <c r="I216" s="41">
        <v>28.085489993098687</v>
      </c>
      <c r="J216" s="41">
        <v>0.72219831410825197</v>
      </c>
      <c r="K216" s="41">
        <v>13.102972826086958</v>
      </c>
      <c r="L216" s="41">
        <v>52.25</v>
      </c>
      <c r="M216" s="41">
        <v>53.9</v>
      </c>
      <c r="N216" s="41">
        <v>35.75</v>
      </c>
      <c r="O216" s="41">
        <v>93.5</v>
      </c>
      <c r="P216" s="32">
        <v>4.7826086956521738</v>
      </c>
      <c r="Q216" s="32">
        <v>3.9285714285714284</v>
      </c>
      <c r="R216" s="41">
        <v>3.9722222222222223</v>
      </c>
      <c r="S216" s="32">
        <v>2.1388888888888884</v>
      </c>
      <c r="T216" s="74">
        <v>0.24506661612663447</v>
      </c>
      <c r="U216" s="74">
        <v>0.29895144836956528</v>
      </c>
      <c r="V216" s="74">
        <v>0.38123579323649814</v>
      </c>
      <c r="W216" s="74">
        <v>0.68018724160606348</v>
      </c>
      <c r="X216" t="s">
        <v>265</v>
      </c>
      <c r="Y216">
        <v>4892</v>
      </c>
    </row>
    <row r="217" spans="1:25" x14ac:dyDescent="0.25">
      <c r="A217" s="28" t="str">
        <f>HYPERLINK("http://www.fangraphs.com/statss.aspx?playerid="&amp;Y217,X217)</f>
        <v>Yan Gomes</v>
      </c>
      <c r="B217" t="str">
        <f>VLOOKUP(HITTERPROJECTIONS[[#This Row],[Name]],PLAYERIDMAP!B:T,5,FALSE)</f>
        <v>CLE</v>
      </c>
      <c r="C217" s="53" t="str">
        <f>VLOOKUP(HITTERPROJECTIONS[[#This Row],[Name]],PLAYERIDMAP!B:U,6,FALSE)</f>
        <v>3B</v>
      </c>
      <c r="D217">
        <f>VLOOKUP(HITTERPROJECTIONS[[#This Row],[Name]],MYRANKS_H[[#All],[PLAYER NAME]:[RANK]],21,FALSE)</f>
        <v>216</v>
      </c>
      <c r="E217" s="41">
        <v>383.54485049833886</v>
      </c>
      <c r="F217" s="32">
        <v>425</v>
      </c>
      <c r="G217" s="41">
        <v>100.49654965116277</v>
      </c>
      <c r="H217" s="73">
        <v>64.563488687707633</v>
      </c>
      <c r="I217" s="41">
        <v>19.177242524916942</v>
      </c>
      <c r="J217" s="41">
        <v>1.9177242524916942</v>
      </c>
      <c r="K217" s="41">
        <v>14.83809418604651</v>
      </c>
      <c r="L217" s="41">
        <v>47.6</v>
      </c>
      <c r="M217" s="41">
        <v>47.6</v>
      </c>
      <c r="N217" s="41">
        <v>25.5</v>
      </c>
      <c r="O217" s="41">
        <v>89.25</v>
      </c>
      <c r="P217" s="41">
        <v>9.8837209302325579</v>
      </c>
      <c r="Q217" s="41">
        <v>6.0714285714285712</v>
      </c>
      <c r="R217" s="41">
        <v>1.5454545454545456</v>
      </c>
      <c r="S217" s="32">
        <v>0.3863636363636363</v>
      </c>
      <c r="T217" s="74">
        <v>0.26202033352967158</v>
      </c>
      <c r="U217" s="74">
        <v>0.3197182837209302</v>
      </c>
      <c r="V217" s="74">
        <v>0.43808050876159615</v>
      </c>
      <c r="W217" s="74">
        <v>0.75779879248252635</v>
      </c>
      <c r="X217" t="s">
        <v>176</v>
      </c>
      <c r="Y217">
        <v>9627</v>
      </c>
    </row>
    <row r="218" spans="1:25" x14ac:dyDescent="0.25">
      <c r="A218" s="28" t="str">
        <f>HYPERLINK("http://www.fangraphs.com/statss.aspx?playerid="&amp;Y218,X218)</f>
        <v>Garrett Jones</v>
      </c>
      <c r="B218" s="53" t="str">
        <f>VLOOKUP(HITTERPROJECTIONS[[#This Row],[Name]],PLAYERIDMAP!B:T,5,FALSE)</f>
        <v>MIA</v>
      </c>
      <c r="C218" s="53" t="str">
        <f>VLOOKUP(HITTERPROJECTIONS[[#This Row],[Name]],PLAYERIDMAP!B:U,6,FALSE)</f>
        <v>1B</v>
      </c>
      <c r="D218">
        <f>VLOOKUP(HITTERPROJECTIONS[[#This Row],[Name]],MYRANKS_H[[#All],[PLAYER NAME]:[RANK]],21,FALSE)</f>
        <v>217</v>
      </c>
      <c r="E218" s="41">
        <v>456.07142857142856</v>
      </c>
      <c r="F218" s="32">
        <v>500</v>
      </c>
      <c r="G218" s="41">
        <v>113.08970999999998</v>
      </c>
      <c r="H218" s="73">
        <v>66.275336623376589</v>
      </c>
      <c r="I218" s="41">
        <v>28.504464285714285</v>
      </c>
      <c r="J218" s="41">
        <v>2.073051948051948</v>
      </c>
      <c r="K218" s="41">
        <v>16.236857142857144</v>
      </c>
      <c r="L218" s="41">
        <v>54.5</v>
      </c>
      <c r="M218" s="41">
        <v>64</v>
      </c>
      <c r="N218" s="41">
        <v>37.5</v>
      </c>
      <c r="O218" s="41">
        <v>105</v>
      </c>
      <c r="P218" s="32">
        <v>1.4285714285714286</v>
      </c>
      <c r="Q218" s="32">
        <v>5</v>
      </c>
      <c r="R218" s="41">
        <v>1.875</v>
      </c>
      <c r="S218" s="32">
        <v>0.625</v>
      </c>
      <c r="T218" s="74">
        <v>0.24796490837901328</v>
      </c>
      <c r="U218" s="74">
        <v>0.30403656285714276</v>
      </c>
      <c r="V218" s="74">
        <v>0.42636051598206021</v>
      </c>
      <c r="W218" s="74">
        <v>0.73039707883920291</v>
      </c>
      <c r="X218" t="s">
        <v>230</v>
      </c>
      <c r="Y218">
        <v>2714</v>
      </c>
    </row>
    <row r="219" spans="1:25" x14ac:dyDescent="0.25">
      <c r="A219" s="28" t="str">
        <f>HYPERLINK("http://www.fangraphs.com/statss.aspx?playerid="&amp;Y219,X219)</f>
        <v>Raul Ibanez</v>
      </c>
      <c r="B219" t="str">
        <f>VLOOKUP(HITTERPROJECTIONS[[#This Row],[Name]],PLAYERIDMAP!B:T,5,FALSE)</f>
        <v>LAA</v>
      </c>
      <c r="C219" s="53" t="str">
        <f>VLOOKUP(HITTERPROJECTIONS[[#This Row],[Name]],PLAYERIDMAP!B:U,6,FALSE)</f>
        <v>OF</v>
      </c>
      <c r="D219">
        <f>VLOOKUP(HITTERPROJECTIONS[[#This Row],[Name]],MYRANKS_H[[#All],[PLAYER NAME]:[RANK]],21,FALSE)</f>
        <v>218</v>
      </c>
      <c r="E219" s="41">
        <v>407.99347826086955</v>
      </c>
      <c r="F219" s="32">
        <v>450</v>
      </c>
      <c r="G219" s="41">
        <v>100.75065525000001</v>
      </c>
      <c r="H219" s="73">
        <v>61.560998681001905</v>
      </c>
      <c r="I219" s="41">
        <v>17.738846880907371</v>
      </c>
      <c r="J219" s="41">
        <v>1.7738846880907371</v>
      </c>
      <c r="K219" s="41">
        <v>19.676924999999997</v>
      </c>
      <c r="L219" s="41">
        <v>48.6</v>
      </c>
      <c r="M219" s="41">
        <v>58.050000000000004</v>
      </c>
      <c r="N219" s="41">
        <v>38.25</v>
      </c>
      <c r="O219" s="41">
        <v>90</v>
      </c>
      <c r="P219" s="32">
        <v>1.8</v>
      </c>
      <c r="Q219" s="32">
        <v>1.9565217391304348</v>
      </c>
      <c r="R219" s="41">
        <v>1.0499999999999998</v>
      </c>
      <c r="S219" s="32">
        <v>0.45000000000000007</v>
      </c>
      <c r="T219" s="74">
        <v>0.24694182779456197</v>
      </c>
      <c r="U219" s="74">
        <v>0.31289034500000007</v>
      </c>
      <c r="V219" s="74">
        <v>0.44380132564598157</v>
      </c>
      <c r="W219" s="74">
        <v>0.75669167064598164</v>
      </c>
      <c r="X219" t="s">
        <v>140</v>
      </c>
      <c r="Y219">
        <v>607</v>
      </c>
    </row>
    <row r="220" spans="1:25" x14ac:dyDescent="0.25">
      <c r="A220" s="28" t="str">
        <f>HYPERLINK("http://www.fangraphs.com/statss.aspx?playerid="&amp;Y220,X220)</f>
        <v>Jonathan Villar</v>
      </c>
      <c r="B220" t="str">
        <f>VLOOKUP(HITTERPROJECTIONS[[#This Row],[Name]],PLAYERIDMAP!B:T,5,FALSE)</f>
        <v>HOU</v>
      </c>
      <c r="C220" s="53" t="str">
        <f>VLOOKUP(HITTERPROJECTIONS[[#This Row],[Name]],PLAYERIDMAP!B:U,6,FALSE)</f>
        <v>SS</v>
      </c>
      <c r="D220">
        <f>VLOOKUP(HITTERPROJECTIONS[[#This Row],[Name]],MYRANKS_H[[#All],[PLAYER NAME]:[RANK]],21,FALSE)</f>
        <v>219</v>
      </c>
      <c r="E220" s="41">
        <v>358.16666666666669</v>
      </c>
      <c r="F220" s="32">
        <v>400</v>
      </c>
      <c r="G220" s="41">
        <v>86.828066666666686</v>
      </c>
      <c r="H220" s="73">
        <v>67.876301234567919</v>
      </c>
      <c r="I220" s="41">
        <v>13.265432098765432</v>
      </c>
      <c r="J220" s="41">
        <v>2.5583333333333336</v>
      </c>
      <c r="K220" s="41">
        <v>3.1280000000000001</v>
      </c>
      <c r="L220" s="41">
        <v>45.6</v>
      </c>
      <c r="M220" s="41">
        <v>28.799999999999997</v>
      </c>
      <c r="N220" s="41">
        <v>36</v>
      </c>
      <c r="O220" s="41">
        <v>100</v>
      </c>
      <c r="P220" s="32">
        <v>3.3333333333333335</v>
      </c>
      <c r="Q220" s="32">
        <v>2.5</v>
      </c>
      <c r="R220" s="41">
        <v>27.272727272727273</v>
      </c>
      <c r="S220" s="32">
        <v>9.0909090909090917</v>
      </c>
      <c r="T220" s="74">
        <v>0.24242363890181484</v>
      </c>
      <c r="U220" s="74">
        <v>0.31540350000000006</v>
      </c>
      <c r="V220" s="74">
        <v>0.3199464832911087</v>
      </c>
      <c r="W220" s="74">
        <v>0.6353499832911087</v>
      </c>
      <c r="X220" t="s">
        <v>281</v>
      </c>
      <c r="Y220">
        <v>10071</v>
      </c>
    </row>
    <row r="221" spans="1:25" x14ac:dyDescent="0.25">
      <c r="A221" s="28" t="str">
        <f>HYPERLINK("http://www.fangraphs.com/statss.aspx?playerid="&amp;Y221,X221)</f>
        <v>Donovan Solano</v>
      </c>
      <c r="B221" t="str">
        <f>VLOOKUP(HITTERPROJECTIONS[[#This Row],[Name]],PLAYERIDMAP!B:T,5,FALSE)</f>
        <v>MIA</v>
      </c>
      <c r="C221" s="53" t="str">
        <f>VLOOKUP(HITTERPROJECTIONS[[#This Row],[Name]],PLAYERIDMAP!B:U,6,FALSE)</f>
        <v>2B</v>
      </c>
      <c r="D221">
        <f>VLOOKUP(HITTERPROJECTIONS[[#This Row],[Name]],MYRANKS_H[[#All],[PLAYER NAME]:[RANK]],21,FALSE)</f>
        <v>220</v>
      </c>
      <c r="E221" s="41">
        <v>318.98611111111109</v>
      </c>
      <c r="F221" s="32">
        <v>350</v>
      </c>
      <c r="G221" s="41">
        <v>83.156535000000005</v>
      </c>
      <c r="H221" s="73">
        <v>65.767884204244041</v>
      </c>
      <c r="I221" s="41">
        <v>12.268696581196581</v>
      </c>
      <c r="J221" s="41">
        <v>2.1999042145593868</v>
      </c>
      <c r="K221" s="41">
        <v>2.9200500000000003</v>
      </c>
      <c r="L221" s="41">
        <v>33.6</v>
      </c>
      <c r="M221" s="41">
        <v>32.9</v>
      </c>
      <c r="N221" s="41">
        <v>22.75</v>
      </c>
      <c r="O221" s="41">
        <v>52.5</v>
      </c>
      <c r="P221" s="41">
        <v>4.375</v>
      </c>
      <c r="Q221" s="41">
        <v>3.8888888888888888</v>
      </c>
      <c r="R221" s="41">
        <v>4</v>
      </c>
      <c r="S221" s="32">
        <v>0.99999999999999978</v>
      </c>
      <c r="T221" s="74">
        <v>0.26069014324900946</v>
      </c>
      <c r="U221" s="74">
        <v>0.31509010000000004</v>
      </c>
      <c r="V221" s="74">
        <v>0.34040726610975341</v>
      </c>
      <c r="W221" s="74">
        <v>0.6554973661097534</v>
      </c>
      <c r="X221" t="s">
        <v>290</v>
      </c>
      <c r="Y221">
        <v>8623</v>
      </c>
    </row>
    <row r="222" spans="1:25" x14ac:dyDescent="0.25">
      <c r="A222" s="28" t="str">
        <f>HYPERLINK("http://www.fangraphs.com/statss.aspx?playerid="&amp;Y222,X222)</f>
        <v>Jose Molina</v>
      </c>
      <c r="B222" t="str">
        <f>VLOOKUP(HITTERPROJECTIONS[[#This Row],[Name]],PLAYERIDMAP!B:T,5,FALSE)</f>
        <v>TB</v>
      </c>
      <c r="C222" s="53" t="str">
        <f>VLOOKUP(HITTERPROJECTIONS[[#This Row],[Name]],PLAYERIDMAP!B:U,6,FALSE)</f>
        <v>C</v>
      </c>
      <c r="D222">
        <f>VLOOKUP(HITTERPROJECTIONS[[#This Row],[Name]],MYRANKS_H[[#All],[PLAYER NAME]:[RANK]],21,FALSE)</f>
        <v>221</v>
      </c>
      <c r="E222" s="41">
        <v>274.06451612903226</v>
      </c>
      <c r="F222" s="32">
        <v>300</v>
      </c>
      <c r="G222" s="41">
        <v>64.280009204032254</v>
      </c>
      <c r="H222" s="73">
        <v>46.830956093433173</v>
      </c>
      <c r="I222" s="41">
        <v>13.050691244239632</v>
      </c>
      <c r="J222" s="41">
        <v>0.39152073732718895</v>
      </c>
      <c r="K222" s="41">
        <v>4.0068411290322574</v>
      </c>
      <c r="L222" s="41">
        <v>28.5</v>
      </c>
      <c r="M222" s="41">
        <v>25.799999999999997</v>
      </c>
      <c r="N222" s="41">
        <v>22.5</v>
      </c>
      <c r="O222" s="41">
        <v>63</v>
      </c>
      <c r="P222" s="41">
        <v>1.935483870967742</v>
      </c>
      <c r="Q222" s="41">
        <v>1.5</v>
      </c>
      <c r="R222" s="41">
        <v>2.0999999999999996</v>
      </c>
      <c r="S222" s="32">
        <v>0.90000000000000013</v>
      </c>
      <c r="T222" s="74">
        <v>0.23454334808439264</v>
      </c>
      <c r="U222" s="74">
        <v>0.29571831025</v>
      </c>
      <c r="V222" s="74">
        <v>0.32887973453515934</v>
      </c>
      <c r="W222" s="74">
        <v>0.62459804478515935</v>
      </c>
      <c r="X222" t="s">
        <v>345</v>
      </c>
      <c r="Y222">
        <v>25</v>
      </c>
    </row>
    <row r="223" spans="1:25" x14ac:dyDescent="0.25">
      <c r="A223" s="28" t="str">
        <f>HYPERLINK("http://www.fangraphs.com/statss.aspx?playerid="&amp;Y223,X223)</f>
        <v>Stephen Drew</v>
      </c>
      <c r="B223" t="str">
        <f>VLOOKUP(HITTERPROJECTIONS[[#This Row],[Name]],PLAYERIDMAP!B:T,5,FALSE)</f>
        <v>BOS</v>
      </c>
      <c r="C223" s="53" t="str">
        <f>VLOOKUP(HITTERPROJECTIONS[[#This Row],[Name]],PLAYERIDMAP!B:U,6,FALSE)</f>
        <v>SS</v>
      </c>
      <c r="D223">
        <f>VLOOKUP(HITTERPROJECTIONS[[#This Row],[Name]],MYRANKS_H[[#All],[PLAYER NAME]:[RANK]],21,FALSE)</f>
        <v>222</v>
      </c>
      <c r="E223" s="41">
        <v>440.83333333333337</v>
      </c>
      <c r="F223" s="32">
        <v>500</v>
      </c>
      <c r="G223" s="41">
        <v>108.53625666666667</v>
      </c>
      <c r="H223" s="73">
        <v>66.297800784313722</v>
      </c>
      <c r="I223" s="41">
        <v>25.93137254901961</v>
      </c>
      <c r="J223" s="41">
        <v>5.510416666666667</v>
      </c>
      <c r="K223" s="41">
        <v>10.796666666666665</v>
      </c>
      <c r="L223" s="41">
        <v>57.5</v>
      </c>
      <c r="M223" s="41">
        <v>56.5</v>
      </c>
      <c r="N223" s="41">
        <v>55</v>
      </c>
      <c r="O223" s="41">
        <v>115</v>
      </c>
      <c r="P223" s="41">
        <v>0.83333333333333337</v>
      </c>
      <c r="Q223" s="41">
        <v>3.3333333333333335</v>
      </c>
      <c r="R223" s="41">
        <v>3.882352941176471</v>
      </c>
      <c r="S223" s="32">
        <v>2</v>
      </c>
      <c r="T223" s="74">
        <v>0.24620700945179583</v>
      </c>
      <c r="U223" s="74">
        <v>0.32873918000000002</v>
      </c>
      <c r="V223" s="74">
        <v>0.40350501901478925</v>
      </c>
      <c r="W223" s="74">
        <v>0.73224419901478921</v>
      </c>
      <c r="X223" t="s">
        <v>130</v>
      </c>
      <c r="Y223">
        <v>4251</v>
      </c>
    </row>
    <row r="224" spans="1:25" x14ac:dyDescent="0.25">
      <c r="A224" s="28" t="str">
        <f>HYPERLINK("http://www.fangraphs.com/statss.aspx?playerid="&amp;Y224,X224)</f>
        <v>Logan Morrison</v>
      </c>
      <c r="B224" t="str">
        <f>VLOOKUP(HITTERPROJECTIONS[[#This Row],[Name]],PLAYERIDMAP!B:T,5,FALSE)</f>
        <v>SEA</v>
      </c>
      <c r="C224" s="53" t="str">
        <f>VLOOKUP(HITTERPROJECTIONS[[#This Row],[Name]],PLAYERIDMAP!B:U,6,FALSE)</f>
        <v>OF</v>
      </c>
      <c r="D224">
        <f>VLOOKUP(HITTERPROJECTIONS[[#This Row],[Name]],MYRANKS_H[[#All],[PLAYER NAME]:[RANK]],21,FALSE)</f>
        <v>223</v>
      </c>
      <c r="E224" s="41">
        <v>435.33625730994152</v>
      </c>
      <c r="F224" s="32">
        <v>500</v>
      </c>
      <c r="G224" s="41">
        <v>110.79188771929824</v>
      </c>
      <c r="H224" s="73">
        <v>71.822734976329713</v>
      </c>
      <c r="I224" s="41">
        <v>20.730297967140071</v>
      </c>
      <c r="J224" s="41">
        <v>3.6278021442495128</v>
      </c>
      <c r="K224" s="41">
        <v>14.611052631578948</v>
      </c>
      <c r="L224" s="41">
        <v>50</v>
      </c>
      <c r="M224" s="41">
        <v>57.5</v>
      </c>
      <c r="N224" s="41">
        <v>57.5</v>
      </c>
      <c r="O224" s="41">
        <v>80</v>
      </c>
      <c r="P224" s="41">
        <v>4.3859649122807021</v>
      </c>
      <c r="Q224" s="41">
        <v>2.7777777777777777</v>
      </c>
      <c r="R224" s="41">
        <v>1.2</v>
      </c>
      <c r="S224" s="32">
        <v>0.8</v>
      </c>
      <c r="T224" s="74">
        <v>0.25449726701816838</v>
      </c>
      <c r="U224" s="74">
        <v>0.3453557052631579</v>
      </c>
      <c r="V224" s="74">
        <v>0.41947102912602729</v>
      </c>
      <c r="W224" s="74">
        <v>0.76482673438918525</v>
      </c>
      <c r="X224" t="s">
        <v>324</v>
      </c>
      <c r="Y224">
        <v>9205</v>
      </c>
    </row>
    <row r="225" spans="1:25" x14ac:dyDescent="0.25">
      <c r="A225" s="28" t="str">
        <f>HYPERLINK("http://www.fangraphs.com/statss.aspx?playerid="&amp;Y225,X225)</f>
        <v>Jose Iglesias</v>
      </c>
      <c r="B225" t="str">
        <f>VLOOKUP(HITTERPROJECTIONS[[#This Row],[Name]],PLAYERIDMAP!B:T,5,FALSE)</f>
        <v>DET</v>
      </c>
      <c r="C225" s="53" t="str">
        <f>VLOOKUP(HITTERPROJECTIONS[[#This Row],[Name]],PLAYERIDMAP!B:U,6,FALSE)</f>
        <v>SS</v>
      </c>
      <c r="D225">
        <f>VLOOKUP(HITTERPROJECTIONS[[#This Row],[Name]],MYRANKS_H[[#All],[PLAYER NAME]:[RANK]],21,FALSE)</f>
        <v>224</v>
      </c>
      <c r="E225" s="41">
        <v>553.24844720496901</v>
      </c>
      <c r="F225" s="32">
        <v>600</v>
      </c>
      <c r="G225" s="41">
        <v>148.59445285714287</v>
      </c>
      <c r="H225" s="73">
        <v>116.72004913043479</v>
      </c>
      <c r="I225" s="41">
        <v>23.052018633540374</v>
      </c>
      <c r="J225" s="41">
        <v>2.7662422360248451</v>
      </c>
      <c r="K225" s="41">
        <v>6.0561428571428593</v>
      </c>
      <c r="L225" s="41">
        <v>58.800000000000004</v>
      </c>
      <c r="M225" s="41">
        <v>39</v>
      </c>
      <c r="N225" s="41">
        <v>27</v>
      </c>
      <c r="O225" s="41">
        <v>90</v>
      </c>
      <c r="P225" s="41">
        <v>17.142857142857142</v>
      </c>
      <c r="Q225" s="41">
        <v>2.6086956521739131</v>
      </c>
      <c r="R225" s="41">
        <v>7.5</v>
      </c>
      <c r="S225" s="32">
        <v>2.5</v>
      </c>
      <c r="T225" s="74">
        <v>0.2685853952376141</v>
      </c>
      <c r="U225" s="74">
        <v>0.32122885000000001</v>
      </c>
      <c r="V225" s="74">
        <v>0.35309160924185778</v>
      </c>
      <c r="W225" s="74">
        <v>0.67432045924185779</v>
      </c>
      <c r="X225" t="s">
        <v>224</v>
      </c>
      <c r="Y225">
        <v>10231</v>
      </c>
    </row>
    <row r="226" spans="1:25" x14ac:dyDescent="0.25">
      <c r="A226" s="28" t="str">
        <f>HYPERLINK("http://www.fangraphs.com/statss.aspx?playerid="&amp;Y226,X226)</f>
        <v>Luis Valbuena</v>
      </c>
      <c r="B226" t="str">
        <f>VLOOKUP(HITTERPROJECTIONS[[#This Row],[Name]],PLAYERIDMAP!B:T,5,FALSE)</f>
        <v>CHC</v>
      </c>
      <c r="C226" s="53" t="str">
        <f>VLOOKUP(HITTERPROJECTIONS[[#This Row],[Name]],PLAYERIDMAP!B:U,6,FALSE)</f>
        <v>2B</v>
      </c>
      <c r="D226">
        <f>VLOOKUP(HITTERPROJECTIONS[[#This Row],[Name]],MYRANKS_H[[#All],[PLAYER NAME]:[RANK]],21,FALSE)</f>
        <v>225</v>
      </c>
      <c r="E226" s="41">
        <v>304.21621621621625</v>
      </c>
      <c r="F226" s="32">
        <v>350</v>
      </c>
      <c r="G226" s="41">
        <v>73.717328716216244</v>
      </c>
      <c r="H226" s="73">
        <v>48.210335299722821</v>
      </c>
      <c r="I226" s="41">
        <v>16.900900900900904</v>
      </c>
      <c r="J226" s="41">
        <v>0.4680249480249481</v>
      </c>
      <c r="K226" s="41">
        <v>8.1380675675675693</v>
      </c>
      <c r="L226" s="41">
        <v>33.25</v>
      </c>
      <c r="M226" s="41">
        <v>29.750000000000004</v>
      </c>
      <c r="N226" s="41">
        <v>42</v>
      </c>
      <c r="O226" s="41">
        <v>59.500000000000007</v>
      </c>
      <c r="P226" s="32">
        <v>1.8918918918918919</v>
      </c>
      <c r="Q226" s="32">
        <v>1.8918918918918919</v>
      </c>
      <c r="R226" s="41">
        <v>1.75</v>
      </c>
      <c r="S226" s="32">
        <v>1.75</v>
      </c>
      <c r="T226" s="74">
        <v>0.24231886660447768</v>
      </c>
      <c r="U226" s="74">
        <v>0.33602634459459468</v>
      </c>
      <c r="V226" s="74">
        <v>0.38120414374441902</v>
      </c>
      <c r="W226" s="74">
        <v>0.71723048833901371</v>
      </c>
      <c r="X226" t="s">
        <v>292</v>
      </c>
      <c r="Y226">
        <v>4969</v>
      </c>
    </row>
    <row r="227" spans="1:25" x14ac:dyDescent="0.25">
      <c r="A227" s="28" t="str">
        <f>HYPERLINK("http://www.fangraphs.com/statss.aspx?playerid="&amp;Y227,X227)</f>
        <v>Ryan Hanigan</v>
      </c>
      <c r="B227" t="str">
        <f>VLOOKUP(HITTERPROJECTIONS[[#This Row],[Name]],PLAYERIDMAP!B:T,5,FALSE)</f>
        <v>TB</v>
      </c>
      <c r="C227" s="53" t="str">
        <f>VLOOKUP(HITTERPROJECTIONS[[#This Row],[Name]],PLAYERIDMAP!B:U,6,FALSE)</f>
        <v>C</v>
      </c>
      <c r="D227">
        <f>VLOOKUP(HITTERPROJECTIONS[[#This Row],[Name]],MYRANKS_H[[#All],[PLAYER NAME]:[RANK]],21,FALSE)</f>
        <v>226</v>
      </c>
      <c r="E227" s="41">
        <v>262.16624040920721</v>
      </c>
      <c r="F227" s="32">
        <v>300</v>
      </c>
      <c r="G227" s="41">
        <v>66.167899411764722</v>
      </c>
      <c r="H227" s="73">
        <v>51.797762997618854</v>
      </c>
      <c r="I227" s="41">
        <v>9.0402151865243869</v>
      </c>
      <c r="J227" s="41">
        <v>2.621662404092072</v>
      </c>
      <c r="K227" s="41">
        <v>2.7082588235294121</v>
      </c>
      <c r="L227" s="41">
        <v>24</v>
      </c>
      <c r="M227" s="41">
        <v>25.799999999999997</v>
      </c>
      <c r="N227" s="41">
        <v>33</v>
      </c>
      <c r="O227" s="41">
        <v>30</v>
      </c>
      <c r="P227" s="32">
        <v>3.5294117647058822</v>
      </c>
      <c r="Q227" s="32">
        <v>1.3043478260869565</v>
      </c>
      <c r="R227" s="41">
        <v>0.15</v>
      </c>
      <c r="S227" s="32">
        <v>0.15</v>
      </c>
      <c r="T227" s="74">
        <v>0.25238909215955985</v>
      </c>
      <c r="U227" s="74">
        <v>0.34232437058823534</v>
      </c>
      <c r="V227" s="74">
        <v>0.33786278408236553</v>
      </c>
      <c r="W227" s="74">
        <v>0.68018715467060087</v>
      </c>
      <c r="X227" t="s">
        <v>393</v>
      </c>
      <c r="Y227">
        <v>4952</v>
      </c>
    </row>
    <row r="228" spans="1:25" x14ac:dyDescent="0.25">
      <c r="A228" s="28" t="str">
        <f>HYPERLINK("http://www.fangraphs.com/statss.aspx?playerid="&amp;Y228,X228)</f>
        <v>L.J. Hoes</v>
      </c>
      <c r="B228" t="str">
        <f>VLOOKUP(HITTERPROJECTIONS[[#This Row],[Name]],PLAYERIDMAP!B:T,5,FALSE)</f>
        <v>HOU</v>
      </c>
      <c r="C228" s="53" t="str">
        <f>VLOOKUP(HITTERPROJECTIONS[[#This Row],[Name]],PLAYERIDMAP!B:U,6,FALSE)</f>
        <v>OF</v>
      </c>
      <c r="D228">
        <f>VLOOKUP(HITTERPROJECTIONS[[#This Row],[Name]],MYRANKS_H[[#All],[PLAYER NAME]:[RANK]],21,FALSE)</f>
        <v>227</v>
      </c>
      <c r="E228" s="41">
        <v>404.5</v>
      </c>
      <c r="F228" s="32">
        <v>450</v>
      </c>
      <c r="G228" s="41">
        <v>104.73545</v>
      </c>
      <c r="H228" s="73">
        <v>80.53128333333332</v>
      </c>
      <c r="I228" s="41">
        <v>16.854166666666668</v>
      </c>
      <c r="J228" s="41">
        <v>4.0449999999999999</v>
      </c>
      <c r="K228" s="41">
        <v>3.3050000000000002</v>
      </c>
      <c r="L228" s="41">
        <v>55.35</v>
      </c>
      <c r="M228" s="41">
        <v>38.699999999999996</v>
      </c>
      <c r="N228" s="41">
        <v>40.5</v>
      </c>
      <c r="O228" s="41">
        <v>76.5</v>
      </c>
      <c r="P228" s="32">
        <v>2.5</v>
      </c>
      <c r="Q228" s="32">
        <v>2.5</v>
      </c>
      <c r="R228" s="41">
        <v>14.673913043478262</v>
      </c>
      <c r="S228" s="32">
        <v>4.8913043478260869</v>
      </c>
      <c r="T228" s="74">
        <v>0.25892571075401732</v>
      </c>
      <c r="U228" s="74">
        <v>0.32830100000000001</v>
      </c>
      <c r="V228" s="74">
        <v>0.3451041203131438</v>
      </c>
      <c r="W228" s="74">
        <v>0.67340512031314381</v>
      </c>
      <c r="X228" t="s">
        <v>385</v>
      </c>
      <c r="Y228">
        <v>6656</v>
      </c>
    </row>
    <row r="229" spans="1:25" x14ac:dyDescent="0.25">
      <c r="A229" s="28" t="str">
        <f>HYPERLINK("http://www.fangraphs.com/statss.aspx?playerid="&amp;Y229,X229)</f>
        <v>Ryan Howard</v>
      </c>
      <c r="B229" t="str">
        <f>VLOOKUP(HITTERPROJECTIONS[[#This Row],[Name]],PLAYERIDMAP!B:T,5,FALSE)</f>
        <v>PHI</v>
      </c>
      <c r="C229" s="53" t="str">
        <f>VLOOKUP(HITTERPROJECTIONS[[#This Row],[Name]],PLAYERIDMAP!B:U,6,FALSE)</f>
        <v>1B</v>
      </c>
      <c r="D229">
        <f>VLOOKUP(HITTERPROJECTIONS[[#This Row],[Name]],MYRANKS_H[[#All],[PLAYER NAME]:[RANK]],21,FALSE)</f>
        <v>228</v>
      </c>
      <c r="E229" s="41">
        <v>377.77777777777777</v>
      </c>
      <c r="F229" s="32">
        <v>425</v>
      </c>
      <c r="G229" s="41">
        <v>90.721335833333328</v>
      </c>
      <c r="H229" s="73">
        <v>51.48628027777778</v>
      </c>
      <c r="I229" s="41">
        <v>18.888888888888889</v>
      </c>
      <c r="J229" s="41">
        <v>1.5111111111111111</v>
      </c>
      <c r="K229" s="41">
        <v>18.835055555555556</v>
      </c>
      <c r="L229" s="41">
        <v>45.475000000000001</v>
      </c>
      <c r="M229" s="41">
        <v>64.174999999999997</v>
      </c>
      <c r="N229" s="41">
        <v>38.25</v>
      </c>
      <c r="O229" s="41">
        <v>127.5</v>
      </c>
      <c r="P229" s="41">
        <v>4.7222222222222223</v>
      </c>
      <c r="Q229" s="41">
        <v>4.25</v>
      </c>
      <c r="R229" s="41">
        <v>0</v>
      </c>
      <c r="S229" s="32">
        <v>0.42499999999999999</v>
      </c>
      <c r="T229" s="74">
        <v>0.2401447125</v>
      </c>
      <c r="U229" s="74">
        <v>0.31457307777777782</v>
      </c>
      <c r="V229" s="74">
        <v>0.44771721250000002</v>
      </c>
      <c r="W229" s="74">
        <v>0.76229029027777784</v>
      </c>
      <c r="X229" t="s">
        <v>248</v>
      </c>
      <c r="Y229">
        <v>2154</v>
      </c>
    </row>
    <row r="230" spans="1:25" x14ac:dyDescent="0.25">
      <c r="A230" s="28" t="str">
        <f>HYPERLINK("http://www.fangraphs.com/statss.aspx?playerid="&amp;Y230,X230)</f>
        <v>Adam Dunn</v>
      </c>
      <c r="B230" t="str">
        <f>VLOOKUP(HITTERPROJECTIONS[[#This Row],[Name]],PLAYERIDMAP!B:T,5,FALSE)</f>
        <v>CHW</v>
      </c>
      <c r="C230" s="53" t="str">
        <f>VLOOKUP(HITTERPROJECTIONS[[#This Row],[Name]],PLAYERIDMAP!B:U,6,FALSE)</f>
        <v>1B</v>
      </c>
      <c r="D230">
        <f>VLOOKUP(HITTERPROJECTIONS[[#This Row],[Name]],MYRANKS_H[[#All],[PLAYER NAME]:[RANK]],21,FALSE)</f>
        <v>229</v>
      </c>
      <c r="E230" s="41">
        <v>425.22727272727275</v>
      </c>
      <c r="F230" s="32">
        <v>500</v>
      </c>
      <c r="G230" s="41">
        <v>88.291635454545457</v>
      </c>
      <c r="H230" s="73">
        <v>50.470375714285716</v>
      </c>
      <c r="I230" s="41">
        <v>12.14935064935065</v>
      </c>
      <c r="J230" s="41">
        <v>0.42522727272727273</v>
      </c>
      <c r="K230" s="41">
        <v>25.24668181818182</v>
      </c>
      <c r="L230" s="41">
        <v>52</v>
      </c>
      <c r="M230" s="41">
        <v>62</v>
      </c>
      <c r="N230" s="41">
        <v>70</v>
      </c>
      <c r="O230" s="41">
        <v>160</v>
      </c>
      <c r="P230" s="41">
        <v>2.2727272727272729</v>
      </c>
      <c r="Q230" s="41">
        <v>2.5</v>
      </c>
      <c r="R230" s="41">
        <v>0.83333333333333337</v>
      </c>
      <c r="S230" s="32">
        <v>0.83333333333333337</v>
      </c>
      <c r="T230" s="74">
        <v>0.20763399037947622</v>
      </c>
      <c r="U230" s="74">
        <v>0.32112872545454546</v>
      </c>
      <c r="V230" s="74">
        <v>0.41632204107810944</v>
      </c>
      <c r="W230" s="74">
        <v>0.73745076653265484</v>
      </c>
      <c r="X230" t="s">
        <v>99</v>
      </c>
      <c r="Y230">
        <v>319</v>
      </c>
    </row>
    <row r="231" spans="1:25" x14ac:dyDescent="0.25">
      <c r="A231" s="28" t="str">
        <f>HYPERLINK("http://www.fangraphs.com/statss.aspx?playerid="&amp;Y231,X231)</f>
        <v>Nate Schierholtz</v>
      </c>
      <c r="B231" s="53" t="str">
        <f>VLOOKUP(HITTERPROJECTIONS[[#This Row],[Name]],PLAYERIDMAP!B:T,5,FALSE)</f>
        <v>CHC</v>
      </c>
      <c r="C231" s="53" t="str">
        <f>VLOOKUP(HITTERPROJECTIONS[[#This Row],[Name]],PLAYERIDMAP!B:U,6,FALSE)</f>
        <v>OF</v>
      </c>
      <c r="D231">
        <f>VLOOKUP(HITTERPROJECTIONS[[#This Row],[Name]],MYRANKS_H[[#All],[PLAYER NAME]:[RANK]],21,FALSE)</f>
        <v>230</v>
      </c>
      <c r="E231" s="41">
        <v>414.40909090909093</v>
      </c>
      <c r="F231" s="32">
        <v>450</v>
      </c>
      <c r="G231" s="41">
        <v>108.3661875</v>
      </c>
      <c r="H231" s="73">
        <v>67.898124840153457</v>
      </c>
      <c r="I231" s="41">
        <v>24.377005347593585</v>
      </c>
      <c r="J231" s="41">
        <v>3.6035573122529647</v>
      </c>
      <c r="K231" s="41">
        <v>12.487499999999999</v>
      </c>
      <c r="L231" s="41">
        <v>45.9</v>
      </c>
      <c r="M231" s="41">
        <v>49.05</v>
      </c>
      <c r="N231" s="41">
        <v>27</v>
      </c>
      <c r="O231" s="41">
        <v>81</v>
      </c>
      <c r="P231" s="32">
        <v>4.5</v>
      </c>
      <c r="Q231" s="32">
        <v>4.0909090909090908</v>
      </c>
      <c r="R231" s="41">
        <v>5.2363636363636363</v>
      </c>
      <c r="S231" s="32">
        <v>2.9454545454545453</v>
      </c>
      <c r="T231" s="74">
        <v>0.26149568114511351</v>
      </c>
      <c r="U231" s="74">
        <v>0.31081375</v>
      </c>
      <c r="V231" s="74">
        <v>0.42811031747133804</v>
      </c>
      <c r="W231" s="74">
        <v>0.73892406747133799</v>
      </c>
      <c r="X231" t="s">
        <v>139</v>
      </c>
      <c r="Y231">
        <v>6201</v>
      </c>
    </row>
    <row r="232" spans="1:25" x14ac:dyDescent="0.25">
      <c r="A232" s="28" t="str">
        <f>HYPERLINK("http://www.fangraphs.com/statss.aspx?playerid="&amp;Y232,X232)</f>
        <v>Michael Morse</v>
      </c>
      <c r="B232" t="str">
        <f>VLOOKUP(HITTERPROJECTIONS[[#This Row],[Name]],PLAYERIDMAP!B:T,5,FALSE)</f>
        <v>SF</v>
      </c>
      <c r="C232" s="53" t="str">
        <f>VLOOKUP(HITTERPROJECTIONS[[#This Row],[Name]],PLAYERIDMAP!B:U,6,FALSE)</f>
        <v>OF</v>
      </c>
      <c r="D232">
        <f>VLOOKUP(HITTERPROJECTIONS[[#This Row],[Name]],MYRANKS_H[[#All],[PLAYER NAME]:[RANK]],21,FALSE)</f>
        <v>231</v>
      </c>
      <c r="E232" s="41">
        <v>393.20779220779218</v>
      </c>
      <c r="F232" s="32">
        <v>425</v>
      </c>
      <c r="G232" s="41">
        <v>103.1973687272727</v>
      </c>
      <c r="H232" s="73">
        <v>70.692102926406903</v>
      </c>
      <c r="I232" s="41">
        <v>16.383658008658006</v>
      </c>
      <c r="J232" s="41">
        <v>0.39320779220779217</v>
      </c>
      <c r="K232" s="41">
        <v>15.728400000000001</v>
      </c>
      <c r="L232" s="41">
        <v>48.024999999999999</v>
      </c>
      <c r="M232" s="41">
        <v>50.574999999999996</v>
      </c>
      <c r="N232" s="41">
        <v>25.5</v>
      </c>
      <c r="O232" s="41">
        <v>97.75</v>
      </c>
      <c r="P232" s="32">
        <v>3.8636363636363638</v>
      </c>
      <c r="Q232" s="32">
        <v>2.4285714285714284</v>
      </c>
      <c r="R232" s="41">
        <v>0.35062500000000002</v>
      </c>
      <c r="S232" s="32">
        <v>0.71187499999999992</v>
      </c>
      <c r="T232" s="74">
        <v>0.26244995845030877</v>
      </c>
      <c r="U232" s="74">
        <v>0.31190824727272726</v>
      </c>
      <c r="V232" s="74">
        <v>0.42611729889575145</v>
      </c>
      <c r="W232" s="74">
        <v>0.73802554616847871</v>
      </c>
      <c r="X232" t="s">
        <v>322</v>
      </c>
      <c r="Y232">
        <v>3035</v>
      </c>
    </row>
    <row r="233" spans="1:25" x14ac:dyDescent="0.25">
      <c r="A233" s="28" t="str">
        <f>HYPERLINK("http://www.fangraphs.com/statss.aspx?playerid="&amp;Y233,X233)</f>
        <v>Daniel Nava</v>
      </c>
      <c r="B233" t="str">
        <f>VLOOKUP(HITTERPROJECTIONS[[#This Row],[Name]],PLAYERIDMAP!B:T,5,FALSE)</f>
        <v>BOS</v>
      </c>
      <c r="C233" s="53" t="str">
        <f>VLOOKUP(HITTERPROJECTIONS[[#This Row],[Name]],PLAYERIDMAP!B:U,6,FALSE)</f>
        <v>OF</v>
      </c>
      <c r="D233">
        <f>VLOOKUP(HITTERPROJECTIONS[[#This Row],[Name]],MYRANKS_H[[#All],[PLAYER NAME]:[RANK]],21,FALSE)</f>
        <v>232</v>
      </c>
      <c r="E233" s="41">
        <v>387.75</v>
      </c>
      <c r="F233" s="32">
        <v>450</v>
      </c>
      <c r="G233" s="41">
        <v>101.61648000000001</v>
      </c>
      <c r="H233" s="73">
        <v>64.897396666666666</v>
      </c>
      <c r="I233" s="41">
        <v>25.85</v>
      </c>
      <c r="J233" s="41">
        <v>1.0770833333333334</v>
      </c>
      <c r="K233" s="41">
        <v>9.7919999999999998</v>
      </c>
      <c r="L233" s="41">
        <v>57.15</v>
      </c>
      <c r="M233" s="41">
        <v>50.4</v>
      </c>
      <c r="N233" s="41">
        <v>47.25</v>
      </c>
      <c r="O233" s="41">
        <v>85.5</v>
      </c>
      <c r="P233" s="41">
        <v>11.25</v>
      </c>
      <c r="Q233" s="41">
        <v>3.75</v>
      </c>
      <c r="R233" s="41">
        <v>2.0769230769230771</v>
      </c>
      <c r="S233" s="32">
        <v>1.3846153846153848</v>
      </c>
      <c r="T233" s="74">
        <v>0.26206700193423599</v>
      </c>
      <c r="U233" s="74">
        <v>0.35581440000000003</v>
      </c>
      <c r="V233" s="74">
        <v>0.41004937889533633</v>
      </c>
      <c r="W233" s="74">
        <v>0.76586377889533641</v>
      </c>
      <c r="X233" t="s">
        <v>122</v>
      </c>
      <c r="Y233">
        <v>5450</v>
      </c>
    </row>
    <row r="234" spans="1:25" x14ac:dyDescent="0.25">
      <c r="A234" s="28" t="str">
        <f>HYPERLINK("http://www.fangraphs.com/statss.aspx?playerid="&amp;Y234,X234)</f>
        <v>Didi Gregorius</v>
      </c>
      <c r="B234" t="str">
        <f>VLOOKUP(HITTERPROJECTIONS[[#This Row],[Name]],PLAYERIDMAP!B:T,5,FALSE)</f>
        <v>ARI</v>
      </c>
      <c r="C234" s="53" t="str">
        <f>VLOOKUP(HITTERPROJECTIONS[[#This Row],[Name]],PLAYERIDMAP!B:U,6,FALSE)</f>
        <v>SS</v>
      </c>
      <c r="D234">
        <f>VLOOKUP(HITTERPROJECTIONS[[#This Row],[Name]],MYRANKS_H[[#All],[PLAYER NAME]:[RANK]],21,FALSE)</f>
        <v>233</v>
      </c>
      <c r="E234" s="41">
        <v>501.41666666666669</v>
      </c>
      <c r="F234" s="32">
        <v>550</v>
      </c>
      <c r="G234" s="41">
        <v>128.48328533333333</v>
      </c>
      <c r="H234" s="73">
        <v>91.195071658119659</v>
      </c>
      <c r="I234" s="41">
        <v>20.892361111111111</v>
      </c>
      <c r="J234" s="41">
        <v>7.7141025641025642</v>
      </c>
      <c r="K234" s="41">
        <v>8.6817499999999992</v>
      </c>
      <c r="L234" s="41">
        <v>53.9</v>
      </c>
      <c r="M234" s="41">
        <v>51.15</v>
      </c>
      <c r="N234" s="41">
        <v>38.500000000000007</v>
      </c>
      <c r="O234" s="41">
        <v>90.75</v>
      </c>
      <c r="P234" s="32">
        <v>7.333333333333333</v>
      </c>
      <c r="Q234" s="32">
        <v>2.75</v>
      </c>
      <c r="R234" s="41">
        <v>4.125</v>
      </c>
      <c r="S234" s="32">
        <v>2.75</v>
      </c>
      <c r="T234" s="74">
        <v>0.25624055575868371</v>
      </c>
      <c r="U234" s="74">
        <v>0.31693930666666659</v>
      </c>
      <c r="V234" s="74">
        <v>0.38061978043406924</v>
      </c>
      <c r="W234" s="74">
        <v>0.69755908710073578</v>
      </c>
      <c r="X234" t="s">
        <v>242</v>
      </c>
      <c r="Y234">
        <v>6012</v>
      </c>
    </row>
    <row r="235" spans="1:25" x14ac:dyDescent="0.25">
      <c r="A235" s="28" t="str">
        <f>HYPERLINK("http://www.fangraphs.com/statss.aspx?playerid="&amp;Y235,X235)</f>
        <v>Mark Ellis</v>
      </c>
      <c r="B235" t="str">
        <f>VLOOKUP(HITTERPROJECTIONS[[#This Row],[Name]],PLAYERIDMAP!B:T,5,FALSE)</f>
        <v>STL</v>
      </c>
      <c r="C235" s="53" t="str">
        <f>VLOOKUP(HITTERPROJECTIONS[[#This Row],[Name]],PLAYERIDMAP!B:U,6,FALSE)</f>
        <v>2B</v>
      </c>
      <c r="D235">
        <f>VLOOKUP(HITTERPROJECTIONS[[#This Row],[Name]],MYRANKS_H[[#All],[PLAYER NAME]:[RANK]],21,FALSE)</f>
        <v>234</v>
      </c>
      <c r="E235" s="41">
        <v>275.88461538461536</v>
      </c>
      <c r="F235" s="32">
        <v>300</v>
      </c>
      <c r="G235" s="41">
        <v>71.434182565384603</v>
      </c>
      <c r="H235" s="73">
        <v>55.49412235828401</v>
      </c>
      <c r="I235" s="41">
        <v>10.61094674556213</v>
      </c>
      <c r="J235" s="41">
        <v>0.9196153846153845</v>
      </c>
      <c r="K235" s="41">
        <v>4.409498076923076</v>
      </c>
      <c r="L235" s="41">
        <v>32.4</v>
      </c>
      <c r="M235" s="41">
        <v>25.500000000000004</v>
      </c>
      <c r="N235" s="41">
        <v>18</v>
      </c>
      <c r="O235" s="41">
        <v>45</v>
      </c>
      <c r="P235" s="32">
        <v>4.615384615384615</v>
      </c>
      <c r="Q235" s="32">
        <v>1.5</v>
      </c>
      <c r="R235" s="41">
        <v>2.25</v>
      </c>
      <c r="S235" s="32">
        <v>0.75</v>
      </c>
      <c r="T235" s="74">
        <v>0.25892774943538266</v>
      </c>
      <c r="U235" s="74">
        <v>0.3134985572692307</v>
      </c>
      <c r="V235" s="74">
        <v>0.35200532721101557</v>
      </c>
      <c r="W235" s="74">
        <v>0.66550388448024633</v>
      </c>
      <c r="X235" t="s">
        <v>202</v>
      </c>
      <c r="Y235">
        <v>1443</v>
      </c>
    </row>
    <row r="236" spans="1:25" x14ac:dyDescent="0.25">
      <c r="A236" s="28" t="str">
        <f>HYPERLINK("http://www.fangraphs.com/statss.aspx?playerid="&amp;Y236,X236)</f>
        <v>Zack Cozart</v>
      </c>
      <c r="B236" t="str">
        <f>VLOOKUP(HITTERPROJECTIONS[[#This Row],[Name]],PLAYERIDMAP!B:T,5,FALSE)</f>
        <v>CIN</v>
      </c>
      <c r="C236" s="53" t="str">
        <f>VLOOKUP(HITTERPROJECTIONS[[#This Row],[Name]],PLAYERIDMAP!B:U,6,FALSE)</f>
        <v>SS</v>
      </c>
      <c r="D236">
        <f>VLOOKUP(HITTERPROJECTIONS[[#This Row],[Name]],MYRANKS_H[[#All],[PLAYER NAME]:[RANK]],21,FALSE)</f>
        <v>235</v>
      </c>
      <c r="E236" s="41">
        <v>468</v>
      </c>
      <c r="F236" s="32">
        <v>500</v>
      </c>
      <c r="G236" s="41">
        <v>118.819374</v>
      </c>
      <c r="H236" s="73">
        <v>79.911253876160984</v>
      </c>
      <c r="I236" s="41">
        <v>24.631578947368421</v>
      </c>
      <c r="J236" s="41">
        <v>2.7529411764705882</v>
      </c>
      <c r="K236" s="41">
        <v>11.5236</v>
      </c>
      <c r="L236" s="41">
        <v>63</v>
      </c>
      <c r="M236" s="41">
        <v>43</v>
      </c>
      <c r="N236" s="41">
        <v>25</v>
      </c>
      <c r="O236" s="41">
        <v>85</v>
      </c>
      <c r="P236" s="32">
        <v>2</v>
      </c>
      <c r="Q236" s="32">
        <v>5</v>
      </c>
      <c r="R236" s="41">
        <v>1.25</v>
      </c>
      <c r="S236" s="32">
        <v>0.41666666666666669</v>
      </c>
      <c r="T236" s="74">
        <v>0.25388755128205126</v>
      </c>
      <c r="U236" s="74">
        <v>0.29163874799999995</v>
      </c>
      <c r="V236" s="74">
        <v>0.39215306688100338</v>
      </c>
      <c r="W236" s="74">
        <v>0.68379181488100338</v>
      </c>
      <c r="X236" t="s">
        <v>135</v>
      </c>
      <c r="Y236">
        <v>2616</v>
      </c>
    </row>
    <row r="237" spans="1:25" x14ac:dyDescent="0.25">
      <c r="A237" s="28" t="str">
        <f>HYPERLINK("http://www.fangraphs.com/statss.aspx?playerid="&amp;Y237,X237)</f>
        <v>Juan Francisco</v>
      </c>
      <c r="B237" t="str">
        <f>VLOOKUP(HITTERPROJECTIONS[[#This Row],[Name]],PLAYERIDMAP!B:T,5,FALSE)</f>
        <v>MIL</v>
      </c>
      <c r="C237" s="53" t="str">
        <f>VLOOKUP(HITTERPROJECTIONS[[#This Row],[Name]],PLAYERIDMAP!B:U,6,FALSE)</f>
        <v>3B</v>
      </c>
      <c r="D237">
        <f>VLOOKUP(HITTERPROJECTIONS[[#This Row],[Name]],MYRANKS_H[[#All],[PLAYER NAME]:[RANK]],21,FALSE)</f>
        <v>236</v>
      </c>
      <c r="E237" s="41">
        <v>363.33333333333331</v>
      </c>
      <c r="F237" s="32">
        <v>400</v>
      </c>
      <c r="G237" s="41">
        <v>83.990581333333324</v>
      </c>
      <c r="H237" s="73">
        <v>50.562142444444433</v>
      </c>
      <c r="I237" s="41">
        <v>15.138888888888888</v>
      </c>
      <c r="J237" s="41">
        <v>1.1354166666666665</v>
      </c>
      <c r="K237" s="41">
        <v>17.154133333333334</v>
      </c>
      <c r="L237" s="41">
        <v>39.6</v>
      </c>
      <c r="M237" s="41">
        <v>53.6</v>
      </c>
      <c r="N237" s="41">
        <v>32</v>
      </c>
      <c r="O237" s="41">
        <v>136</v>
      </c>
      <c r="P237" s="32">
        <v>2.6666666666666665</v>
      </c>
      <c r="Q237" s="32">
        <v>2</v>
      </c>
      <c r="R237" s="41">
        <v>1</v>
      </c>
      <c r="S237" s="32">
        <v>1</v>
      </c>
      <c r="T237" s="74">
        <v>0.23116673761467887</v>
      </c>
      <c r="U237" s="74">
        <v>0.29664311999999998</v>
      </c>
      <c r="V237" s="74">
        <v>0.42072303730886845</v>
      </c>
      <c r="W237" s="74">
        <v>0.71736615730886844</v>
      </c>
      <c r="X237" t="s">
        <v>236</v>
      </c>
      <c r="Y237">
        <v>6978</v>
      </c>
    </row>
    <row r="238" spans="1:25" x14ac:dyDescent="0.25">
      <c r="A238" s="28" t="str">
        <f>HYPERLINK("http://www.fangraphs.com/statss.aspx?playerid="&amp;Y238,X238)</f>
        <v>Drew Stubbs</v>
      </c>
      <c r="B238" t="str">
        <f>VLOOKUP(HITTERPROJECTIONS[[#This Row],[Name]],PLAYERIDMAP!B:T,5,FALSE)</f>
        <v>COL</v>
      </c>
      <c r="C238" s="53" t="str">
        <f>VLOOKUP(HITTERPROJECTIONS[[#This Row],[Name]],PLAYERIDMAP!B:U,6,FALSE)</f>
        <v>OF</v>
      </c>
      <c r="D238">
        <f>VLOOKUP(HITTERPROJECTIONS[[#This Row],[Name]],MYRANKS_H[[#All],[PLAYER NAME]:[RANK]],21,FALSE)</f>
        <v>237</v>
      </c>
      <c r="E238" s="41">
        <v>361</v>
      </c>
      <c r="F238" s="32">
        <v>400</v>
      </c>
      <c r="G238" s="41">
        <v>85.434179733333337</v>
      </c>
      <c r="H238" s="73">
        <v>60.454100272053878</v>
      </c>
      <c r="I238" s="41">
        <v>13.37037037037037</v>
      </c>
      <c r="J238" s="41">
        <v>1.6409090909090909</v>
      </c>
      <c r="K238" s="41">
        <v>9.9688000000000017</v>
      </c>
      <c r="L238" s="41">
        <v>51.2</v>
      </c>
      <c r="M238" s="41">
        <v>33.200000000000003</v>
      </c>
      <c r="N238" s="41">
        <v>36</v>
      </c>
      <c r="O238" s="41">
        <v>118</v>
      </c>
      <c r="P238" s="41">
        <v>1.6666666666666667</v>
      </c>
      <c r="Q238" s="41">
        <v>1.3333333333333333</v>
      </c>
      <c r="R238" s="41">
        <v>14.90909090909091</v>
      </c>
      <c r="S238" s="32">
        <v>3.2727272727272738</v>
      </c>
      <c r="T238" s="74">
        <v>0.23665977765466298</v>
      </c>
      <c r="U238" s="74">
        <v>0.30775211600000002</v>
      </c>
      <c r="V238" s="74">
        <v>0.36563093707900801</v>
      </c>
      <c r="W238" s="74">
        <v>0.67338305307900803</v>
      </c>
      <c r="X238" t="s">
        <v>182</v>
      </c>
      <c r="Y238">
        <v>9328</v>
      </c>
    </row>
    <row r="239" spans="1:25" x14ac:dyDescent="0.25">
      <c r="A239" s="28" t="str">
        <f>HYPERLINK("http://www.fangraphs.com/statss.aspx?playerid="&amp;Y239,X239)</f>
        <v>Justin Ruggiano</v>
      </c>
      <c r="B239" t="str">
        <f>VLOOKUP(HITTERPROJECTIONS[[#This Row],[Name]],PLAYERIDMAP!B:T,5,FALSE)</f>
        <v>MIA</v>
      </c>
      <c r="C239" s="53" t="str">
        <f>VLOOKUP(HITTERPROJECTIONS[[#This Row],[Name]],PLAYERIDMAP!B:U,6,FALSE)</f>
        <v>OF</v>
      </c>
      <c r="D239">
        <f>VLOOKUP(HITTERPROJECTIONS[[#This Row],[Name]],MYRANKS_H[[#All],[PLAYER NAME]:[RANK]],21,FALSE)</f>
        <v>238</v>
      </c>
      <c r="E239" s="41">
        <v>315.50909090909096</v>
      </c>
      <c r="F239" s="32">
        <v>350</v>
      </c>
      <c r="G239" s="41">
        <v>78.379615363636375</v>
      </c>
      <c r="H239" s="73">
        <v>43.924180466275672</v>
      </c>
      <c r="I239" s="41">
        <v>19.719318181818185</v>
      </c>
      <c r="J239" s="41">
        <v>1.0177712609970675</v>
      </c>
      <c r="K239" s="41">
        <v>13.718345454545458</v>
      </c>
      <c r="L239" s="41">
        <v>37.799999999999997</v>
      </c>
      <c r="M239" s="41">
        <v>38.15</v>
      </c>
      <c r="N239" s="41">
        <v>31.5</v>
      </c>
      <c r="O239" s="41">
        <v>84</v>
      </c>
      <c r="P239" s="41">
        <v>1.5909090909090908</v>
      </c>
      <c r="Q239" s="41">
        <v>1.4</v>
      </c>
      <c r="R239" s="41">
        <v>11.375</v>
      </c>
      <c r="S239" s="32">
        <v>6.125</v>
      </c>
      <c r="T239" s="74">
        <v>0.24842268455022187</v>
      </c>
      <c r="U239" s="74">
        <v>0.31848721272727276</v>
      </c>
      <c r="V239" s="74">
        <v>0.44781439426667885</v>
      </c>
      <c r="W239" s="74">
        <v>0.76630160699395167</v>
      </c>
      <c r="X239" t="s">
        <v>170</v>
      </c>
      <c r="Y239">
        <v>7620</v>
      </c>
    </row>
    <row r="240" spans="1:25" x14ac:dyDescent="0.25">
      <c r="A240" s="28" t="str">
        <f>HYPERLINK("http://www.fangraphs.com/statss.aspx?playerid="&amp;Y240,X240)</f>
        <v>Ike Davis</v>
      </c>
      <c r="B240" t="str">
        <f>VLOOKUP(HITTERPROJECTIONS[[#This Row],[Name]],PLAYERIDMAP!B:T,5,FALSE)</f>
        <v>NYM</v>
      </c>
      <c r="C240" s="53" t="str">
        <f>VLOOKUP(HITTERPROJECTIONS[[#This Row],[Name]],PLAYERIDMAP!B:U,6,FALSE)</f>
        <v>1B</v>
      </c>
      <c r="D240">
        <f>VLOOKUP(HITTERPROJECTIONS[[#This Row],[Name]],MYRANKS_H[[#All],[PLAYER NAME]:[RANK]],21,FALSE)</f>
        <v>239</v>
      </c>
      <c r="E240" s="41">
        <v>388.00657894736844</v>
      </c>
      <c r="F240" s="32">
        <v>450</v>
      </c>
      <c r="G240" s="41">
        <v>90.924525000000003</v>
      </c>
      <c r="H240" s="73">
        <v>54.733689473684208</v>
      </c>
      <c r="I240" s="41">
        <v>19.400328947368422</v>
      </c>
      <c r="J240" s="41">
        <v>0.38800657894736845</v>
      </c>
      <c r="K240" s="41">
        <v>16.4025</v>
      </c>
      <c r="L240" s="41">
        <v>50.85</v>
      </c>
      <c r="M240" s="41">
        <v>56.7</v>
      </c>
      <c r="N240" s="41">
        <v>58.5</v>
      </c>
      <c r="O240" s="41">
        <v>117</v>
      </c>
      <c r="P240" s="41">
        <v>1.125</v>
      </c>
      <c r="Q240" s="41">
        <v>2.3684210526315788</v>
      </c>
      <c r="R240" s="41">
        <v>2.0999999999999996</v>
      </c>
      <c r="S240" s="32">
        <v>0.90000000000000013</v>
      </c>
      <c r="T240" s="74">
        <v>0.23433758583854722</v>
      </c>
      <c r="U240" s="74">
        <v>0.33455450000000003</v>
      </c>
      <c r="V240" s="74">
        <v>0.4131588890584465</v>
      </c>
      <c r="W240" s="74">
        <v>0.74771338905844653</v>
      </c>
      <c r="X240" t="s">
        <v>310</v>
      </c>
      <c r="Y240">
        <v>8433</v>
      </c>
    </row>
    <row r="241" spans="1:25" x14ac:dyDescent="0.25">
      <c r="A241" s="28" t="str">
        <f>HYPERLINK("http://www.fangraphs.com/statss.aspx?playerid="&amp;Y241,X241)</f>
        <v>Lonnie Chisenhall</v>
      </c>
      <c r="B241" t="str">
        <f>VLOOKUP(HITTERPROJECTIONS[[#This Row],[Name]],PLAYERIDMAP!B:T,5,FALSE)</f>
        <v>CLE</v>
      </c>
      <c r="C241" s="53" t="str">
        <f>VLOOKUP(HITTERPROJECTIONS[[#This Row],[Name]],PLAYERIDMAP!B:U,6,FALSE)</f>
        <v>3B</v>
      </c>
      <c r="D241">
        <f>VLOOKUP(HITTERPROJECTIONS[[#This Row],[Name]],MYRANKS_H[[#All],[PLAYER NAME]:[RANK]],21,FALSE)</f>
        <v>240</v>
      </c>
      <c r="E241" s="41">
        <v>377.05882352941177</v>
      </c>
      <c r="F241" s="32">
        <v>400</v>
      </c>
      <c r="G241" s="41">
        <v>93.803082352941175</v>
      </c>
      <c r="H241" s="73">
        <v>59.880979153766773</v>
      </c>
      <c r="I241" s="41">
        <v>19.845201238390093</v>
      </c>
      <c r="J241" s="41">
        <v>0.6284313725490196</v>
      </c>
      <c r="K241" s="41">
        <v>13.448470588235294</v>
      </c>
      <c r="L241" s="41">
        <v>44</v>
      </c>
      <c r="M241" s="41">
        <v>44</v>
      </c>
      <c r="N241" s="41">
        <v>20</v>
      </c>
      <c r="O241" s="41">
        <v>72</v>
      </c>
      <c r="P241" s="41">
        <v>2.3529411764705883</v>
      </c>
      <c r="Q241" s="41">
        <v>0.58823529411764708</v>
      </c>
      <c r="R241" s="41">
        <v>2.1333333333333333</v>
      </c>
      <c r="S241" s="32">
        <v>0.53333333333333321</v>
      </c>
      <c r="T241" s="74">
        <v>0.24877572542901716</v>
      </c>
      <c r="U241" s="74">
        <v>0.29039005882352942</v>
      </c>
      <c r="V241" s="74">
        <v>0.41174094972219943</v>
      </c>
      <c r="W241" s="74">
        <v>0.70213100854572885</v>
      </c>
      <c r="X241" t="s">
        <v>304</v>
      </c>
      <c r="Y241">
        <v>7571</v>
      </c>
    </row>
    <row r="242" spans="1:25" x14ac:dyDescent="0.25">
      <c r="A242" s="28" t="str">
        <f>HYPERLINK("http://www.fangraphs.com/statss.aspx?playerid="&amp;Y242,X242)</f>
        <v>Mitch Moreland</v>
      </c>
      <c r="B242" t="str">
        <f>VLOOKUP(HITTERPROJECTIONS[[#This Row],[Name]],PLAYERIDMAP!B:T,5,FALSE)</f>
        <v>TEX</v>
      </c>
      <c r="C242" s="53" t="str">
        <f>VLOOKUP(HITTERPROJECTIONS[[#This Row],[Name]],PLAYERIDMAP!B:U,6,FALSE)</f>
        <v>1B</v>
      </c>
      <c r="D242">
        <f>VLOOKUP(HITTERPROJECTIONS[[#This Row],[Name]],MYRANKS_H[[#All],[PLAYER NAME]:[RANK]],21,FALSE)</f>
        <v>241</v>
      </c>
      <c r="E242" s="41">
        <v>357.43653250773991</v>
      </c>
      <c r="F242" s="32">
        <v>400</v>
      </c>
      <c r="G242" s="41">
        <v>92.103094588235294</v>
      </c>
      <c r="H242" s="73">
        <v>55.610128643962867</v>
      </c>
      <c r="I242" s="41">
        <v>17.871826625386994</v>
      </c>
      <c r="J242" s="41">
        <v>0.59572755417956647</v>
      </c>
      <c r="K242" s="41">
        <v>18.025411764705883</v>
      </c>
      <c r="L242" s="41">
        <v>46</v>
      </c>
      <c r="M242" s="41">
        <v>46.800000000000004</v>
      </c>
      <c r="N242" s="41">
        <v>36</v>
      </c>
      <c r="O242" s="41">
        <v>80</v>
      </c>
      <c r="P242" s="32">
        <v>2.3529411764705883</v>
      </c>
      <c r="Q242" s="32">
        <v>4.2105263157894735</v>
      </c>
      <c r="R242" s="41">
        <v>0.8</v>
      </c>
      <c r="S242" s="32">
        <v>0.8</v>
      </c>
      <c r="T242" s="74">
        <v>0.25767677954474588</v>
      </c>
      <c r="U242" s="74">
        <v>0.3261400894117647</v>
      </c>
      <c r="V242" s="74">
        <v>0.46229916806984728</v>
      </c>
      <c r="W242" s="74">
        <v>0.78843925748161192</v>
      </c>
      <c r="X242" t="s">
        <v>159</v>
      </c>
      <c r="Y242">
        <v>3086</v>
      </c>
    </row>
    <row r="243" spans="1:25" x14ac:dyDescent="0.25">
      <c r="A243" s="28" t="str">
        <f>HYPERLINK("http://www.fangraphs.com/statss.aspx?playerid="&amp;Y243,X243)</f>
        <v>Pedro Florimon</v>
      </c>
      <c r="B243" t="str">
        <f>VLOOKUP(HITTERPROJECTIONS[[#This Row],[Name]],PLAYERIDMAP!B:T,5,FALSE)</f>
        <v>MIN</v>
      </c>
      <c r="C243" s="53" t="str">
        <f>VLOOKUP(HITTERPROJECTIONS[[#This Row],[Name]],PLAYERIDMAP!B:U,6,FALSE)</f>
        <v>SS</v>
      </c>
      <c r="D243">
        <f>VLOOKUP(HITTERPROJECTIONS[[#This Row],[Name]],MYRANKS_H[[#All],[PLAYER NAME]:[RANK]],21,FALSE)</f>
        <v>242</v>
      </c>
      <c r="E243" s="41">
        <v>412.5</v>
      </c>
      <c r="F243" s="32">
        <v>450</v>
      </c>
      <c r="G243" s="41">
        <v>91.007112299999989</v>
      </c>
      <c r="H243" s="73">
        <v>64.279762299999987</v>
      </c>
      <c r="I243" s="41">
        <v>17.1875</v>
      </c>
      <c r="J243" s="41">
        <v>1.5</v>
      </c>
      <c r="K243" s="41">
        <v>8.0398500000000013</v>
      </c>
      <c r="L243" s="41">
        <v>47.699999999999996</v>
      </c>
      <c r="M243" s="41">
        <v>50.85</v>
      </c>
      <c r="N243" s="41">
        <v>33.75</v>
      </c>
      <c r="O243" s="41">
        <v>112.5</v>
      </c>
      <c r="P243" s="32">
        <v>1.5</v>
      </c>
      <c r="Q243" s="32">
        <v>2.25</v>
      </c>
      <c r="R243" s="41">
        <v>13.5</v>
      </c>
      <c r="S243" s="32">
        <v>5.2500000000000009</v>
      </c>
      <c r="T243" s="74">
        <v>0.22062330254545451</v>
      </c>
      <c r="U243" s="74">
        <v>0.28057136066666666</v>
      </c>
      <c r="V243" s="74">
        <v>0.32803433284848482</v>
      </c>
      <c r="W243" s="74">
        <v>0.60860569351515148</v>
      </c>
      <c r="X243" t="s">
        <v>188</v>
      </c>
      <c r="Y243">
        <v>8385</v>
      </c>
    </row>
    <row r="244" spans="1:25" x14ac:dyDescent="0.25">
      <c r="A244" s="28" t="str">
        <f>HYPERLINK("http://www.fangraphs.com/statss.aspx?playerid="&amp;Y244,X244)</f>
        <v>Adeiny Hechavarria</v>
      </c>
      <c r="B244" t="str">
        <f>VLOOKUP(HITTERPROJECTIONS[[#This Row],[Name]],PLAYERIDMAP!B:T,5,FALSE)</f>
        <v>MIA</v>
      </c>
      <c r="C244" s="53" t="str">
        <f>VLOOKUP(HITTERPROJECTIONS[[#This Row],[Name]],PLAYERIDMAP!B:U,6,FALSE)</f>
        <v>SS</v>
      </c>
      <c r="D244">
        <f>VLOOKUP(HITTERPROJECTIONS[[#This Row],[Name]],MYRANKS_H[[#All],[PLAYER NAME]:[RANK]],21,FALSE)</f>
        <v>243</v>
      </c>
      <c r="E244" s="41">
        <v>514.6952380952381</v>
      </c>
      <c r="F244" s="32">
        <v>550</v>
      </c>
      <c r="G244" s="41">
        <v>129.12728766666666</v>
      </c>
      <c r="H244" s="73">
        <v>100.5541400293742</v>
      </c>
      <c r="I244" s="41">
        <v>17.748111658456487</v>
      </c>
      <c r="J244" s="41">
        <v>5.7188359788359788</v>
      </c>
      <c r="K244" s="41">
        <v>5.1062000000000003</v>
      </c>
      <c r="L244" s="41">
        <v>41.8</v>
      </c>
      <c r="M244" s="41">
        <v>52.800000000000004</v>
      </c>
      <c r="N244" s="41">
        <v>33</v>
      </c>
      <c r="O244" s="41">
        <v>90.75</v>
      </c>
      <c r="P244" s="41">
        <v>0.73333333333333328</v>
      </c>
      <c r="Q244" s="41">
        <v>1.5714285714285714</v>
      </c>
      <c r="R244" s="41">
        <v>10.833333333333334</v>
      </c>
      <c r="S244" s="32">
        <v>5.833333333333333</v>
      </c>
      <c r="T244" s="74">
        <v>0.25088106146957051</v>
      </c>
      <c r="U244" s="74">
        <v>0.29611021999999998</v>
      </c>
      <c r="V244" s="74">
        <v>0.33734850923696841</v>
      </c>
      <c r="W244" s="74">
        <v>0.63345872923696844</v>
      </c>
      <c r="X244" t="s">
        <v>267</v>
      </c>
      <c r="Y244">
        <v>10459</v>
      </c>
    </row>
    <row r="245" spans="1:25" s="53" customFormat="1" x14ac:dyDescent="0.25">
      <c r="A245" s="28" t="str">
        <f>HYPERLINK("http://www.fangraphs.com/statss.aspx?playerid="&amp;Y245,X245)</f>
        <v>Andre Ethier</v>
      </c>
      <c r="B245" s="53" t="str">
        <f>VLOOKUP(HITTERPROJECTIONS[[#This Row],[Name]],PLAYERIDMAP!B:T,5,FALSE)</f>
        <v>LAD</v>
      </c>
      <c r="C245" s="53" t="str">
        <f>VLOOKUP(HITTERPROJECTIONS[[#This Row],[Name]],PLAYERIDMAP!B:U,6,FALSE)</f>
        <v>OF</v>
      </c>
      <c r="D245" s="53">
        <f>VLOOKUP(HITTERPROJECTIONS[[#This Row],[Name]],MYRANKS_H[[#All],[PLAYER NAME]:[RANK]],21,FALSE)</f>
        <v>244</v>
      </c>
      <c r="E245" s="41">
        <v>351.4502923976608</v>
      </c>
      <c r="F245" s="32">
        <v>400</v>
      </c>
      <c r="G245" s="41">
        <v>97.949162666666666</v>
      </c>
      <c r="H245" s="73">
        <v>63.211264810916191</v>
      </c>
      <c r="I245" s="41">
        <v>23.430019493177387</v>
      </c>
      <c r="J245" s="41">
        <v>0.70290058479532158</v>
      </c>
      <c r="K245" s="41">
        <v>10.604977777777778</v>
      </c>
      <c r="L245" s="41">
        <v>44.800000000000004</v>
      </c>
      <c r="M245" s="41">
        <v>45.2</v>
      </c>
      <c r="N245" s="41">
        <v>42</v>
      </c>
      <c r="O245" s="41">
        <v>70</v>
      </c>
      <c r="P245" s="32">
        <v>4.4444444444444446</v>
      </c>
      <c r="Q245" s="32">
        <v>2.1052631578947367</v>
      </c>
      <c r="R245" s="41">
        <v>1.5999999999999999</v>
      </c>
      <c r="S245" s="32">
        <v>1.0666666666666667</v>
      </c>
      <c r="T245" s="74">
        <v>0.27869990375719661</v>
      </c>
      <c r="U245" s="74">
        <v>0.36098401777777783</v>
      </c>
      <c r="V245" s="74">
        <v>0.43989127340898759</v>
      </c>
      <c r="W245" s="74">
        <v>0.80087529118676537</v>
      </c>
      <c r="X245" s="53" t="s">
        <v>183</v>
      </c>
      <c r="Y245" s="53">
        <v>6265</v>
      </c>
    </row>
    <row r="246" spans="1:25" x14ac:dyDescent="0.25">
      <c r="A246" s="28" t="str">
        <f>HYPERLINK("http://www.fangraphs.com/statss.aspx?playerid="&amp;Y246,X246)</f>
        <v>Paul Konerko</v>
      </c>
      <c r="B246" t="str">
        <f>VLOOKUP(HITTERPROJECTIONS[[#This Row],[Name]],PLAYERIDMAP!B:T,5,FALSE)</f>
        <v>CHW</v>
      </c>
      <c r="C246" s="53" t="str">
        <f>VLOOKUP(HITTERPROJECTIONS[[#This Row],[Name]],PLAYERIDMAP!B:U,6,FALSE)</f>
        <v>1B</v>
      </c>
      <c r="D246">
        <f>VLOOKUP(HITTERPROJECTIONS[[#This Row],[Name]],MYRANKS_H[[#All],[PLAYER NAME]:[RANK]],21,FALSE)</f>
        <v>245</v>
      </c>
      <c r="E246" s="41">
        <v>356</v>
      </c>
      <c r="F246" s="32">
        <v>400</v>
      </c>
      <c r="G246" s="41">
        <v>98.129343199999994</v>
      </c>
      <c r="H246" s="73">
        <v>68.521758014814807</v>
      </c>
      <c r="I246" s="41">
        <v>13.185185185185185</v>
      </c>
      <c r="J246" s="41">
        <v>0.35599999999999998</v>
      </c>
      <c r="K246" s="41">
        <v>16.066400000000002</v>
      </c>
      <c r="L246" s="41">
        <v>38.4</v>
      </c>
      <c r="M246" s="41">
        <v>48</v>
      </c>
      <c r="N246" s="41">
        <v>36</v>
      </c>
      <c r="O246" s="41">
        <v>57.999999999999993</v>
      </c>
      <c r="P246" s="41">
        <v>4</v>
      </c>
      <c r="Q246" s="41">
        <v>4</v>
      </c>
      <c r="R246" s="41">
        <v>0</v>
      </c>
      <c r="S246" s="32">
        <v>0.4</v>
      </c>
      <c r="T246" s="74">
        <v>0.27564422247191012</v>
      </c>
      <c r="U246" s="74">
        <v>0.34532335799999997</v>
      </c>
      <c r="V246" s="74">
        <v>0.45007227074490214</v>
      </c>
      <c r="W246" s="74">
        <v>0.79539562874490211</v>
      </c>
      <c r="X246" t="s">
        <v>234</v>
      </c>
      <c r="Y246">
        <v>242</v>
      </c>
    </row>
    <row r="247" spans="1:25" x14ac:dyDescent="0.25">
      <c r="A247" s="28" t="str">
        <f>HYPERLINK("http://www.fangraphs.com/statss.aspx?playerid="&amp;Y247,X247)</f>
        <v>Andy Dirks</v>
      </c>
      <c r="B247" t="str">
        <f>VLOOKUP(HITTERPROJECTIONS[[#This Row],[Name]],PLAYERIDMAP!B:T,5,FALSE)</f>
        <v>DET</v>
      </c>
      <c r="C247" s="53" t="str">
        <f>VLOOKUP(HITTERPROJECTIONS[[#This Row],[Name]],PLAYERIDMAP!B:U,6,FALSE)</f>
        <v>OF</v>
      </c>
      <c r="D247">
        <f>VLOOKUP(HITTERPROJECTIONS[[#This Row],[Name]],MYRANKS_H[[#All],[PLAYER NAME]:[RANK]],21,FALSE)</f>
        <v>246</v>
      </c>
      <c r="E247" s="41">
        <v>360.85714285714283</v>
      </c>
      <c r="F247" s="32">
        <v>400</v>
      </c>
      <c r="G247" s="41">
        <v>94.435840000000013</v>
      </c>
      <c r="H247" s="73">
        <v>69.544640000000015</v>
      </c>
      <c r="I247" s="41">
        <v>14.434285714285714</v>
      </c>
      <c r="J247" s="41">
        <v>2.4057142857142857</v>
      </c>
      <c r="K247" s="41">
        <v>8.0512000000000015</v>
      </c>
      <c r="L247" s="41">
        <v>54.800000000000004</v>
      </c>
      <c r="M247" s="41">
        <v>39.200000000000003</v>
      </c>
      <c r="N247" s="41">
        <v>36</v>
      </c>
      <c r="O247" s="41">
        <v>66</v>
      </c>
      <c r="P247" s="41">
        <v>2</v>
      </c>
      <c r="Q247" s="41">
        <v>1.1428571428571428</v>
      </c>
      <c r="R247" s="41">
        <v>5.4545454545454541</v>
      </c>
      <c r="S247" s="32">
        <v>1.8181818181818181</v>
      </c>
      <c r="T247" s="74">
        <v>0.26169868566904203</v>
      </c>
      <c r="U247" s="74">
        <v>0.33108960000000004</v>
      </c>
      <c r="V247" s="74">
        <v>0.38196598574821861</v>
      </c>
      <c r="W247" s="74">
        <v>0.71305558574821859</v>
      </c>
      <c r="X247" t="s">
        <v>216</v>
      </c>
      <c r="Y247">
        <v>6453</v>
      </c>
    </row>
    <row r="248" spans="1:25" x14ac:dyDescent="0.25">
      <c r="A248" s="28" t="str">
        <f>HYPERLINK("http://www.fangraphs.com/statss.aspx?playerid="&amp;Y248,X248)</f>
        <v>Peter Bourjos</v>
      </c>
      <c r="B248" t="str">
        <f>VLOOKUP(HITTERPROJECTIONS[[#This Row],[Name]],PLAYERIDMAP!B:T,5,FALSE)</f>
        <v>STL</v>
      </c>
      <c r="C248" s="53" t="str">
        <f>VLOOKUP(HITTERPROJECTIONS[[#This Row],[Name]],PLAYERIDMAP!B:U,6,FALSE)</f>
        <v>OF</v>
      </c>
      <c r="D248">
        <f>VLOOKUP(HITTERPROJECTIONS[[#This Row],[Name]],MYRANKS_H[[#All],[PLAYER NAME]:[RANK]],21,FALSE)</f>
        <v>247</v>
      </c>
      <c r="E248" s="41">
        <v>366</v>
      </c>
      <c r="F248" s="32">
        <v>400</v>
      </c>
      <c r="G248" s="41">
        <v>93.05458800000001</v>
      </c>
      <c r="H248" s="73">
        <v>64.646588000000008</v>
      </c>
      <c r="I248" s="41">
        <v>14.64</v>
      </c>
      <c r="J248" s="41">
        <v>6.1</v>
      </c>
      <c r="K248" s="41">
        <v>7.6680000000000001</v>
      </c>
      <c r="L248" s="41">
        <v>50.8</v>
      </c>
      <c r="M248" s="41">
        <v>36</v>
      </c>
      <c r="N248" s="41">
        <v>24</v>
      </c>
      <c r="O248" s="41">
        <v>84</v>
      </c>
      <c r="P248" s="32">
        <v>8</v>
      </c>
      <c r="Q248" s="32">
        <v>2</v>
      </c>
      <c r="R248" s="41">
        <v>10</v>
      </c>
      <c r="S248" s="32">
        <v>3.3333333333333335</v>
      </c>
      <c r="T248" s="74">
        <v>0.25424750819672132</v>
      </c>
      <c r="U248" s="74">
        <v>0.31263647</v>
      </c>
      <c r="V248" s="74">
        <v>0.39043330054644815</v>
      </c>
      <c r="W248" s="74">
        <v>0.70306977054644815</v>
      </c>
      <c r="X248" t="s">
        <v>363</v>
      </c>
      <c r="Y248">
        <v>2578</v>
      </c>
    </row>
    <row r="249" spans="1:25" x14ac:dyDescent="0.25">
      <c r="A249" s="28" t="str">
        <f>HYPERLINK("http://www.fangraphs.com/statss.aspx?playerid="&amp;Y249,X249)</f>
        <v>Brett Wallace</v>
      </c>
      <c r="B249" s="53" t="str">
        <f>VLOOKUP(HITTERPROJECTIONS[[#This Row],[Name]],PLAYERIDMAP!B:T,5,FALSE)</f>
        <v>HOU</v>
      </c>
      <c r="C249" s="53" t="str">
        <f>VLOOKUP(HITTERPROJECTIONS[[#This Row],[Name]],PLAYERIDMAP!B:U,6,FALSE)</f>
        <v>1B</v>
      </c>
      <c r="D249">
        <f>VLOOKUP(HITTERPROJECTIONS[[#This Row],[Name]],MYRANKS_H[[#All],[PLAYER NAME]:[RANK]],21,FALSE)</f>
        <v>248</v>
      </c>
      <c r="E249" s="41">
        <v>407.82692307692309</v>
      </c>
      <c r="F249" s="32">
        <v>450</v>
      </c>
      <c r="G249" s="41">
        <v>101.7763857692308</v>
      </c>
      <c r="H249" s="73">
        <v>61.891695485829985</v>
      </c>
      <c r="I249" s="41">
        <v>21.464574898785425</v>
      </c>
      <c r="J249" s="41">
        <v>1.6313076923076923</v>
      </c>
      <c r="K249" s="41">
        <v>16.788807692307696</v>
      </c>
      <c r="L249" s="41">
        <v>49.05</v>
      </c>
      <c r="M249" s="41">
        <v>47.25</v>
      </c>
      <c r="N249" s="41">
        <v>33.75</v>
      </c>
      <c r="O249" s="41">
        <v>135</v>
      </c>
      <c r="P249" s="32">
        <v>6.9230769230769234</v>
      </c>
      <c r="Q249" s="32">
        <v>1.5</v>
      </c>
      <c r="R249" s="41">
        <v>0.97826086956521741</v>
      </c>
      <c r="S249" s="32">
        <v>0.97826086956521741</v>
      </c>
      <c r="T249" s="74">
        <v>0.24955779035224224</v>
      </c>
      <c r="U249" s="74">
        <v>0.31655436153846161</v>
      </c>
      <c r="V249" s="74">
        <v>0.43368887418007468</v>
      </c>
      <c r="W249" s="74">
        <v>0.75024323571853624</v>
      </c>
      <c r="X249" t="s">
        <v>274</v>
      </c>
      <c r="Y249">
        <v>8434</v>
      </c>
    </row>
    <row r="250" spans="1:25" x14ac:dyDescent="0.25">
      <c r="A250" s="28" t="str">
        <f>HYPERLINK("http://www.fangraphs.com/statss.aspx?playerid="&amp;Y250,X250)</f>
        <v>Seth Smith</v>
      </c>
      <c r="B250" t="str">
        <f>VLOOKUP(HITTERPROJECTIONS[[#This Row],[Name]],PLAYERIDMAP!B:T,5,FALSE)</f>
        <v>SD</v>
      </c>
      <c r="C250" s="53" t="str">
        <f>VLOOKUP(HITTERPROJECTIONS[[#This Row],[Name]],PLAYERIDMAP!B:U,6,FALSE)</f>
        <v>OF</v>
      </c>
      <c r="D250">
        <f>VLOOKUP(HITTERPROJECTIONS[[#This Row],[Name]],MYRANKS_H[[#All],[PLAYER NAME]:[RANK]],21,FALSE)</f>
        <v>249</v>
      </c>
      <c r="E250" s="41">
        <v>373.64363354037266</v>
      </c>
      <c r="F250" s="32">
        <v>425</v>
      </c>
      <c r="G250" s="41">
        <v>94.09313461956522</v>
      </c>
      <c r="H250" s="73">
        <v>55.7954519073499</v>
      </c>
      <c r="I250" s="41">
        <v>24.909575569358179</v>
      </c>
      <c r="J250" s="41">
        <v>1.4945745341614907</v>
      </c>
      <c r="K250" s="41">
        <v>11.893532608695651</v>
      </c>
      <c r="L250" s="41">
        <v>51.85</v>
      </c>
      <c r="M250" s="41">
        <v>46.325000000000003</v>
      </c>
      <c r="N250" s="41">
        <v>44.625</v>
      </c>
      <c r="O250" s="41">
        <v>93.5</v>
      </c>
      <c r="P250" s="32">
        <v>3.6956521739130435</v>
      </c>
      <c r="Q250" s="32">
        <v>3.0357142857142856</v>
      </c>
      <c r="R250" s="41">
        <v>1.8416666666666668</v>
      </c>
      <c r="S250" s="32">
        <v>0.9916666666666667</v>
      </c>
      <c r="T250" s="74">
        <v>0.25182587410364199</v>
      </c>
      <c r="U250" s="74">
        <v>0.33509126304347819</v>
      </c>
      <c r="V250" s="74">
        <v>0.42198620003061454</v>
      </c>
      <c r="W250" s="74">
        <v>0.75707746307409274</v>
      </c>
      <c r="X250" t="s">
        <v>261</v>
      </c>
      <c r="Y250">
        <v>7331</v>
      </c>
    </row>
    <row r="251" spans="1:25" x14ac:dyDescent="0.25">
      <c r="A251" s="28" t="str">
        <f>HYPERLINK("http://www.fangraphs.com/statss.aspx?playerid="&amp;Y251,X251)</f>
        <v>A.J. Pollock</v>
      </c>
      <c r="B251" t="str">
        <f>VLOOKUP(HITTERPROJECTIONS[[#This Row],[Name]],PLAYERIDMAP!B:T,5,FALSE)</f>
        <v>ARI</v>
      </c>
      <c r="C251" s="53" t="str">
        <f>VLOOKUP(HITTERPROJECTIONS[[#This Row],[Name]],PLAYERIDMAP!B:U,6,FALSE)</f>
        <v>OF</v>
      </c>
      <c r="D251">
        <f>VLOOKUP(HITTERPROJECTIONS[[#This Row],[Name]],MYRANKS_H[[#All],[PLAYER NAME]:[RANK]],21,FALSE)</f>
        <v>250</v>
      </c>
      <c r="E251" s="41">
        <v>366.4</v>
      </c>
      <c r="F251" s="32">
        <v>400</v>
      </c>
      <c r="G251" s="41">
        <v>97.431621439999986</v>
      </c>
      <c r="H251" s="73">
        <v>64.536452028235288</v>
      </c>
      <c r="I251" s="41">
        <v>21.552941176470586</v>
      </c>
      <c r="J251" s="41">
        <v>4.3105882352941176</v>
      </c>
      <c r="K251" s="41">
        <v>7.0316400000000003</v>
      </c>
      <c r="L251" s="41">
        <v>45.6</v>
      </c>
      <c r="M251" s="41">
        <v>36.4</v>
      </c>
      <c r="N251" s="41">
        <v>30</v>
      </c>
      <c r="O251" s="41">
        <v>64</v>
      </c>
      <c r="P251" s="32">
        <v>1.6</v>
      </c>
      <c r="Q251" s="32">
        <v>2</v>
      </c>
      <c r="R251" s="41">
        <v>9.375</v>
      </c>
      <c r="S251" s="32">
        <v>3.125</v>
      </c>
      <c r="T251" s="74">
        <v>0.26591599737991262</v>
      </c>
      <c r="U251" s="74">
        <v>0.32257905359999994</v>
      </c>
      <c r="V251" s="74">
        <v>0.40584241017210382</v>
      </c>
      <c r="W251" s="74">
        <v>0.72842146377210382</v>
      </c>
      <c r="X251" t="s">
        <v>184</v>
      </c>
      <c r="Y251">
        <v>9256</v>
      </c>
    </row>
    <row r="252" spans="1:25" x14ac:dyDescent="0.25">
      <c r="A252" s="28" t="str">
        <f>HYPERLINK("http://www.fangraphs.com/statss.aspx?playerid="&amp;Y252,X252)</f>
        <v>Kevin Youkilis</v>
      </c>
      <c r="B252" t="str">
        <f>VLOOKUP(HITTERPROJECTIONS[[#This Row],[Name]],PLAYERIDMAP!B:T,5,FALSE)</f>
        <v>NYY</v>
      </c>
      <c r="C252" s="53" t="str">
        <f>VLOOKUP(HITTERPROJECTIONS[[#This Row],[Name]],PLAYERIDMAP!B:U,6,FALSE)</f>
        <v>3B</v>
      </c>
      <c r="D252">
        <f>VLOOKUP(HITTERPROJECTIONS[[#This Row],[Name]],MYRANKS_H[[#All],[PLAYER NAME]:[RANK]],21,FALSE)</f>
        <v>251</v>
      </c>
      <c r="E252" s="41">
        <v>345</v>
      </c>
      <c r="F252" s="32">
        <v>400</v>
      </c>
      <c r="G252" s="41">
        <v>83.292233499999995</v>
      </c>
      <c r="H252" s="73">
        <v>49.791716833333318</v>
      </c>
      <c r="I252" s="41">
        <v>19.166666666666668</v>
      </c>
      <c r="J252" s="41">
        <v>1.38</v>
      </c>
      <c r="K252" s="41">
        <v>12.953850000000001</v>
      </c>
      <c r="L252" s="41">
        <v>47.199999999999996</v>
      </c>
      <c r="M252" s="41">
        <v>41.6</v>
      </c>
      <c r="N252" s="41">
        <v>40</v>
      </c>
      <c r="O252" s="41">
        <v>92</v>
      </c>
      <c r="P252" s="41">
        <v>12.5</v>
      </c>
      <c r="Q252" s="41">
        <v>2.5</v>
      </c>
      <c r="R252" s="41">
        <v>0.5</v>
      </c>
      <c r="S252" s="32">
        <v>0.16666666666666666</v>
      </c>
      <c r="T252" s="74">
        <v>0.24142676376811592</v>
      </c>
      <c r="U252" s="74">
        <v>0.33948058375000001</v>
      </c>
      <c r="V252" s="74">
        <v>0.41762449323671491</v>
      </c>
      <c r="W252" s="74">
        <v>0.75710507698671492</v>
      </c>
      <c r="X252" t="s">
        <v>470</v>
      </c>
      <c r="Y252">
        <v>1935</v>
      </c>
    </row>
    <row r="253" spans="1:25" x14ac:dyDescent="0.25">
      <c r="A253" s="28" t="str">
        <f>HYPERLINK("http://www.fangraphs.com/statss.aspx?playerid="&amp;Y253,X253)</f>
        <v>Corey Dickerson</v>
      </c>
      <c r="B253" s="54" t="str">
        <f>VLOOKUP(HITTERPROJECTIONS[[#This Row],[Name]],PLAYERIDMAP!B:T,5,FALSE)</f>
        <v>COL</v>
      </c>
      <c r="C253" s="54" t="str">
        <f>VLOOKUP(HITTERPROJECTIONS[[#This Row],[Name]],PLAYERIDMAP!B:U,6,FALSE)</f>
        <v>OF</v>
      </c>
      <c r="D253">
        <f>VLOOKUP(HITTERPROJECTIONS[[#This Row],[Name]],MYRANKS_H[[#All],[PLAYER NAME]:[RANK]],21,FALSE)</f>
        <v>252</v>
      </c>
      <c r="E253" s="41">
        <v>364.91891891891891</v>
      </c>
      <c r="F253" s="32">
        <v>400</v>
      </c>
      <c r="G253" s="41">
        <v>96.827863675675673</v>
      </c>
      <c r="H253" s="73">
        <v>55.242314126126125</v>
      </c>
      <c r="I253" s="41">
        <v>24.327927927927927</v>
      </c>
      <c r="J253" s="41">
        <v>7.298378378378378</v>
      </c>
      <c r="K253" s="41">
        <v>9.9592432432432432</v>
      </c>
      <c r="L253" s="41">
        <v>53.2</v>
      </c>
      <c r="M253" s="41">
        <v>38.4</v>
      </c>
      <c r="N253" s="41">
        <v>30</v>
      </c>
      <c r="O253" s="41">
        <v>76</v>
      </c>
      <c r="P253" s="41">
        <v>1.0810810810810811</v>
      </c>
      <c r="Q253" s="41">
        <v>4</v>
      </c>
      <c r="R253" s="41">
        <v>2.6666666666666665</v>
      </c>
      <c r="S253" s="32">
        <v>2.6666666666666665</v>
      </c>
      <c r="T253" s="74">
        <v>0.26534076107243371</v>
      </c>
      <c r="U253" s="74">
        <v>0.3197723618918919</v>
      </c>
      <c r="V253" s="74">
        <v>0.45388240922332496</v>
      </c>
      <c r="W253" s="74">
        <v>0.77365477111521685</v>
      </c>
      <c r="X253" t="s">
        <v>5271</v>
      </c>
      <c r="Y253">
        <v>10762</v>
      </c>
    </row>
    <row r="254" spans="1:25" x14ac:dyDescent="0.25">
      <c r="A254" s="28" t="str">
        <f>HYPERLINK("http://www.fangraphs.com/statss.aspx?playerid="&amp;Y254,X254)</f>
        <v>David Lough</v>
      </c>
      <c r="B254" t="str">
        <f>VLOOKUP(HITTERPROJECTIONS[[#This Row],[Name]],PLAYERIDMAP!B:T,5,FALSE)</f>
        <v>BAL</v>
      </c>
      <c r="C254" s="53" t="str">
        <f>VLOOKUP(HITTERPROJECTIONS[[#This Row],[Name]],PLAYERIDMAP!B:U,6,FALSE)</f>
        <v>OF</v>
      </c>
      <c r="D254">
        <f>VLOOKUP(HITTERPROJECTIONS[[#This Row],[Name]],MYRANKS_H[[#All],[PLAYER NAME]:[RANK]],21,FALSE)</f>
        <v>253</v>
      </c>
      <c r="E254" s="41">
        <v>372</v>
      </c>
      <c r="F254" s="32">
        <v>400</v>
      </c>
      <c r="G254" s="41">
        <v>103.45112400000001</v>
      </c>
      <c r="H254" s="73">
        <v>73.14152399999999</v>
      </c>
      <c r="I254" s="41">
        <v>18.600000000000001</v>
      </c>
      <c r="J254" s="41">
        <v>4.6500000000000004</v>
      </c>
      <c r="K254" s="41">
        <v>7.0595999999999997</v>
      </c>
      <c r="L254" s="41">
        <v>46.800000000000004</v>
      </c>
      <c r="M254" s="41">
        <v>33.200000000000003</v>
      </c>
      <c r="N254" s="41">
        <v>20</v>
      </c>
      <c r="O254" s="41">
        <v>57.999999999999993</v>
      </c>
      <c r="P254" s="32">
        <v>4</v>
      </c>
      <c r="Q254" s="32">
        <v>4</v>
      </c>
      <c r="R254" s="41">
        <v>6.666666666666667</v>
      </c>
      <c r="S254" s="32">
        <v>2.2222222222222223</v>
      </c>
      <c r="T254" s="74">
        <v>0.27809441935483875</v>
      </c>
      <c r="U254" s="74">
        <v>0.31862781000000001</v>
      </c>
      <c r="V254" s="74">
        <v>0.41002667741935483</v>
      </c>
      <c r="W254" s="74">
        <v>0.72865448741935479</v>
      </c>
      <c r="X254" t="s">
        <v>273</v>
      </c>
      <c r="Y254">
        <v>7215</v>
      </c>
    </row>
    <row r="255" spans="1:25" x14ac:dyDescent="0.25">
      <c r="A255" s="28" t="str">
        <f>HYPERLINK("http://www.fangraphs.com/statss.aspx?playerid="&amp;Y255,X255)</f>
        <v>Alberto Callaspo</v>
      </c>
      <c r="B255" t="str">
        <f>VLOOKUP(HITTERPROJECTIONS[[#This Row],[Name]],PLAYERIDMAP!B:T,5,FALSE)</f>
        <v>OAK</v>
      </c>
      <c r="C255" s="53" t="str">
        <f>VLOOKUP(HITTERPROJECTIONS[[#This Row],[Name]],PLAYERIDMAP!B:U,6,FALSE)</f>
        <v>3B</v>
      </c>
      <c r="D255">
        <f>VLOOKUP(HITTERPROJECTIONS[[#This Row],[Name]],MYRANKS_H[[#All],[PLAYER NAME]:[RANK]],21,FALSE)</f>
        <v>254</v>
      </c>
      <c r="E255" s="41">
        <v>354.42307692307691</v>
      </c>
      <c r="F255" s="32">
        <v>400</v>
      </c>
      <c r="G255" s="41">
        <v>95.01996800000002</v>
      </c>
      <c r="H255" s="73">
        <v>72.488657464882962</v>
      </c>
      <c r="I255" s="41">
        <v>15.409698996655518</v>
      </c>
      <c r="J255" s="41">
        <v>0.17721153846153845</v>
      </c>
      <c r="K255" s="41">
        <v>6.944399999999999</v>
      </c>
      <c r="L255" s="41">
        <v>41.199999999999996</v>
      </c>
      <c r="M255" s="41">
        <v>40.799999999999997</v>
      </c>
      <c r="N255" s="41">
        <v>42</v>
      </c>
      <c r="O255" s="41">
        <v>36</v>
      </c>
      <c r="P255" s="32">
        <v>0.5</v>
      </c>
      <c r="Q255" s="32">
        <v>3.0769230769230771</v>
      </c>
      <c r="R255" s="41">
        <v>2.6</v>
      </c>
      <c r="S255" s="32">
        <v>1.4</v>
      </c>
      <c r="T255" s="74">
        <v>0.26809757655995664</v>
      </c>
      <c r="U255" s="74">
        <v>0.34379992000000004</v>
      </c>
      <c r="V255" s="74">
        <v>0.371356434282479</v>
      </c>
      <c r="W255" s="74">
        <v>0.71515635428247903</v>
      </c>
      <c r="X255" t="s">
        <v>187</v>
      </c>
      <c r="Y255">
        <v>3336</v>
      </c>
    </row>
    <row r="256" spans="1:25" x14ac:dyDescent="0.25">
      <c r="A256" s="28" t="str">
        <f>HYPERLINK("http://www.fangraphs.com/statss.aspx?playerid="&amp;Y256,X256)</f>
        <v>Conor Gillaspie</v>
      </c>
      <c r="B256" s="53" t="str">
        <f>VLOOKUP(HITTERPROJECTIONS[[#This Row],[Name]],PLAYERIDMAP!B:T,5,FALSE)</f>
        <v>CHW</v>
      </c>
      <c r="C256" s="53" t="str">
        <f>VLOOKUP(HITTERPROJECTIONS[[#This Row],[Name]],PLAYERIDMAP!B:U,6,FALSE)</f>
        <v>3B</v>
      </c>
      <c r="D256">
        <f>VLOOKUP(HITTERPROJECTIONS[[#This Row],[Name]],MYRANKS_H[[#All],[PLAYER NAME]:[RANK]],21,FALSE)</f>
        <v>255</v>
      </c>
      <c r="E256" s="41">
        <v>360.2</v>
      </c>
      <c r="F256" s="32">
        <v>400</v>
      </c>
      <c r="G256" s="41">
        <v>93.762323199999997</v>
      </c>
      <c r="H256" s="73">
        <v>67.817763200000016</v>
      </c>
      <c r="I256" s="41">
        <v>12.006666666666666</v>
      </c>
      <c r="J256" s="41">
        <v>2.4013333333333331</v>
      </c>
      <c r="K256" s="41">
        <v>11.53656</v>
      </c>
      <c r="L256" s="41">
        <v>42</v>
      </c>
      <c r="M256" s="41">
        <v>40</v>
      </c>
      <c r="N256" s="41">
        <v>34</v>
      </c>
      <c r="O256" s="41">
        <v>60</v>
      </c>
      <c r="P256" s="41">
        <v>0.8</v>
      </c>
      <c r="Q256" s="41">
        <v>5</v>
      </c>
      <c r="R256" s="41">
        <v>0</v>
      </c>
      <c r="S256" s="32">
        <v>0.8</v>
      </c>
      <c r="T256" s="74">
        <v>0.26030628317601334</v>
      </c>
      <c r="U256" s="74">
        <v>0.32140580800000002</v>
      </c>
      <c r="V256" s="74">
        <v>0.4030575694984268</v>
      </c>
      <c r="W256" s="74">
        <v>0.72446337749842682</v>
      </c>
      <c r="X256" t="s">
        <v>243</v>
      </c>
      <c r="Y256">
        <v>9009</v>
      </c>
    </row>
    <row r="257" spans="1:25" x14ac:dyDescent="0.25">
      <c r="A257" s="28" t="str">
        <f>HYPERLINK("http://www.fangraphs.com/statss.aspx?playerid="&amp;Y257,X257)</f>
        <v>Mike Aviles</v>
      </c>
      <c r="B257" s="53" t="str">
        <f>VLOOKUP(HITTERPROJECTIONS[[#This Row],[Name]],PLAYERIDMAP!B:T,5,FALSE)</f>
        <v>CLE</v>
      </c>
      <c r="C257" s="53" t="str">
        <f>VLOOKUP(HITTERPROJECTIONS[[#This Row],[Name]],PLAYERIDMAP!B:U,6,FALSE)</f>
        <v>SS</v>
      </c>
      <c r="D257">
        <f>VLOOKUP(HITTERPROJECTIONS[[#This Row],[Name]],MYRANKS_H[[#All],[PLAYER NAME]:[RANK]],21,FALSE)</f>
        <v>256</v>
      </c>
      <c r="E257" s="41">
        <v>329.05555555555554</v>
      </c>
      <c r="F257" s="32">
        <v>350</v>
      </c>
      <c r="G257" s="41">
        <v>83.755414166666682</v>
      </c>
      <c r="H257" s="73">
        <v>58.440529967532491</v>
      </c>
      <c r="I257" s="41">
        <v>16.452777777777776</v>
      </c>
      <c r="J257" s="41">
        <v>0.85468975468975461</v>
      </c>
      <c r="K257" s="41">
        <v>8.007416666666666</v>
      </c>
      <c r="L257" s="41">
        <v>40.25</v>
      </c>
      <c r="M257" s="41">
        <v>39.550000000000004</v>
      </c>
      <c r="N257" s="41">
        <v>14</v>
      </c>
      <c r="O257" s="41">
        <v>45.5</v>
      </c>
      <c r="P257" s="41">
        <v>1.9444444444444444</v>
      </c>
      <c r="Q257" s="41">
        <v>5</v>
      </c>
      <c r="R257" s="41">
        <v>8.75</v>
      </c>
      <c r="S257" s="32">
        <v>3.7500000000000004</v>
      </c>
      <c r="T257" s="74">
        <v>0.25453274607462439</v>
      </c>
      <c r="U257" s="74">
        <v>0.28485673888888891</v>
      </c>
      <c r="V257" s="74">
        <v>0.3827311811867013</v>
      </c>
      <c r="W257" s="74">
        <v>0.6675879200755902</v>
      </c>
      <c r="X257" t="s">
        <v>164</v>
      </c>
      <c r="Y257">
        <v>5986</v>
      </c>
    </row>
    <row r="258" spans="1:25" x14ac:dyDescent="0.25">
      <c r="A258" s="28" t="str">
        <f>HYPERLINK("http://www.fangraphs.com/statss.aspx?playerid="&amp;Y258,X258)</f>
        <v>Maicer Izturis</v>
      </c>
      <c r="B258" t="str">
        <f>VLOOKUP(HITTERPROJECTIONS[[#This Row],[Name]],PLAYERIDMAP!B:T,5,FALSE)</f>
        <v>TOR</v>
      </c>
      <c r="C258" s="53" t="str">
        <f>VLOOKUP(HITTERPROJECTIONS[[#This Row],[Name]],PLAYERIDMAP!B:U,6,FALSE)</f>
        <v>3B</v>
      </c>
      <c r="D258">
        <f>VLOOKUP(HITTERPROJECTIONS[[#This Row],[Name]],MYRANKS_H[[#All],[PLAYER NAME]:[RANK]],21,FALSE)</f>
        <v>257</v>
      </c>
      <c r="E258" s="41">
        <v>366.01069518716577</v>
      </c>
      <c r="F258" s="32">
        <v>400</v>
      </c>
      <c r="G258" s="41">
        <v>98.058083454545454</v>
      </c>
      <c r="H258" s="73">
        <v>74.072723083028421</v>
      </c>
      <c r="I258" s="41">
        <v>19.263720799324513</v>
      </c>
      <c r="J258" s="41">
        <v>0.73202139037433156</v>
      </c>
      <c r="K258" s="41">
        <v>3.9896181818181824</v>
      </c>
      <c r="L258" s="41">
        <v>39.200000000000003</v>
      </c>
      <c r="M258" s="41">
        <v>31.6</v>
      </c>
      <c r="N258" s="41">
        <v>28.000000000000004</v>
      </c>
      <c r="O258" s="41">
        <v>40</v>
      </c>
      <c r="P258" s="41">
        <v>3.6363636363636362</v>
      </c>
      <c r="Q258" s="41">
        <v>2.3529411764705883</v>
      </c>
      <c r="R258" s="41">
        <v>9.0666666666666682</v>
      </c>
      <c r="S258" s="32">
        <v>4.2666666666666666</v>
      </c>
      <c r="T258" s="74">
        <v>0.26791043197358427</v>
      </c>
      <c r="U258" s="74">
        <v>0.32423611772727268</v>
      </c>
      <c r="V258" s="74">
        <v>0.35724284371856824</v>
      </c>
      <c r="W258" s="74">
        <v>0.68147896144584097</v>
      </c>
      <c r="X258" t="s">
        <v>282</v>
      </c>
      <c r="Y258">
        <v>2437</v>
      </c>
    </row>
    <row r="259" spans="1:25" x14ac:dyDescent="0.25">
      <c r="A259" s="28" t="str">
        <f>HYPERLINK("http://www.fangraphs.com/statss.aspx?playerid="&amp;Y259,X259)</f>
        <v>David DeJesus</v>
      </c>
      <c r="B259" t="str">
        <f>VLOOKUP(HITTERPROJECTIONS[[#This Row],[Name]],PLAYERIDMAP!B:T,5,FALSE)</f>
        <v>TB</v>
      </c>
      <c r="C259" s="53" t="str">
        <f>VLOOKUP(HITTERPROJECTIONS[[#This Row],[Name]],PLAYERIDMAP!B:U,6,FALSE)</f>
        <v>OF</v>
      </c>
      <c r="D259">
        <f>VLOOKUP(HITTERPROJECTIONS[[#This Row],[Name]],MYRANKS_H[[#All],[PLAYER NAME]:[RANK]],21,FALSE)</f>
        <v>258</v>
      </c>
      <c r="E259" s="41">
        <v>399.22582253240279</v>
      </c>
      <c r="F259" s="32">
        <v>450</v>
      </c>
      <c r="G259" s="41">
        <v>99.914040228813548</v>
      </c>
      <c r="H259" s="73">
        <v>63.908176135798477</v>
      </c>
      <c r="I259" s="41">
        <v>23.483871913670754</v>
      </c>
      <c r="J259" s="41">
        <v>4.6967743827341506</v>
      </c>
      <c r="K259" s="41">
        <v>7.8252177966101693</v>
      </c>
      <c r="L259" s="41">
        <v>53.55</v>
      </c>
      <c r="M259" s="41">
        <v>40.049999999999997</v>
      </c>
      <c r="N259" s="41">
        <v>40.5</v>
      </c>
      <c r="O259" s="41">
        <v>76.5</v>
      </c>
      <c r="P259" s="41">
        <v>7.6271186440677967</v>
      </c>
      <c r="Q259" s="41">
        <v>2.6470588235294117</v>
      </c>
      <c r="R259" s="41">
        <v>5.8500000000000005</v>
      </c>
      <c r="S259" s="32">
        <v>3.15</v>
      </c>
      <c r="T259" s="74">
        <v>0.25026948305856173</v>
      </c>
      <c r="U259" s="74">
        <v>0.32898035305084744</v>
      </c>
      <c r="V259" s="74">
        <v>0.39142536749385703</v>
      </c>
      <c r="W259" s="74">
        <v>0.72040572054470453</v>
      </c>
      <c r="X259" t="s">
        <v>240</v>
      </c>
      <c r="Y259">
        <v>1825</v>
      </c>
    </row>
    <row r="260" spans="1:25" x14ac:dyDescent="0.25">
      <c r="A260" s="28" t="str">
        <f>HYPERLINK("http://www.fangraphs.com/statss.aspx?playerid="&amp;Y260,X260)</f>
        <v>Eduardo Nunez</v>
      </c>
      <c r="B260" t="str">
        <f>VLOOKUP(HITTERPROJECTIONS[[#This Row],[Name]],PLAYERIDMAP!B:T,5,FALSE)</f>
        <v>NYY</v>
      </c>
      <c r="C260" s="53" t="str">
        <f>VLOOKUP(HITTERPROJECTIONS[[#This Row],[Name]],PLAYERIDMAP!B:U,6,FALSE)</f>
        <v>3B</v>
      </c>
      <c r="D260">
        <f>VLOOKUP(HITTERPROJECTIONS[[#This Row],[Name]],MYRANKS_H[[#All],[PLAYER NAME]:[RANK]],21,FALSE)</f>
        <v>259</v>
      </c>
      <c r="E260" s="41">
        <v>275.94230769230768</v>
      </c>
      <c r="F260" s="32">
        <v>300</v>
      </c>
      <c r="G260" s="41">
        <v>72.054687923076912</v>
      </c>
      <c r="H260" s="73">
        <v>53.680663369505481</v>
      </c>
      <c r="I260" s="41">
        <v>13.140109890109889</v>
      </c>
      <c r="J260" s="41">
        <v>2.1557992788461537</v>
      </c>
      <c r="K260" s="41">
        <v>3.0781153846153848</v>
      </c>
      <c r="L260" s="41">
        <v>36</v>
      </c>
      <c r="M260" s="41">
        <v>29.400000000000002</v>
      </c>
      <c r="N260" s="41">
        <v>18</v>
      </c>
      <c r="O260" s="41">
        <v>42.000000000000007</v>
      </c>
      <c r="P260" s="41">
        <v>2.3076923076923075</v>
      </c>
      <c r="Q260" s="41">
        <v>3.75</v>
      </c>
      <c r="R260" s="41">
        <v>12</v>
      </c>
      <c r="S260" s="32">
        <v>2.9999999999999991</v>
      </c>
      <c r="T260" s="74">
        <v>0.26112229228517664</v>
      </c>
      <c r="U260" s="74">
        <v>0.30787460076923073</v>
      </c>
      <c r="V260" s="74">
        <v>0.35783111096840992</v>
      </c>
      <c r="W260" s="74">
        <v>0.66570571173764059</v>
      </c>
      <c r="X260" t="s">
        <v>238</v>
      </c>
      <c r="Y260">
        <v>6848</v>
      </c>
    </row>
    <row r="261" spans="1:25" x14ac:dyDescent="0.25">
      <c r="A261" s="28" t="str">
        <f>HYPERLINK("http://www.fangraphs.com/statss.aspx?playerid="&amp;Y261,X261)</f>
        <v>Brandon Crawford</v>
      </c>
      <c r="B261" t="str">
        <f>VLOOKUP(HITTERPROJECTIONS[[#This Row],[Name]],PLAYERIDMAP!B:T,5,FALSE)</f>
        <v>SF</v>
      </c>
      <c r="C261" s="53" t="str">
        <f>VLOOKUP(HITTERPROJECTIONS[[#This Row],[Name]],PLAYERIDMAP!B:U,6,FALSE)</f>
        <v>SS</v>
      </c>
      <c r="D261">
        <f>VLOOKUP(HITTERPROJECTIONS[[#This Row],[Name]],MYRANKS_H[[#All],[PLAYER NAME]:[RANK]],21,FALSE)</f>
        <v>260</v>
      </c>
      <c r="E261" s="41">
        <v>499.58333333333331</v>
      </c>
      <c r="F261" s="32">
        <v>550</v>
      </c>
      <c r="G261" s="41">
        <v>123.29989466666665</v>
      </c>
      <c r="H261" s="73">
        <v>88.382856571428547</v>
      </c>
      <c r="I261" s="41">
        <v>23.789682539682538</v>
      </c>
      <c r="J261" s="41">
        <v>3.3305555555555553</v>
      </c>
      <c r="K261" s="41">
        <v>7.7967999999999993</v>
      </c>
      <c r="L261" s="41">
        <v>53.9</v>
      </c>
      <c r="M261" s="41">
        <v>50.05</v>
      </c>
      <c r="N261" s="41">
        <v>44</v>
      </c>
      <c r="O261" s="41">
        <v>96.25</v>
      </c>
      <c r="P261" s="32">
        <v>3.6666666666666665</v>
      </c>
      <c r="Q261" s="32">
        <v>2.75</v>
      </c>
      <c r="R261" s="41">
        <v>1.1000000000000001</v>
      </c>
      <c r="S261" s="32">
        <v>1.65</v>
      </c>
      <c r="T261" s="74">
        <v>0.24680546055045868</v>
      </c>
      <c r="U261" s="74">
        <v>0.31084829333333336</v>
      </c>
      <c r="V261" s="74">
        <v>0.35457765801660107</v>
      </c>
      <c r="W261" s="74">
        <v>0.66542595134993443</v>
      </c>
      <c r="X261" t="s">
        <v>198</v>
      </c>
      <c r="Y261">
        <v>5343</v>
      </c>
    </row>
    <row r="262" spans="1:25" x14ac:dyDescent="0.25">
      <c r="A262" s="28" t="str">
        <f>HYPERLINK("http://www.fangraphs.com/statss.aspx?playerid="&amp;Y262,X262)</f>
        <v>Chris Young</v>
      </c>
      <c r="B262" t="str">
        <f>VLOOKUP(HITTERPROJECTIONS[[#This Row],[Name]],PLAYERIDMAP!B:T,5,FALSE)</f>
        <v>NYM</v>
      </c>
      <c r="C262" s="53" t="str">
        <f>VLOOKUP(HITTERPROJECTIONS[[#This Row],[Name]],PLAYERIDMAP!B:U,6,FALSE)</f>
        <v>OF</v>
      </c>
      <c r="D262">
        <f>VLOOKUP(HITTERPROJECTIONS[[#This Row],[Name]],MYRANKS_H[[#All],[PLAYER NAME]:[RANK]],21,FALSE)</f>
        <v>261</v>
      </c>
      <c r="E262" s="41">
        <v>310.72222222222223</v>
      </c>
      <c r="F262" s="32">
        <v>350</v>
      </c>
      <c r="G262" s="41">
        <v>71.993153555555566</v>
      </c>
      <c r="H262" s="73">
        <v>40.770894296296298</v>
      </c>
      <c r="I262" s="41">
        <v>17.755555555555556</v>
      </c>
      <c r="J262" s="41">
        <v>2.0714814814814817</v>
      </c>
      <c r="K262" s="41">
        <v>11.395222222222223</v>
      </c>
      <c r="L262" s="41">
        <v>38.85</v>
      </c>
      <c r="M262" s="41">
        <v>37.799999999999997</v>
      </c>
      <c r="N262" s="41">
        <v>35</v>
      </c>
      <c r="O262" s="41">
        <v>80.5</v>
      </c>
      <c r="P262" s="41">
        <v>1.9444444444444444</v>
      </c>
      <c r="Q262" s="41">
        <v>2.3333333333333335</v>
      </c>
      <c r="R262" s="41">
        <v>10.219999999999999</v>
      </c>
      <c r="S262" s="32">
        <v>3.7800000000000002</v>
      </c>
      <c r="T262" s="74">
        <v>0.23169618523153945</v>
      </c>
      <c r="U262" s="74">
        <v>0.31125028000000005</v>
      </c>
      <c r="V262" s="74">
        <v>0.41219240073901903</v>
      </c>
      <c r="W262" s="74">
        <v>0.72344268073901907</v>
      </c>
      <c r="X262" t="s">
        <v>241</v>
      </c>
      <c r="Y262">
        <v>3882</v>
      </c>
    </row>
    <row r="263" spans="1:25" x14ac:dyDescent="0.25">
      <c r="A263" s="28" t="str">
        <f>HYPERLINK("http://www.fangraphs.com/statss.aspx?playerid="&amp;Y263,X263)</f>
        <v>Jeff Mathis</v>
      </c>
      <c r="B263" t="str">
        <f>VLOOKUP(HITTERPROJECTIONS[[#This Row],[Name]],PLAYERIDMAP!B:T,5,FALSE)</f>
        <v>MIA</v>
      </c>
      <c r="C263" s="53" t="str">
        <f>VLOOKUP(HITTERPROJECTIONS[[#This Row],[Name]],PLAYERIDMAP!B:U,6,FALSE)</f>
        <v>C</v>
      </c>
      <c r="D263">
        <f>VLOOKUP(HITTERPROJECTIONS[[#This Row],[Name]],MYRANKS_H[[#All],[PLAYER NAME]:[RANK]],21,FALSE)</f>
        <v>262</v>
      </c>
      <c r="E263" s="41">
        <v>184.75</v>
      </c>
      <c r="F263" s="32">
        <v>200</v>
      </c>
      <c r="G263" s="41">
        <v>35.844096</v>
      </c>
      <c r="H263" s="73">
        <v>22.059462666666668</v>
      </c>
      <c r="I263" s="41">
        <v>9.2375000000000007</v>
      </c>
      <c r="J263" s="41">
        <v>0.24633333333333332</v>
      </c>
      <c r="K263" s="41">
        <v>4.3007999999999997</v>
      </c>
      <c r="L263" s="41">
        <v>17</v>
      </c>
      <c r="M263" s="41">
        <v>21.2</v>
      </c>
      <c r="N263" s="41">
        <v>13</v>
      </c>
      <c r="O263" s="41">
        <v>57.999999999999993</v>
      </c>
      <c r="P263" s="41">
        <v>1</v>
      </c>
      <c r="Q263" s="41">
        <v>1.25</v>
      </c>
      <c r="R263" s="41">
        <v>0.5</v>
      </c>
      <c r="S263" s="32">
        <v>0.5</v>
      </c>
      <c r="T263" s="74">
        <v>0.19401405142083897</v>
      </c>
      <c r="U263" s="74">
        <v>0.24922047999999999</v>
      </c>
      <c r="V263" s="74">
        <v>0.31651779521876411</v>
      </c>
      <c r="W263" s="74">
        <v>0.56573827521876408</v>
      </c>
      <c r="X263" t="s">
        <v>369</v>
      </c>
      <c r="Y263">
        <v>3448</v>
      </c>
    </row>
    <row r="264" spans="1:25" x14ac:dyDescent="0.25">
      <c r="A264" s="28" t="str">
        <f>HYPERLINK("http://www.fangraphs.com/statss.aspx?playerid="&amp;Y264,X264)</f>
        <v>Emilio Bonifacio</v>
      </c>
      <c r="B264" s="53" t="str">
        <f>VLOOKUP(HITTERPROJECTIONS[[#This Row],[Name]],PLAYERIDMAP!B:T,5,FALSE)</f>
        <v>KC</v>
      </c>
      <c r="C264" s="53" t="str">
        <f>VLOOKUP(HITTERPROJECTIONS[[#This Row],[Name]],PLAYERIDMAP!B:U,6,FALSE)</f>
        <v>SS</v>
      </c>
      <c r="D264">
        <f>VLOOKUP(HITTERPROJECTIONS[[#This Row],[Name]],MYRANKS_H[[#All],[PLAYER NAME]:[RANK]],21,FALSE)</f>
        <v>263</v>
      </c>
      <c r="E264" s="41">
        <v>273.35294117647061</v>
      </c>
      <c r="F264" s="32">
        <v>300</v>
      </c>
      <c r="G264" s="41">
        <v>71.209184669117661</v>
      </c>
      <c r="H264" s="73">
        <v>54.862298884803934</v>
      </c>
      <c r="I264" s="41">
        <v>11.389705882352942</v>
      </c>
      <c r="J264" s="41">
        <v>3.0372549019607846</v>
      </c>
      <c r="K264" s="41">
        <v>1.9199250000000001</v>
      </c>
      <c r="L264" s="41">
        <v>34.5</v>
      </c>
      <c r="M264" s="41">
        <v>19.5</v>
      </c>
      <c r="N264" s="41">
        <v>24</v>
      </c>
      <c r="O264" s="41">
        <v>60</v>
      </c>
      <c r="P264" s="32">
        <v>0.88235294117647056</v>
      </c>
      <c r="Q264" s="32">
        <v>1.7647058823529411</v>
      </c>
      <c r="R264" s="41">
        <v>20.5</v>
      </c>
      <c r="S264" s="32">
        <v>4.5000000000000009</v>
      </c>
      <c r="T264" s="74">
        <v>0.26050271989993545</v>
      </c>
      <c r="U264" s="74">
        <v>0.3203051253676471</v>
      </c>
      <c r="V264" s="74">
        <v>0.34546244481206512</v>
      </c>
      <c r="W264" s="74">
        <v>0.66576757017971222</v>
      </c>
      <c r="X264" t="s">
        <v>172</v>
      </c>
      <c r="Y264">
        <v>4054</v>
      </c>
    </row>
    <row r="265" spans="1:25" x14ac:dyDescent="0.25">
      <c r="A265" s="28" t="str">
        <f>HYPERLINK("http://www.fangraphs.com/statss.aspx?playerid="&amp;Y265,X265)</f>
        <v>Justin Maxwell</v>
      </c>
      <c r="B265" t="str">
        <f>VLOOKUP(HITTERPROJECTIONS[[#This Row],[Name]],PLAYERIDMAP!B:T,5,FALSE)</f>
        <v>KC</v>
      </c>
      <c r="C265" s="53" t="str">
        <f>VLOOKUP(HITTERPROJECTIONS[[#This Row],[Name]],PLAYERIDMAP!B:U,6,FALSE)</f>
        <v>OF</v>
      </c>
      <c r="D265">
        <f>VLOOKUP(HITTERPROJECTIONS[[#This Row],[Name]],MYRANKS_H[[#All],[PLAYER NAME]:[RANK]],21,FALSE)</f>
        <v>264</v>
      </c>
      <c r="E265" s="41">
        <v>263.77272727272725</v>
      </c>
      <c r="F265" s="32">
        <v>300</v>
      </c>
      <c r="G265" s="41">
        <v>62.944805318181807</v>
      </c>
      <c r="H265" s="73">
        <v>35.866796314267063</v>
      </c>
      <c r="I265" s="41">
        <v>13.882775119617223</v>
      </c>
      <c r="J265" s="41">
        <v>2.3979338842975206</v>
      </c>
      <c r="K265" s="41">
        <v>10.7973</v>
      </c>
      <c r="L265" s="41">
        <v>37.799999999999997</v>
      </c>
      <c r="M265" s="41">
        <v>34.5</v>
      </c>
      <c r="N265" s="41">
        <v>31.5</v>
      </c>
      <c r="O265" s="41">
        <v>84.000000000000014</v>
      </c>
      <c r="P265" s="32">
        <v>2.7272727272727271</v>
      </c>
      <c r="Q265" s="32">
        <v>2</v>
      </c>
      <c r="R265" s="41">
        <v>7.5</v>
      </c>
      <c r="S265" s="32">
        <v>2.5</v>
      </c>
      <c r="T265" s="74">
        <v>0.23863272738238839</v>
      </c>
      <c r="U265" s="74">
        <v>0.32390692681818178</v>
      </c>
      <c r="V265" s="74">
        <v>0.43224843366201443</v>
      </c>
      <c r="W265" s="74">
        <v>0.75615536048019627</v>
      </c>
      <c r="X265" t="s">
        <v>295</v>
      </c>
      <c r="Y265">
        <v>6827</v>
      </c>
    </row>
    <row r="266" spans="1:25" x14ac:dyDescent="0.25">
      <c r="A266" s="28" t="str">
        <f>HYPERLINK("http://www.fangraphs.com/statss.aspx?playerid="&amp;Y266,X266)</f>
        <v>Ryan Sweeney</v>
      </c>
      <c r="B266" t="str">
        <f>VLOOKUP(HITTERPROJECTIONS[[#This Row],[Name]],PLAYERIDMAP!B:T,5,FALSE)</f>
        <v>CHC</v>
      </c>
      <c r="C266" s="53" t="str">
        <f>VLOOKUP(HITTERPROJECTIONS[[#This Row],[Name]],PLAYERIDMAP!B:U,6,FALSE)</f>
        <v>OF</v>
      </c>
      <c r="D266">
        <f>VLOOKUP(HITTERPROJECTIONS[[#This Row],[Name]],MYRANKS_H[[#All],[PLAYER NAME]:[RANK]],21,FALSE)</f>
        <v>265</v>
      </c>
      <c r="E266" s="41">
        <v>365.61038961038963</v>
      </c>
      <c r="F266" s="32">
        <v>400</v>
      </c>
      <c r="G266" s="41">
        <v>102.72657257142859</v>
      </c>
      <c r="H266" s="73">
        <v>68.353564232399194</v>
      </c>
      <c r="I266" s="41">
        <v>22.850649350649352</v>
      </c>
      <c r="J266" s="41">
        <v>3.84853041695147</v>
      </c>
      <c r="K266" s="41">
        <v>7.6738285714285714</v>
      </c>
      <c r="L266" s="41">
        <v>41.199999999999996</v>
      </c>
      <c r="M266" s="41">
        <v>36</v>
      </c>
      <c r="N266" s="41">
        <v>32</v>
      </c>
      <c r="O266" s="41">
        <v>57.999999999999993</v>
      </c>
      <c r="P266" s="41">
        <v>0.5714285714285714</v>
      </c>
      <c r="Q266" s="41">
        <v>1.8181818181818181</v>
      </c>
      <c r="R266" s="41">
        <v>1.1666666666666667</v>
      </c>
      <c r="S266" s="32">
        <v>0.50000000000000011</v>
      </c>
      <c r="T266" s="74">
        <v>0.28097279369138961</v>
      </c>
      <c r="U266" s="74">
        <v>0.33824500285714293</v>
      </c>
      <c r="V266" s="74">
        <v>0.427492688697447</v>
      </c>
      <c r="W266" s="74">
        <v>0.76573769155458993</v>
      </c>
      <c r="X266" t="s">
        <v>378</v>
      </c>
      <c r="Y266">
        <v>6352</v>
      </c>
    </row>
    <row r="267" spans="1:25" x14ac:dyDescent="0.25">
      <c r="A267" s="28" t="str">
        <f>HYPERLINK("http://www.fangraphs.com/statss.aspx?playerid="&amp;Y267,X267)</f>
        <v>Jason Kubel</v>
      </c>
      <c r="B267" t="str">
        <f>VLOOKUP(HITTERPROJECTIONS[[#This Row],[Name]],PLAYERIDMAP!B:T,5,FALSE)</f>
        <v>MIN</v>
      </c>
      <c r="C267" s="53" t="str">
        <f>VLOOKUP(HITTERPROJECTIONS[[#This Row],[Name]],PLAYERIDMAP!B:U,6,FALSE)</f>
        <v>OF</v>
      </c>
      <c r="D267">
        <f>VLOOKUP(HITTERPROJECTIONS[[#This Row],[Name]],MYRANKS_H[[#All],[PLAYER NAME]:[RANK]],21,FALSE)</f>
        <v>266</v>
      </c>
      <c r="E267" s="41">
        <v>356.03418803418799</v>
      </c>
      <c r="F267" s="32">
        <v>400</v>
      </c>
      <c r="G267" s="41">
        <v>85.847656888888864</v>
      </c>
      <c r="H267" s="73">
        <v>55.739144068376049</v>
      </c>
      <c r="I267" s="41">
        <v>17.801709401709399</v>
      </c>
      <c r="J267" s="41">
        <v>1.4241367521367521</v>
      </c>
      <c r="K267" s="41">
        <v>10.882666666666667</v>
      </c>
      <c r="L267" s="41">
        <v>39.6</v>
      </c>
      <c r="M267" s="41">
        <v>51.2</v>
      </c>
      <c r="N267" s="41">
        <v>40</v>
      </c>
      <c r="O267" s="41">
        <v>100</v>
      </c>
      <c r="P267" s="32">
        <v>0.88888888888888884</v>
      </c>
      <c r="Q267" s="32">
        <v>3.0769230769230771</v>
      </c>
      <c r="R267" s="41">
        <v>0.66666666666666663</v>
      </c>
      <c r="S267" s="32">
        <v>0.66666666666666663</v>
      </c>
      <c r="T267" s="74">
        <v>0.24112194776262719</v>
      </c>
      <c r="U267" s="74">
        <v>0.31684136444444438</v>
      </c>
      <c r="V267" s="74">
        <v>0.39082100672172077</v>
      </c>
      <c r="W267" s="74">
        <v>0.70766237116616515</v>
      </c>
      <c r="X267" t="s">
        <v>391</v>
      </c>
      <c r="Y267">
        <v>2161</v>
      </c>
    </row>
    <row r="268" spans="1:25" x14ac:dyDescent="0.25">
      <c r="A268" s="28" t="str">
        <f>HYPERLINK("http://www.fangraphs.com/statss.aspx?playerid="&amp;Y268,X268)</f>
        <v>Ryan Ludwick</v>
      </c>
      <c r="B268" t="str">
        <f>VLOOKUP(HITTERPROJECTIONS[[#This Row],[Name]],PLAYERIDMAP!B:T,5,FALSE)</f>
        <v>CIN</v>
      </c>
      <c r="C268" s="53" t="str">
        <f>VLOOKUP(HITTERPROJECTIONS[[#This Row],[Name]],PLAYERIDMAP!B:U,6,FALSE)</f>
        <v>OF</v>
      </c>
      <c r="D268">
        <f>VLOOKUP(HITTERPROJECTIONS[[#This Row],[Name]],MYRANKS_H[[#All],[PLAYER NAME]:[RANK]],21,FALSE)</f>
        <v>267</v>
      </c>
      <c r="E268" s="41">
        <v>359.84615384615381</v>
      </c>
      <c r="F268" s="32">
        <v>400</v>
      </c>
      <c r="G268" s="41">
        <v>90.147938461538459</v>
      </c>
      <c r="H268" s="73">
        <v>60.638861538461541</v>
      </c>
      <c r="I268" s="41">
        <v>17.992307692307691</v>
      </c>
      <c r="J268" s="41">
        <v>0.35984615384615382</v>
      </c>
      <c r="K268" s="41">
        <v>11.156923076923078</v>
      </c>
      <c r="L268" s="41">
        <v>35.199999999999996</v>
      </c>
      <c r="M268" s="41">
        <v>47.599999999999994</v>
      </c>
      <c r="N268" s="41">
        <v>34</v>
      </c>
      <c r="O268" s="41">
        <v>84</v>
      </c>
      <c r="P268" s="32">
        <v>3.0769230769230771</v>
      </c>
      <c r="Q268" s="32">
        <v>3.0769230769230771</v>
      </c>
      <c r="R268" s="41">
        <v>0.5</v>
      </c>
      <c r="S268" s="32">
        <v>0.5</v>
      </c>
      <c r="T268" s="74">
        <v>0.25051799914493372</v>
      </c>
      <c r="U268" s="74">
        <v>0.31806215384615383</v>
      </c>
      <c r="V268" s="74">
        <v>0.39553210773834979</v>
      </c>
      <c r="W268" s="74">
        <v>0.71359426158450368</v>
      </c>
      <c r="X268" t="s">
        <v>472</v>
      </c>
      <c r="Y268">
        <v>1260</v>
      </c>
    </row>
    <row r="269" spans="1:25" x14ac:dyDescent="0.25">
      <c r="A269" s="28" t="str">
        <f>HYPERLINK("http://www.fangraphs.com/statss.aspx?playerid="&amp;Y269,X269)</f>
        <v>Justin Smoak</v>
      </c>
      <c r="B269" t="str">
        <f>VLOOKUP(HITTERPROJECTIONS[[#This Row],[Name]],PLAYERIDMAP!B:T,5,FALSE)</f>
        <v>SEA</v>
      </c>
      <c r="C269" s="53" t="str">
        <f>VLOOKUP(HITTERPROJECTIONS[[#This Row],[Name]],PLAYERIDMAP!B:U,6,FALSE)</f>
        <v>1B</v>
      </c>
      <c r="D269">
        <f>VLOOKUP(HITTERPROJECTIONS[[#This Row],[Name]],MYRANKS_H[[#All],[PLAYER NAME]:[RANK]],21,FALSE)</f>
        <v>268</v>
      </c>
      <c r="E269" s="41">
        <v>392.46923076923076</v>
      </c>
      <c r="F269" s="32">
        <v>450</v>
      </c>
      <c r="G269" s="41">
        <v>89.345516538461538</v>
      </c>
      <c r="H269" s="73">
        <v>56.360354999999998</v>
      </c>
      <c r="I269" s="41">
        <v>16.352884615384614</v>
      </c>
      <c r="J269" s="41">
        <v>0.39246923076923074</v>
      </c>
      <c r="K269" s="41">
        <v>16.239807692307693</v>
      </c>
      <c r="L269" s="41">
        <v>43.65</v>
      </c>
      <c r="M269" s="41">
        <v>45.9</v>
      </c>
      <c r="N269" s="41">
        <v>54</v>
      </c>
      <c r="O269" s="41">
        <v>99</v>
      </c>
      <c r="P269" s="32">
        <v>1.7307692307692308</v>
      </c>
      <c r="Q269" s="32">
        <v>1.8</v>
      </c>
      <c r="R269" s="41">
        <v>0</v>
      </c>
      <c r="S269" s="32">
        <v>0.45</v>
      </c>
      <c r="T269" s="74">
        <v>0.22764973540306932</v>
      </c>
      <c r="U269" s="74">
        <v>0.32239174615384614</v>
      </c>
      <c r="V269" s="74">
        <v>0.39545205209619566</v>
      </c>
      <c r="W269" s="74">
        <v>0.71784379825004185</v>
      </c>
      <c r="X269" t="s">
        <v>190</v>
      </c>
      <c r="Y269">
        <v>9054</v>
      </c>
    </row>
    <row r="270" spans="1:25" x14ac:dyDescent="0.25">
      <c r="A270" s="28" t="str">
        <f>HYPERLINK("http://www.fangraphs.com/statss.aspx?playerid="&amp;Y270,X270)</f>
        <v>Jose Tabata</v>
      </c>
      <c r="B270" s="53" t="str">
        <f>VLOOKUP(HITTERPROJECTIONS[[#This Row],[Name]],PLAYERIDMAP!B:T,5,FALSE)</f>
        <v>PIT</v>
      </c>
      <c r="C270" s="53" t="str">
        <f>VLOOKUP(HITTERPROJECTIONS[[#This Row],[Name]],PLAYERIDMAP!B:U,6,FALSE)</f>
        <v>OF</v>
      </c>
      <c r="D270">
        <f>VLOOKUP(HITTERPROJECTIONS[[#This Row],[Name]],MYRANKS_H[[#All],[PLAYER NAME]:[RANK]],21,FALSE)</f>
        <v>269</v>
      </c>
      <c r="E270" s="41">
        <v>315.83333333333331</v>
      </c>
      <c r="F270" s="32">
        <v>350</v>
      </c>
      <c r="G270" s="41">
        <v>88.22335600000001</v>
      </c>
      <c r="H270" s="73">
        <v>63.058247582491596</v>
      </c>
      <c r="I270" s="41">
        <v>17.546296296296294</v>
      </c>
      <c r="J270" s="41">
        <v>2.8712121212121211</v>
      </c>
      <c r="K270" s="41">
        <v>4.7476000000000003</v>
      </c>
      <c r="L270" s="41">
        <v>40.950000000000003</v>
      </c>
      <c r="M270" s="41">
        <v>27.3</v>
      </c>
      <c r="N270" s="41">
        <v>28</v>
      </c>
      <c r="O270" s="41">
        <v>47.25</v>
      </c>
      <c r="P270" s="32">
        <v>5</v>
      </c>
      <c r="Q270" s="32">
        <v>1.1666666666666667</v>
      </c>
      <c r="R270" s="41">
        <v>6</v>
      </c>
      <c r="S270" s="32">
        <v>4</v>
      </c>
      <c r="T270" s="74">
        <v>0.27933516411609505</v>
      </c>
      <c r="U270" s="74">
        <v>0.34635244571428575</v>
      </c>
      <c r="V270" s="74">
        <v>0.3981684745289305</v>
      </c>
      <c r="W270" s="74">
        <v>0.74452092024321626</v>
      </c>
      <c r="X270" t="s">
        <v>278</v>
      </c>
      <c r="Y270">
        <v>2411</v>
      </c>
    </row>
    <row r="271" spans="1:25" x14ac:dyDescent="0.25">
      <c r="A271" s="28" t="str">
        <f>HYPERLINK("http://www.fangraphs.com/statss.aspx?playerid="&amp;Y271,X271)</f>
        <v>Dee Gordon</v>
      </c>
      <c r="B271" t="str">
        <f>VLOOKUP(HITTERPROJECTIONS[[#This Row],[Name]],PLAYERIDMAP!B:T,5,FALSE)</f>
        <v>LAD</v>
      </c>
      <c r="C271" s="53" t="str">
        <f>VLOOKUP(HITTERPROJECTIONS[[#This Row],[Name]],PLAYERIDMAP!B:U,6,FALSE)</f>
        <v>SS</v>
      </c>
      <c r="D271">
        <f>VLOOKUP(HITTERPROJECTIONS[[#This Row],[Name]],MYRANKS_H[[#All],[PLAYER NAME]:[RANK]],21,FALSE)</f>
        <v>270</v>
      </c>
      <c r="E271" s="41">
        <v>227.10227272727272</v>
      </c>
      <c r="F271" s="32">
        <v>250</v>
      </c>
      <c r="G271" s="41">
        <v>54.938679545454548</v>
      </c>
      <c r="H271" s="73">
        <v>44.542201584022038</v>
      </c>
      <c r="I271" s="41">
        <v>6.8818870523415976</v>
      </c>
      <c r="J271" s="41">
        <v>2.2710227272727272</v>
      </c>
      <c r="K271" s="41">
        <v>1.2435681818181819</v>
      </c>
      <c r="L271" s="41">
        <v>26.25</v>
      </c>
      <c r="M271" s="41">
        <v>19</v>
      </c>
      <c r="N271" s="41">
        <v>20</v>
      </c>
      <c r="O271" s="41">
        <v>47.5</v>
      </c>
      <c r="P271" s="32">
        <v>2.2727272727272729</v>
      </c>
      <c r="Q271" s="32">
        <v>0.625</v>
      </c>
      <c r="R271" s="41">
        <v>21.666666666666668</v>
      </c>
      <c r="S271" s="32">
        <v>6.1111111111111107</v>
      </c>
      <c r="T271" s="74">
        <v>0.24191162371778835</v>
      </c>
      <c r="U271" s="74">
        <v>0.30884562727272724</v>
      </c>
      <c r="V271" s="74">
        <v>0.30864207458624277</v>
      </c>
      <c r="W271" s="74">
        <v>0.61748770185896995</v>
      </c>
      <c r="X271" t="s">
        <v>367</v>
      </c>
      <c r="Y271">
        <v>8203</v>
      </c>
    </row>
    <row r="272" spans="1:25" x14ac:dyDescent="0.25">
      <c r="A272" s="28" t="str">
        <f>HYPERLINK("http://www.fangraphs.com/statss.aspx?playerid="&amp;Y272,X272)</f>
        <v>Carlos Quentin</v>
      </c>
      <c r="B272" t="str">
        <f>VLOOKUP(HITTERPROJECTIONS[[#This Row],[Name]],PLAYERIDMAP!B:T,5,FALSE)</f>
        <v>SD</v>
      </c>
      <c r="C272" s="53" t="str">
        <f>VLOOKUP(HITTERPROJECTIONS[[#This Row],[Name]],PLAYERIDMAP!B:U,6,FALSE)</f>
        <v>OF</v>
      </c>
      <c r="D272">
        <f>VLOOKUP(HITTERPROJECTIONS[[#This Row],[Name]],MYRANKS_H[[#All],[PLAYER NAME]:[RANK]],21,FALSE)</f>
        <v>271</v>
      </c>
      <c r="E272" s="41">
        <v>254.84210526315789</v>
      </c>
      <c r="F272" s="32">
        <v>300</v>
      </c>
      <c r="G272" s="41">
        <v>63.690899999999999</v>
      </c>
      <c r="H272" s="73">
        <v>32.948050375939843</v>
      </c>
      <c r="I272" s="41">
        <v>18.203007518796991</v>
      </c>
      <c r="J272" s="41">
        <v>0.25484210526315787</v>
      </c>
      <c r="K272" s="41">
        <v>12.285</v>
      </c>
      <c r="L272" s="41">
        <v>37.200000000000003</v>
      </c>
      <c r="M272" s="41">
        <v>38.1</v>
      </c>
      <c r="N272" s="41">
        <v>30</v>
      </c>
      <c r="O272" s="41">
        <v>48</v>
      </c>
      <c r="P272" s="32">
        <v>12</v>
      </c>
      <c r="Q272" s="32">
        <v>3.1578947368421053</v>
      </c>
      <c r="R272" s="41">
        <v>0.30000000000000004</v>
      </c>
      <c r="S272" s="32">
        <v>0.44999999999999996</v>
      </c>
      <c r="T272" s="74">
        <v>0.24992298636926891</v>
      </c>
      <c r="U272" s="74">
        <v>0.35230299999999998</v>
      </c>
      <c r="V272" s="74">
        <v>0.46797051690564695</v>
      </c>
      <c r="W272" s="74">
        <v>0.82027351690564698</v>
      </c>
      <c r="X272" t="s">
        <v>226</v>
      </c>
      <c r="Y272">
        <v>6274</v>
      </c>
    </row>
    <row r="273" spans="1:25" x14ac:dyDescent="0.25">
      <c r="A273" s="28" t="str">
        <f>HYPERLINK("http://www.fangraphs.com/statss.aspx?playerid="&amp;Y273,X273)</f>
        <v>Rafael Furcal</v>
      </c>
      <c r="B273" s="54" t="str">
        <f>VLOOKUP(HITTERPROJECTIONS[[#This Row],[Name]],PLAYERIDMAP!B:T,5,FALSE)</f>
        <v>MIA</v>
      </c>
      <c r="C273" s="54" t="str">
        <f>VLOOKUP(HITTERPROJECTIONS[[#This Row],[Name]],PLAYERIDMAP!B:U,6,FALSE)</f>
        <v>SS</v>
      </c>
      <c r="D273">
        <f>VLOOKUP(HITTERPROJECTIONS[[#This Row],[Name]],MYRANKS_H[[#All],[PLAYER NAME]:[RANK]],21,FALSE)</f>
        <v>272</v>
      </c>
      <c r="E273" s="41">
        <v>271.3</v>
      </c>
      <c r="F273" s="32">
        <v>300</v>
      </c>
      <c r="G273" s="41">
        <v>75.716200874999998</v>
      </c>
      <c r="H273" s="73">
        <v>59.054061060185177</v>
      </c>
      <c r="I273" s="41">
        <v>10.852</v>
      </c>
      <c r="J273" s="41">
        <v>1.0048148148148148</v>
      </c>
      <c r="K273" s="41">
        <v>4.8053250000000007</v>
      </c>
      <c r="L273" s="41">
        <v>36.299999999999997</v>
      </c>
      <c r="M273" s="41">
        <v>28.5</v>
      </c>
      <c r="N273" s="41">
        <v>25.500000000000004</v>
      </c>
      <c r="O273" s="41">
        <v>36</v>
      </c>
      <c r="P273" s="32">
        <v>1.2</v>
      </c>
      <c r="Q273" s="32">
        <v>2</v>
      </c>
      <c r="R273" s="41">
        <v>5.25</v>
      </c>
      <c r="S273" s="32">
        <v>2.2500000000000004</v>
      </c>
      <c r="T273" s="74">
        <v>0.27908662320309618</v>
      </c>
      <c r="U273" s="74">
        <v>0.34138733625000001</v>
      </c>
      <c r="V273" s="74">
        <v>0.37963068744795292</v>
      </c>
      <c r="W273" s="74">
        <v>0.72101802369795287</v>
      </c>
      <c r="X273" t="s">
        <v>3159</v>
      </c>
      <c r="Y273">
        <v>88</v>
      </c>
    </row>
    <row r="274" spans="1:25" x14ac:dyDescent="0.25">
      <c r="A274" s="28" t="str">
        <f>HYPERLINK("http://www.fangraphs.com/statss.aspx?playerid="&amp;Y274,X274)</f>
        <v>Ryan Flaherty</v>
      </c>
      <c r="B274" t="str">
        <f>VLOOKUP(HITTERPROJECTIONS[[#This Row],[Name]],PLAYERIDMAP!B:T,5,FALSE)</f>
        <v>BAL</v>
      </c>
      <c r="C274" s="53" t="str">
        <f>VLOOKUP(HITTERPROJECTIONS[[#This Row],[Name]],PLAYERIDMAP!B:U,6,FALSE)</f>
        <v>3B</v>
      </c>
      <c r="D274">
        <f>VLOOKUP(HITTERPROJECTIONS[[#This Row],[Name]],MYRANKS_H[[#All],[PLAYER NAME]:[RANK]],21,FALSE)</f>
        <v>273</v>
      </c>
      <c r="E274" s="41">
        <v>276.8679245283019</v>
      </c>
      <c r="F274" s="32">
        <v>300</v>
      </c>
      <c r="G274" s="41">
        <v>65.689896000000005</v>
      </c>
      <c r="H274" s="73">
        <v>38.886960150943395</v>
      </c>
      <c r="I274" s="41">
        <v>13.843396226415095</v>
      </c>
      <c r="J274" s="41">
        <v>1.3843396226415094</v>
      </c>
      <c r="K274" s="41">
        <v>11.575200000000002</v>
      </c>
      <c r="L274" s="41">
        <v>30.9</v>
      </c>
      <c r="M274" s="41">
        <v>32.1</v>
      </c>
      <c r="N274" s="41">
        <v>19.5</v>
      </c>
      <c r="O274" s="41">
        <v>66</v>
      </c>
      <c r="P274" s="41">
        <v>2.5</v>
      </c>
      <c r="Q274" s="41">
        <v>1.1320754716981132</v>
      </c>
      <c r="R274" s="41">
        <v>1.7307692307692306</v>
      </c>
      <c r="S274" s="32">
        <v>0.57692307692307687</v>
      </c>
      <c r="T274" s="74">
        <v>0.237260766525828</v>
      </c>
      <c r="U274" s="74">
        <v>0.29229965333333335</v>
      </c>
      <c r="V274" s="74">
        <v>0.42268374594520924</v>
      </c>
      <c r="W274" s="74">
        <v>0.7149833992785426</v>
      </c>
      <c r="X274" t="s">
        <v>289</v>
      </c>
      <c r="Y274">
        <v>7888</v>
      </c>
    </row>
    <row r="275" spans="1:25" x14ac:dyDescent="0.25">
      <c r="A275" s="28" t="str">
        <f>HYPERLINK("http://www.fangraphs.com/statss.aspx?playerid="&amp;Y275,X275)</f>
        <v>Lucas Duda</v>
      </c>
      <c r="B275" t="str">
        <f>VLOOKUP(HITTERPROJECTIONS[[#This Row],[Name]],PLAYERIDMAP!B:T,5,FALSE)</f>
        <v>NYM</v>
      </c>
      <c r="C275" s="53" t="str">
        <f>VLOOKUP(HITTERPROJECTIONS[[#This Row],[Name]],PLAYERIDMAP!B:U,6,FALSE)</f>
        <v>OF</v>
      </c>
      <c r="D275">
        <f>VLOOKUP(HITTERPROJECTIONS[[#This Row],[Name]],MYRANKS_H[[#All],[PLAYER NAME]:[RANK]],21,FALSE)</f>
        <v>274</v>
      </c>
      <c r="E275" s="41">
        <v>294</v>
      </c>
      <c r="F275" s="32">
        <v>350</v>
      </c>
      <c r="G275" s="41">
        <v>69.041793333333331</v>
      </c>
      <c r="H275" s="73">
        <v>41.741793333333327</v>
      </c>
      <c r="I275" s="41">
        <v>14.7</v>
      </c>
      <c r="J275" s="41">
        <v>0.58799999999999997</v>
      </c>
      <c r="K275" s="41">
        <v>12.012</v>
      </c>
      <c r="L275" s="41">
        <v>37.1</v>
      </c>
      <c r="M275" s="41">
        <v>39.550000000000004</v>
      </c>
      <c r="N275" s="41">
        <v>49.000000000000007</v>
      </c>
      <c r="O275" s="41">
        <v>91</v>
      </c>
      <c r="P275" s="41">
        <v>4.666666666666667</v>
      </c>
      <c r="Q275" s="41">
        <v>2.3333333333333335</v>
      </c>
      <c r="R275" s="41">
        <v>1.1666666666666667</v>
      </c>
      <c r="S275" s="32">
        <v>1.1666666666666667</v>
      </c>
      <c r="T275" s="74">
        <v>0.23483603174603174</v>
      </c>
      <c r="U275" s="74">
        <v>0.35059560000000006</v>
      </c>
      <c r="V275" s="74">
        <v>0.41140746031746028</v>
      </c>
      <c r="W275" s="74">
        <v>0.76200306031746035</v>
      </c>
      <c r="X275" t="s">
        <v>271</v>
      </c>
      <c r="Y275">
        <v>2502</v>
      </c>
    </row>
    <row r="276" spans="1:25" x14ac:dyDescent="0.25">
      <c r="A276" s="28" t="str">
        <f>HYPERLINK("http://www.fangraphs.com/statss.aspx?playerid="&amp;Y276,X276)</f>
        <v>Jon Jay</v>
      </c>
      <c r="B276" t="str">
        <f>VLOOKUP(HITTERPROJECTIONS[[#This Row],[Name]],PLAYERIDMAP!B:T,5,FALSE)</f>
        <v>STL</v>
      </c>
      <c r="C276" s="53" t="str">
        <f>VLOOKUP(HITTERPROJECTIONS[[#This Row],[Name]],PLAYERIDMAP!B:U,6,FALSE)</f>
        <v>OF</v>
      </c>
      <c r="D276">
        <f>VLOOKUP(HITTERPROJECTIONS[[#This Row],[Name]],MYRANKS_H[[#All],[PLAYER NAME]:[RANK]],21,FALSE)</f>
        <v>275</v>
      </c>
      <c r="E276" s="41">
        <v>267.45833333333331</v>
      </c>
      <c r="F276" s="32">
        <v>300</v>
      </c>
      <c r="G276" s="41">
        <v>75.834194333333329</v>
      </c>
      <c r="H276" s="73">
        <v>57.959810999999995</v>
      </c>
      <c r="I276" s="41">
        <v>13.372916666666665</v>
      </c>
      <c r="J276" s="41">
        <v>1.0698333333333332</v>
      </c>
      <c r="K276" s="41">
        <v>3.4316333333333335</v>
      </c>
      <c r="L276" s="41">
        <v>36.6</v>
      </c>
      <c r="M276" s="41">
        <v>27.599999999999998</v>
      </c>
      <c r="N276" s="41">
        <v>24</v>
      </c>
      <c r="O276" s="41">
        <v>46.5</v>
      </c>
      <c r="P276" s="32">
        <v>6.666666666666667</v>
      </c>
      <c r="Q276" s="32">
        <v>1.875</v>
      </c>
      <c r="R276" s="41">
        <v>4.875</v>
      </c>
      <c r="S276" s="32">
        <v>2.625</v>
      </c>
      <c r="T276" s="74">
        <v>0.283536479825518</v>
      </c>
      <c r="U276" s="74">
        <v>0.35500287000000003</v>
      </c>
      <c r="V276" s="74">
        <v>0.38002808287895312</v>
      </c>
      <c r="W276" s="74">
        <v>0.73503095287895315</v>
      </c>
      <c r="X276" t="s">
        <v>134</v>
      </c>
      <c r="Y276">
        <v>5227</v>
      </c>
    </row>
    <row r="277" spans="1:25" x14ac:dyDescent="0.25">
      <c r="A277" s="28" t="str">
        <f>HYPERLINK("http://www.fangraphs.com/statss.aspx?playerid="&amp;Y277,X277)</f>
        <v>Juan Lagares</v>
      </c>
      <c r="B277" s="53" t="str">
        <f>VLOOKUP(HITTERPROJECTIONS[[#This Row],[Name]],PLAYERIDMAP!B:T,5,FALSE)</f>
        <v>NYM</v>
      </c>
      <c r="C277" s="53" t="str">
        <f>VLOOKUP(HITTERPROJECTIONS[[#This Row],[Name]],PLAYERIDMAP!B:U,6,FALSE)</f>
        <v>OF</v>
      </c>
      <c r="D277">
        <f>VLOOKUP(HITTERPROJECTIONS[[#This Row],[Name]],MYRANKS_H[[#All],[PLAYER NAME]:[RANK]],21,FALSE)</f>
        <v>276</v>
      </c>
      <c r="E277" s="41">
        <v>376</v>
      </c>
      <c r="F277" s="32">
        <v>400</v>
      </c>
      <c r="G277" s="41">
        <v>93.872383999999997</v>
      </c>
      <c r="H277" s="73">
        <v>65.613932538011682</v>
      </c>
      <c r="I277" s="41">
        <v>19.789473684210527</v>
      </c>
      <c r="J277" s="41">
        <v>4.177777777777778</v>
      </c>
      <c r="K277" s="41">
        <v>4.2911999999999999</v>
      </c>
      <c r="L277" s="41">
        <v>38.4</v>
      </c>
      <c r="M277" s="41">
        <v>36.799999999999997</v>
      </c>
      <c r="N277" s="41">
        <v>20</v>
      </c>
      <c r="O277" s="41">
        <v>80</v>
      </c>
      <c r="P277" s="41">
        <v>2</v>
      </c>
      <c r="Q277" s="41">
        <v>2</v>
      </c>
      <c r="R277" s="41">
        <v>5.6</v>
      </c>
      <c r="S277" s="32">
        <v>2.4000000000000004</v>
      </c>
      <c r="T277" s="74">
        <v>0.24966059574468083</v>
      </c>
      <c r="U277" s="74">
        <v>0.28968095999999999</v>
      </c>
      <c r="V277" s="74">
        <v>0.35875269478661187</v>
      </c>
      <c r="W277" s="74">
        <v>0.64843365478661186</v>
      </c>
      <c r="X277" t="s">
        <v>317</v>
      </c>
      <c r="Y277">
        <v>5384</v>
      </c>
    </row>
    <row r="278" spans="1:25" x14ac:dyDescent="0.25">
      <c r="A278" s="28" t="str">
        <f>HYPERLINK("http://www.fangraphs.com/statss.aspx?playerid="&amp;Y278,X278)</f>
        <v>Marcell Ozuna</v>
      </c>
      <c r="B278" t="str">
        <f>VLOOKUP(HITTERPROJECTIONS[[#This Row],[Name]],PLAYERIDMAP!B:T,5,FALSE)</f>
        <v>MIA</v>
      </c>
      <c r="C278" s="53" t="str">
        <f>VLOOKUP(HITTERPROJECTIONS[[#This Row],[Name]],PLAYERIDMAP!B:U,6,FALSE)</f>
        <v>OF</v>
      </c>
      <c r="D278">
        <f>VLOOKUP(HITTERPROJECTIONS[[#This Row],[Name]],MYRANKS_H[[#All],[PLAYER NAME]:[RANK]],21,FALSE)</f>
        <v>277</v>
      </c>
      <c r="E278" s="41">
        <v>278.5</v>
      </c>
      <c r="F278" s="32">
        <v>300</v>
      </c>
      <c r="G278" s="41">
        <v>68.174099999999996</v>
      </c>
      <c r="H278" s="73">
        <v>42.507913725490191</v>
      </c>
      <c r="I278" s="41">
        <v>16.382352941176471</v>
      </c>
      <c r="J278" s="41">
        <v>2.3208333333333333</v>
      </c>
      <c r="K278" s="41">
        <v>6.9630000000000001</v>
      </c>
      <c r="L278" s="41">
        <v>36</v>
      </c>
      <c r="M278" s="41">
        <v>33</v>
      </c>
      <c r="N278" s="41">
        <v>18</v>
      </c>
      <c r="O278" s="41">
        <v>69</v>
      </c>
      <c r="P278" s="32">
        <v>2</v>
      </c>
      <c r="Q278" s="32">
        <v>1.5</v>
      </c>
      <c r="R278" s="41">
        <v>5.3333333333333339</v>
      </c>
      <c r="S278" s="32">
        <v>1.333333333333333</v>
      </c>
      <c r="T278" s="74">
        <v>0.24479030520646319</v>
      </c>
      <c r="U278" s="74">
        <v>0.29391366666666663</v>
      </c>
      <c r="V278" s="74">
        <v>0.39528588728130387</v>
      </c>
      <c r="W278" s="74">
        <v>0.6891995539479705</v>
      </c>
      <c r="X278" t="s">
        <v>316</v>
      </c>
      <c r="Y278">
        <v>0</v>
      </c>
    </row>
    <row r="279" spans="1:25" x14ac:dyDescent="0.25">
      <c r="A279" s="28" t="str">
        <f>HYPERLINK("http://www.fangraphs.com/statss.aspx?playerid="&amp;Y279,X279)</f>
        <v>Ryan Raburn</v>
      </c>
      <c r="B279" t="str">
        <f>VLOOKUP(HITTERPROJECTIONS[[#This Row],[Name]],PLAYERIDMAP!B:T,5,FALSE)</f>
        <v>CLE</v>
      </c>
      <c r="C279" s="53" t="str">
        <f>VLOOKUP(HITTERPROJECTIONS[[#This Row],[Name]],PLAYERIDMAP!B:U,6,FALSE)</f>
        <v>OF</v>
      </c>
      <c r="D279">
        <f>VLOOKUP(HITTERPROJECTIONS[[#This Row],[Name]],MYRANKS_H[[#All],[PLAYER NAME]:[RANK]],21,FALSE)</f>
        <v>278</v>
      </c>
      <c r="E279" s="41">
        <v>251.55263157894737</v>
      </c>
      <c r="F279" s="32">
        <v>275</v>
      </c>
      <c r="G279" s="41">
        <v>65.376322000000002</v>
      </c>
      <c r="H279" s="73">
        <v>38.291600947368416</v>
      </c>
      <c r="I279" s="41">
        <v>15.722039473684211</v>
      </c>
      <c r="J279" s="41">
        <v>0.6288815789473684</v>
      </c>
      <c r="K279" s="41">
        <v>10.7338</v>
      </c>
      <c r="L279" s="41">
        <v>30.525000000000002</v>
      </c>
      <c r="M279" s="41">
        <v>33.825000000000003</v>
      </c>
      <c r="N279" s="41">
        <v>19.250000000000004</v>
      </c>
      <c r="O279" s="41">
        <v>66</v>
      </c>
      <c r="P279" s="41">
        <v>2.75</v>
      </c>
      <c r="Q279" s="41">
        <v>1.4473684210526316</v>
      </c>
      <c r="R279" s="41">
        <v>0.6875</v>
      </c>
      <c r="S279" s="32">
        <v>0.6875</v>
      </c>
      <c r="T279" s="74">
        <v>0.25989122669735326</v>
      </c>
      <c r="U279" s="74">
        <v>0.31773207999999992</v>
      </c>
      <c r="V279" s="74">
        <v>0.45540181357882614</v>
      </c>
      <c r="W279" s="74">
        <v>0.77313389357882611</v>
      </c>
      <c r="X279" t="s">
        <v>171</v>
      </c>
      <c r="Y279">
        <v>2218</v>
      </c>
    </row>
    <row r="280" spans="1:25" x14ac:dyDescent="0.25">
      <c r="A280" s="28" t="str">
        <f>HYPERLINK("http://www.fangraphs.com/statss.aspx?playerid="&amp;Y280,X280)</f>
        <v>Vernon Wells</v>
      </c>
      <c r="B280" t="str">
        <f>VLOOKUP(HITTERPROJECTIONS[[#This Row],[Name]],PLAYERIDMAP!B:T,5,FALSE)</f>
        <v>NYY</v>
      </c>
      <c r="C280" s="53" t="str">
        <f>VLOOKUP(HITTERPROJECTIONS[[#This Row],[Name]],PLAYERIDMAP!B:U,6,FALSE)</f>
        <v>OF</v>
      </c>
      <c r="D280">
        <f>VLOOKUP(HITTERPROJECTIONS[[#This Row],[Name]],MYRANKS_H[[#All],[PLAYER NAME]:[RANK]],21,FALSE)</f>
        <v>279</v>
      </c>
      <c r="E280" s="41">
        <v>278.75480769230768</v>
      </c>
      <c r="F280" s="32">
        <v>300</v>
      </c>
      <c r="G280" s="41">
        <v>65.082703124999995</v>
      </c>
      <c r="H280" s="73">
        <v>45.451848184681694</v>
      </c>
      <c r="I280" s="41">
        <v>9.612234748010609</v>
      </c>
      <c r="J280" s="41">
        <v>0.92918269230769224</v>
      </c>
      <c r="K280" s="41">
        <v>9.0894375000000007</v>
      </c>
      <c r="L280" s="41">
        <v>33.6</v>
      </c>
      <c r="M280" s="41">
        <v>33</v>
      </c>
      <c r="N280" s="41">
        <v>18</v>
      </c>
      <c r="O280" s="41">
        <v>48</v>
      </c>
      <c r="P280" s="41">
        <v>0.9375</v>
      </c>
      <c r="Q280" s="41">
        <v>2.3076923076923075</v>
      </c>
      <c r="R280" s="41">
        <v>4.666666666666667</v>
      </c>
      <c r="S280" s="32">
        <v>2.0000000000000004</v>
      </c>
      <c r="T280" s="74">
        <v>0.23347652248150255</v>
      </c>
      <c r="U280" s="74">
        <v>0.28006734374999998</v>
      </c>
      <c r="V280" s="74">
        <v>0.37244780320426008</v>
      </c>
      <c r="W280" s="74">
        <v>0.65251514695426005</v>
      </c>
      <c r="X280" t="s">
        <v>228</v>
      </c>
      <c r="Y280">
        <v>1326</v>
      </c>
    </row>
    <row r="281" spans="1:25" x14ac:dyDescent="0.25">
      <c r="A281" s="28" t="str">
        <f>HYPERLINK("http://www.fangraphs.com/statss.aspx?playerid="&amp;Y281,X281)</f>
        <v>Gregor Blanco</v>
      </c>
      <c r="B281" t="str">
        <f>VLOOKUP(HITTERPROJECTIONS[[#This Row],[Name]],PLAYERIDMAP!B:T,5,FALSE)</f>
        <v>SF</v>
      </c>
      <c r="C281" s="53" t="str">
        <f>VLOOKUP(HITTERPROJECTIONS[[#This Row],[Name]],PLAYERIDMAP!B:U,6,FALSE)</f>
        <v>OF</v>
      </c>
      <c r="D281">
        <f>VLOOKUP(HITTERPROJECTIONS[[#This Row],[Name]],MYRANKS_H[[#All],[PLAYER NAME]:[RANK]],21,FALSE)</f>
        <v>280</v>
      </c>
      <c r="E281" s="41">
        <v>264.5</v>
      </c>
      <c r="F281" s="32">
        <v>300</v>
      </c>
      <c r="G281" s="41">
        <v>69.110030000000009</v>
      </c>
      <c r="H281" s="73">
        <v>54.031467037037046</v>
      </c>
      <c r="I281" s="41">
        <v>9.7962962962962958</v>
      </c>
      <c r="J281" s="41">
        <v>3.5266666666666668</v>
      </c>
      <c r="K281" s="41">
        <v>1.7556000000000003</v>
      </c>
      <c r="L281" s="41">
        <v>33</v>
      </c>
      <c r="M281" s="41">
        <v>25.200000000000003</v>
      </c>
      <c r="N281" s="41">
        <v>33</v>
      </c>
      <c r="O281" s="41">
        <v>57</v>
      </c>
      <c r="P281" s="32">
        <v>1</v>
      </c>
      <c r="Q281" s="32">
        <v>1.5</v>
      </c>
      <c r="R281" s="41">
        <v>9.545454545454545</v>
      </c>
      <c r="S281" s="32">
        <v>4.0909090909090917</v>
      </c>
      <c r="T281" s="74">
        <v>0.26128555765595468</v>
      </c>
      <c r="U281" s="74">
        <v>0.34370010000000001</v>
      </c>
      <c r="V281" s="74">
        <v>0.34490154869425199</v>
      </c>
      <c r="W281" s="74">
        <v>0.688601648694252</v>
      </c>
      <c r="X281" t="s">
        <v>220</v>
      </c>
      <c r="Y281">
        <v>3123</v>
      </c>
    </row>
    <row r="282" spans="1:25" x14ac:dyDescent="0.25">
      <c r="A282" s="28" t="str">
        <f>HYPERLINK("http://www.fangraphs.com/statss.aspx?playerid="&amp;Y282,X282)</f>
        <v>Nick Franklin</v>
      </c>
      <c r="B282" t="str">
        <f>VLOOKUP(HITTERPROJECTIONS[[#This Row],[Name]],PLAYERIDMAP!B:T,5,FALSE)</f>
        <v>SEA</v>
      </c>
      <c r="C282" s="53" t="str">
        <f>VLOOKUP(HITTERPROJECTIONS[[#This Row],[Name]],PLAYERIDMAP!B:U,6,FALSE)</f>
        <v>SS</v>
      </c>
      <c r="D282">
        <f>VLOOKUP(HITTERPROJECTIONS[[#This Row],[Name]],MYRANKS_H[[#All],[PLAYER NAME]:[RANK]],21,FALSE)</f>
        <v>281</v>
      </c>
      <c r="E282" s="41">
        <v>220.25</v>
      </c>
      <c r="F282" s="32">
        <v>250</v>
      </c>
      <c r="G282" s="41">
        <v>53.616662499999997</v>
      </c>
      <c r="H282" s="73">
        <v>33.6110572368421</v>
      </c>
      <c r="I282" s="41">
        <v>11.592105263157896</v>
      </c>
      <c r="J282" s="41">
        <v>0.88100000000000001</v>
      </c>
      <c r="K282" s="41">
        <v>7.5325000000000006</v>
      </c>
      <c r="L282" s="41">
        <v>25.75</v>
      </c>
      <c r="M282" s="41">
        <v>28</v>
      </c>
      <c r="N282" s="41">
        <v>27.5</v>
      </c>
      <c r="O282" s="41">
        <v>57.5</v>
      </c>
      <c r="P282" s="32">
        <v>1.25</v>
      </c>
      <c r="Q282" s="32">
        <v>1</v>
      </c>
      <c r="R282" s="41">
        <v>3.6363636363636367</v>
      </c>
      <c r="S282" s="32">
        <v>0.90909090909090895</v>
      </c>
      <c r="T282" s="74">
        <v>0.24343547105561861</v>
      </c>
      <c r="U282" s="74">
        <v>0.32946664999999997</v>
      </c>
      <c r="V282" s="74">
        <v>0.40666636895871922</v>
      </c>
      <c r="W282" s="74">
        <v>0.73613301895871919</v>
      </c>
      <c r="X282" t="s">
        <v>200</v>
      </c>
      <c r="Y282">
        <v>10166</v>
      </c>
    </row>
    <row r="283" spans="1:25" x14ac:dyDescent="0.25">
      <c r="A283" s="28" t="str">
        <f>HYPERLINK("http://www.fangraphs.com/statss.aspx?playerid="&amp;Y283,X283)</f>
        <v>Abraham Almonte</v>
      </c>
      <c r="B283" s="54" t="str">
        <f>VLOOKUP(HITTERPROJECTIONS[[#This Row],[Name]],PLAYERIDMAP!B:T,5,FALSE)</f>
        <v>SEA</v>
      </c>
      <c r="C283" s="54" t="str">
        <f>VLOOKUP(HITTERPROJECTIONS[[#This Row],[Name]],PLAYERIDMAP!B:U,6,FALSE)</f>
        <v>OF</v>
      </c>
      <c r="D283">
        <f>VLOOKUP(HITTERPROJECTIONS[[#This Row],[Name]],MYRANKS_H[[#All],[PLAYER NAME]:[RANK]],21,FALSE)</f>
        <v>282</v>
      </c>
      <c r="E283" s="41">
        <v>180.6</v>
      </c>
      <c r="F283" s="32">
        <v>200</v>
      </c>
      <c r="G283" s="41">
        <v>47.413343999999995</v>
      </c>
      <c r="H283" s="73">
        <v>31.305480842105254</v>
      </c>
      <c r="I283" s="41">
        <v>9.5052631578947366</v>
      </c>
      <c r="J283" s="41">
        <v>1.5049999999999999</v>
      </c>
      <c r="K283" s="41">
        <v>5.097599999999999</v>
      </c>
      <c r="L283" s="41">
        <v>23.400000000000002</v>
      </c>
      <c r="M283" s="41">
        <v>22</v>
      </c>
      <c r="N283" s="41">
        <v>18</v>
      </c>
      <c r="O283" s="41">
        <v>40</v>
      </c>
      <c r="P283" s="32">
        <v>0.4</v>
      </c>
      <c r="Q283" s="32">
        <v>1</v>
      </c>
      <c r="R283" s="41">
        <v>6</v>
      </c>
      <c r="S283" s="32">
        <v>2</v>
      </c>
      <c r="T283" s="74">
        <v>0.26253235880398668</v>
      </c>
      <c r="U283" s="74">
        <v>0.32906671999999998</v>
      </c>
      <c r="V283" s="74">
        <v>0.41650834528180913</v>
      </c>
      <c r="W283" s="74">
        <v>0.74557506528180917</v>
      </c>
      <c r="X283" t="s">
        <v>5268</v>
      </c>
      <c r="Y283">
        <v>5486</v>
      </c>
    </row>
    <row r="284" spans="1:25" x14ac:dyDescent="0.25">
      <c r="A284" s="28" t="str">
        <f>HYPERLINK("http://www.fangraphs.com/statss.aspx?playerid="&amp;Y284,X284)</f>
        <v>Ruben Tejada</v>
      </c>
      <c r="B284" s="53" t="str">
        <f>VLOOKUP(HITTERPROJECTIONS[[#This Row],[Name]],PLAYERIDMAP!B:T,5,FALSE)</f>
        <v>NYM</v>
      </c>
      <c r="C284" s="53" t="str">
        <f>VLOOKUP(HITTERPROJECTIONS[[#This Row],[Name]],PLAYERIDMAP!B:U,6,FALSE)</f>
        <v>SS</v>
      </c>
      <c r="D284">
        <f>VLOOKUP(HITTERPROJECTIONS[[#This Row],[Name]],MYRANKS_H[[#All],[PLAYER NAME]:[RANK]],21,FALSE)</f>
        <v>283</v>
      </c>
      <c r="E284" s="41">
        <v>273</v>
      </c>
      <c r="F284" s="32">
        <v>300</v>
      </c>
      <c r="G284" s="41">
        <v>72.235359999999986</v>
      </c>
      <c r="H284" s="73">
        <v>55.883893333333319</v>
      </c>
      <c r="I284" s="41">
        <v>15.166666666666666</v>
      </c>
      <c r="J284" s="41">
        <v>0.42</v>
      </c>
      <c r="K284" s="41">
        <v>0.76480000000000004</v>
      </c>
      <c r="L284" s="41">
        <v>30</v>
      </c>
      <c r="M284" s="41">
        <v>21.299999999999997</v>
      </c>
      <c r="N284" s="41">
        <v>21.000000000000004</v>
      </c>
      <c r="O284" s="41">
        <v>36</v>
      </c>
      <c r="P284" s="41">
        <v>4</v>
      </c>
      <c r="Q284" s="41">
        <v>2</v>
      </c>
      <c r="R284" s="41">
        <v>2.6</v>
      </c>
      <c r="S284" s="32">
        <v>1.4</v>
      </c>
      <c r="T284" s="74">
        <v>0.26459838827838822</v>
      </c>
      <c r="U284" s="74">
        <v>0.32411786666666664</v>
      </c>
      <c r="V284" s="74">
        <v>0.33163526251526249</v>
      </c>
      <c r="W284" s="74">
        <v>0.65575312918192918</v>
      </c>
      <c r="X284" t="s">
        <v>409</v>
      </c>
      <c r="Y284">
        <v>5519</v>
      </c>
    </row>
    <row r="285" spans="1:25" x14ac:dyDescent="0.25">
      <c r="A285" s="28" t="str">
        <f>HYPERLINK("http://www.fangraphs.com/statss.aspx?playerid="&amp;Y285,X285)</f>
        <v>George Springer</v>
      </c>
      <c r="B285" s="54" t="str">
        <f>VLOOKUP(HITTERPROJECTIONS[[#This Row],[Name]],PLAYERIDMAP!B:T,5,FALSE)</f>
        <v>HOU</v>
      </c>
      <c r="C285" s="54" t="str">
        <f>VLOOKUP(HITTERPROJECTIONS[[#This Row],[Name]],PLAYERIDMAP!B:U,6,FALSE)</f>
        <v>OF</v>
      </c>
      <c r="D285">
        <f>VLOOKUP(HITTERPROJECTIONS[[#This Row],[Name]],MYRANKS_H[[#All],[PLAYER NAME]:[RANK]],21,FALSE)</f>
        <v>284</v>
      </c>
      <c r="E285" s="41">
        <v>214.60227272727272</v>
      </c>
      <c r="F285" s="32">
        <v>250</v>
      </c>
      <c r="G285" s="41">
        <v>54.898299999999999</v>
      </c>
      <c r="H285" s="73">
        <v>36.133343706293701</v>
      </c>
      <c r="I285" s="41">
        <v>8.2539335664335667</v>
      </c>
      <c r="J285" s="41">
        <v>2.1460227272727272</v>
      </c>
      <c r="K285" s="41">
        <v>8.365000000000002</v>
      </c>
      <c r="L285" s="41">
        <v>0</v>
      </c>
      <c r="M285" s="41">
        <v>0</v>
      </c>
      <c r="N285" s="41">
        <v>30</v>
      </c>
      <c r="O285" s="41">
        <v>67.5</v>
      </c>
      <c r="P285" s="41">
        <v>3.125</v>
      </c>
      <c r="Q285" s="41">
        <v>2.2727272727272729</v>
      </c>
      <c r="R285" s="41">
        <v>12.5</v>
      </c>
      <c r="S285" s="32">
        <v>4.166666666666667</v>
      </c>
      <c r="T285" s="74">
        <v>0.25581415938575591</v>
      </c>
      <c r="U285" s="74">
        <v>0.35209320000000005</v>
      </c>
      <c r="V285" s="74">
        <v>0.43121294963442702</v>
      </c>
      <c r="W285" s="74">
        <v>0.78330614963442713</v>
      </c>
      <c r="X285" t="s">
        <v>4852</v>
      </c>
      <c r="Y285" s="55" t="s">
        <v>4853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1189B7"/>
  </sheetPr>
  <dimension ref="A1:AB469"/>
  <sheetViews>
    <sheetView zoomScale="70" zoomScaleNormal="70" workbookViewId="0">
      <selection activeCell="D5" sqref="D5"/>
    </sheetView>
  </sheetViews>
  <sheetFormatPr defaultRowHeight="15" x14ac:dyDescent="0.25"/>
  <cols>
    <col min="1" max="1" width="19.42578125" style="5" bestFit="1" customWidth="1"/>
    <col min="2" max="4" width="9.140625" style="5"/>
    <col min="5" max="5" width="9.28515625" style="76" bestFit="1" customWidth="1"/>
    <col min="6" max="7" width="9.28515625" style="77" bestFit="1" customWidth="1"/>
    <col min="8" max="8" width="8.42578125" style="77" customWidth="1"/>
    <col min="9" max="9" width="8.28515625" style="77" bestFit="1" customWidth="1"/>
    <col min="10" max="10" width="9.28515625" style="77" bestFit="1" customWidth="1"/>
    <col min="11" max="11" width="9.28515625" style="23" bestFit="1" customWidth="1"/>
    <col min="12" max="12" width="8.28515625" style="77" bestFit="1" customWidth="1"/>
    <col min="13" max="13" width="11.85546875" style="77" customWidth="1"/>
    <col min="14" max="18" width="9.28515625" style="77" bestFit="1" customWidth="1"/>
    <col min="19" max="19" width="9.28515625" style="57" bestFit="1" customWidth="1"/>
    <col min="20" max="20" width="9.140625" style="5"/>
    <col min="21" max="21" width="19.42578125" style="5" bestFit="1" customWidth="1"/>
    <col min="23" max="16384" width="9.140625" style="5"/>
  </cols>
  <sheetData>
    <row r="1" spans="1:22" x14ac:dyDescent="0.25">
      <c r="A1" s="5" t="s">
        <v>0</v>
      </c>
      <c r="B1" s="5" t="s">
        <v>5298</v>
      </c>
      <c r="C1" s="5" t="s">
        <v>5299</v>
      </c>
      <c r="D1" s="5" t="s">
        <v>5296</v>
      </c>
      <c r="E1" s="76" t="s">
        <v>543</v>
      </c>
      <c r="F1" s="77" t="s">
        <v>544</v>
      </c>
      <c r="G1" s="77" t="s">
        <v>20</v>
      </c>
      <c r="H1" s="77" t="s">
        <v>545</v>
      </c>
      <c r="I1" s="77" t="s">
        <v>546</v>
      </c>
      <c r="J1" s="77" t="s">
        <v>547</v>
      </c>
      <c r="K1" s="23" t="s">
        <v>548</v>
      </c>
      <c r="L1" s="77" t="s">
        <v>541</v>
      </c>
      <c r="M1" s="77" t="s">
        <v>8</v>
      </c>
      <c r="N1" s="77" t="s">
        <v>549</v>
      </c>
      <c r="O1" s="77" t="s">
        <v>7</v>
      </c>
      <c r="P1" s="77" t="s">
        <v>11</v>
      </c>
      <c r="Q1" s="77" t="s">
        <v>10</v>
      </c>
      <c r="R1" s="77" t="s">
        <v>12</v>
      </c>
      <c r="S1" s="57" t="s">
        <v>550</v>
      </c>
      <c r="T1" s="5" t="s">
        <v>22</v>
      </c>
      <c r="U1" s="5" t="s">
        <v>21</v>
      </c>
      <c r="V1" s="5"/>
    </row>
    <row r="2" spans="1:22" x14ac:dyDescent="0.25">
      <c r="A2" s="78" t="str">
        <f t="shared" ref="A2:A65" si="0">HYPERLINK("http://www.fangraphs.com/statss.aspx?playerid="&amp;T2,U2)</f>
        <v>Clayton Kershaw</v>
      </c>
      <c r="B2" s="5" t="str">
        <f>VLOOKUP(A2,PLAYERIDMAP[[PLAYERNAME]:[TEAM]],5,FALSE)</f>
        <v>LAD</v>
      </c>
      <c r="C2" s="5" t="s">
        <v>551</v>
      </c>
      <c r="D2" s="5">
        <f>VLOOKUP(PITCHERPROJECTIONS[[#This Row],[Name]],MYRANKS_P[[#All],[PLAYER NAME]:[RANK]],21,FALSE)</f>
        <v>1</v>
      </c>
      <c r="E2" s="76">
        <v>230</v>
      </c>
      <c r="F2" s="77">
        <v>904.07790595209474</v>
      </c>
      <c r="G2" s="77">
        <v>602.13089802130889</v>
      </c>
      <c r="H2" s="77">
        <v>18.196491973542464</v>
      </c>
      <c r="I2" s="77">
        <v>9.1975051679534836</v>
      </c>
      <c r="J2" s="77">
        <v>0</v>
      </c>
      <c r="K2" s="57">
        <v>2.5263371000587038</v>
      </c>
      <c r="L2" s="77">
        <v>179.41123928542817</v>
      </c>
      <c r="M2" s="77">
        <v>70.372523442746342</v>
      </c>
      <c r="N2" s="77">
        <v>64.561948112611319</v>
      </c>
      <c r="O2" s="77">
        <v>16.835896819674758</v>
      </c>
      <c r="P2" s="77">
        <v>227.44444444444446</v>
      </c>
      <c r="Q2" s="77">
        <v>53.666666666666671</v>
      </c>
      <c r="R2" s="77">
        <v>4.0000000000000009</v>
      </c>
      <c r="S2" s="57">
        <v>1.0133821997917167</v>
      </c>
      <c r="T2" s="5">
        <v>2036</v>
      </c>
      <c r="U2" s="5" t="s">
        <v>552</v>
      </c>
      <c r="V2" s="5"/>
    </row>
    <row r="3" spans="1:22" x14ac:dyDescent="0.25">
      <c r="A3" s="78" t="str">
        <f t="shared" si="0"/>
        <v>Adam Wainwright</v>
      </c>
      <c r="B3" s="5" t="str">
        <f>VLOOKUP(A3,PLAYERIDMAP[[PLAYERNAME]:[TEAM]],5,FALSE)</f>
        <v>STL</v>
      </c>
      <c r="C3" s="5" t="s">
        <v>551</v>
      </c>
      <c r="D3" s="5">
        <f>VLOOKUP(PITCHERPROJECTIONS[[#This Row],[Name]],MYRANKS_P[[#All],[PLAYER NAME]:[RANK]],21,FALSE)</f>
        <v>2</v>
      </c>
      <c r="E3" s="76">
        <v>225</v>
      </c>
      <c r="F3" s="77">
        <v>906.94854488966087</v>
      </c>
      <c r="G3" s="77">
        <v>639.28571428571411</v>
      </c>
      <c r="H3" s="77">
        <v>18.185463056581693</v>
      </c>
      <c r="I3" s="77">
        <v>8.6130124079252113</v>
      </c>
      <c r="J3" s="77">
        <v>0</v>
      </c>
      <c r="K3" s="23">
        <v>2.9409353272170655</v>
      </c>
      <c r="L3" s="77">
        <v>208.3121812532973</v>
      </c>
      <c r="M3" s="77">
        <v>80.140487666665038</v>
      </c>
      <c r="N3" s="77">
        <v>73.523383180426634</v>
      </c>
      <c r="O3" s="77">
        <v>16.52646696758309</v>
      </c>
      <c r="P3" s="77">
        <v>204.99999999999997</v>
      </c>
      <c r="Q3" s="77">
        <v>40</v>
      </c>
      <c r="R3" s="77">
        <v>6.1363636363636367</v>
      </c>
      <c r="S3" s="57">
        <v>1.1036096944590992</v>
      </c>
      <c r="T3" s="5">
        <v>2233</v>
      </c>
      <c r="U3" s="5" t="s">
        <v>554</v>
      </c>
      <c r="V3" s="5"/>
    </row>
    <row r="4" spans="1:22" x14ac:dyDescent="0.25">
      <c r="A4" s="78" t="str">
        <f t="shared" si="0"/>
        <v>Stephen Strasburg</v>
      </c>
      <c r="B4" s="5" t="str">
        <f>VLOOKUP(A4,PLAYERIDMAP[[PLAYERNAME]:[TEAM]],5,FALSE)</f>
        <v>WAS</v>
      </c>
      <c r="C4" s="5" t="s">
        <v>551</v>
      </c>
      <c r="D4" s="5">
        <f>VLOOKUP(PITCHERPROJECTIONS[[#This Row],[Name]],MYRANKS_P[[#All],[PLAYER NAME]:[RANK]],21,FALSE)</f>
        <v>3</v>
      </c>
      <c r="E4" s="76">
        <v>200</v>
      </c>
      <c r="F4" s="77">
        <v>809.32089682002095</v>
      </c>
      <c r="G4" s="77">
        <v>491.39280125195631</v>
      </c>
      <c r="H4" s="77">
        <v>14.577291800865897</v>
      </c>
      <c r="I4" s="77">
        <v>9.243575278695797</v>
      </c>
      <c r="J4" s="77">
        <v>0</v>
      </c>
      <c r="K4" s="23">
        <v>2.8924159832983736</v>
      </c>
      <c r="L4" s="77">
        <v>160.43200793113206</v>
      </c>
      <c r="M4" s="77">
        <v>70.060742706560617</v>
      </c>
      <c r="N4" s="77">
        <v>64.275910739963862</v>
      </c>
      <c r="O4" s="77">
        <v>17.928095568064741</v>
      </c>
      <c r="P4" s="77">
        <v>231.11111111111111</v>
      </c>
      <c r="Q4" s="77">
        <v>57.777777777777779</v>
      </c>
      <c r="R4" s="77">
        <v>11.111111111111111</v>
      </c>
      <c r="S4" s="57">
        <v>1.0910489285445493</v>
      </c>
      <c r="T4" s="5">
        <v>10131</v>
      </c>
      <c r="U4" s="5" t="s">
        <v>583</v>
      </c>
      <c r="V4" s="5"/>
    </row>
    <row r="5" spans="1:22" x14ac:dyDescent="0.25">
      <c r="A5" s="78" t="str">
        <f t="shared" si="0"/>
        <v>Justin Verlander</v>
      </c>
      <c r="B5" s="5" t="str">
        <f>VLOOKUP(A5,PLAYERIDMAP[[PLAYERNAME]:[TEAM]],5,FALSE)</f>
        <v>DET</v>
      </c>
      <c r="C5" s="5" t="s">
        <v>551</v>
      </c>
      <c r="D5" s="5">
        <f>VLOOKUP(PITCHERPROJECTIONS[[#This Row],[Name]],MYRANKS_P[[#All],[PLAYER NAME]:[RANK]],21,FALSE)</f>
        <v>4</v>
      </c>
      <c r="E5" s="76">
        <v>235</v>
      </c>
      <c r="F5" s="77">
        <v>964.0558112645042</v>
      </c>
      <c r="G5" s="77">
        <v>639.90610328638502</v>
      </c>
      <c r="H5" s="77">
        <v>18.282084993724645</v>
      </c>
      <c r="I5" s="77">
        <v>9.7074338247603436</v>
      </c>
      <c r="J5" s="77">
        <v>0</v>
      </c>
      <c r="K5" s="23">
        <v>3.1835810003127643</v>
      </c>
      <c r="L5" s="77">
        <v>206.18081126450417</v>
      </c>
      <c r="M5" s="77">
        <v>90.60825258112385</v>
      </c>
      <c r="N5" s="77">
        <v>83.126837230388844</v>
      </c>
      <c r="O5" s="77">
        <v>20.608041311452535</v>
      </c>
      <c r="P5" s="77">
        <v>227.16666666666666</v>
      </c>
      <c r="Q5" s="77">
        <v>70.5</v>
      </c>
      <c r="R5" s="77">
        <v>5.875</v>
      </c>
      <c r="S5" s="57">
        <v>1.1773651543170391</v>
      </c>
      <c r="T5" s="5">
        <v>8700</v>
      </c>
      <c r="U5" s="5" t="s">
        <v>597</v>
      </c>
      <c r="V5" s="5"/>
    </row>
    <row r="6" spans="1:22" x14ac:dyDescent="0.25">
      <c r="A6" s="78" t="str">
        <f t="shared" si="0"/>
        <v>Cliff Lee</v>
      </c>
      <c r="B6" s="5" t="str">
        <f>VLOOKUP(A6,PLAYERIDMAP[[PLAYERNAME]:[TEAM]],5,FALSE)</f>
        <v>PHI</v>
      </c>
      <c r="C6" s="5" t="s">
        <v>551</v>
      </c>
      <c r="D6" s="5">
        <f>VLOOKUP(PITCHERPROJECTIONS[[#This Row],[Name]],MYRANKS_P[[#All],[PLAYER NAME]:[RANK]],21,FALSE)</f>
        <v>5</v>
      </c>
      <c r="E6" s="76">
        <v>215</v>
      </c>
      <c r="F6" s="77">
        <v>855.62031913893929</v>
      </c>
      <c r="G6" s="77">
        <v>579.43262411347519</v>
      </c>
      <c r="H6" s="77">
        <v>14.240339694674207</v>
      </c>
      <c r="I6" s="77">
        <v>11.367092415854612</v>
      </c>
      <c r="J6" s="77">
        <v>0</v>
      </c>
      <c r="K6" s="23">
        <v>3.052200580898965</v>
      </c>
      <c r="L6" s="77">
        <v>193.78951105813124</v>
      </c>
      <c r="M6" s="77">
        <v>79.475911792630271</v>
      </c>
      <c r="N6" s="77">
        <v>72.913680543697495</v>
      </c>
      <c r="O6" s="77">
        <v>22.856886944656079</v>
      </c>
      <c r="P6" s="77">
        <v>215</v>
      </c>
      <c r="Q6" s="77">
        <v>33.444444444444443</v>
      </c>
      <c r="R6" s="77">
        <v>4.8863636363636367</v>
      </c>
      <c r="S6" s="57">
        <v>1.056902118616631</v>
      </c>
      <c r="T6" s="5">
        <v>1636</v>
      </c>
      <c r="U6" s="5" t="s">
        <v>556</v>
      </c>
      <c r="V6" s="5"/>
    </row>
    <row r="7" spans="1:22" x14ac:dyDescent="0.25">
      <c r="A7" s="78" t="str">
        <f t="shared" si="0"/>
        <v>Chris Sale</v>
      </c>
      <c r="B7" s="5" t="str">
        <f>VLOOKUP(A7,PLAYERIDMAP[[PLAYERNAME]:[TEAM]],5,FALSE)</f>
        <v>CHW</v>
      </c>
      <c r="C7" s="5" t="s">
        <v>551</v>
      </c>
      <c r="D7" s="5">
        <f>VLOOKUP(PITCHERPROJECTIONS[[#This Row],[Name]],MYRANKS_P[[#All],[PLAYER NAME]:[RANK]],21,FALSE)</f>
        <v>6</v>
      </c>
      <c r="E7" s="76">
        <v>205</v>
      </c>
      <c r="F7" s="77">
        <v>820.43133972070541</v>
      </c>
      <c r="G7" s="77">
        <v>532.55086071987478</v>
      </c>
      <c r="H7" s="77">
        <v>13.596357944861964</v>
      </c>
      <c r="I7" s="77">
        <v>10.82003081168877</v>
      </c>
      <c r="J7" s="77">
        <v>0</v>
      </c>
      <c r="K7" s="23">
        <v>2.9871526951935894</v>
      </c>
      <c r="L7" s="77">
        <v>175.70633972070542</v>
      </c>
      <c r="M7" s="77">
        <v>74.164363304556403</v>
      </c>
      <c r="N7" s="77">
        <v>68.040700279409535</v>
      </c>
      <c r="O7" s="77">
        <v>21.266590111941749</v>
      </c>
      <c r="P7" s="77">
        <v>216.38888888888889</v>
      </c>
      <c r="Q7" s="77">
        <v>41</v>
      </c>
      <c r="R7" s="77">
        <v>9.2249999999999996</v>
      </c>
      <c r="S7" s="57">
        <v>1.0571040961985629</v>
      </c>
      <c r="T7" s="5">
        <v>10603</v>
      </c>
      <c r="U7" s="5" t="s">
        <v>567</v>
      </c>
      <c r="V7" s="5"/>
    </row>
    <row r="8" spans="1:22" x14ac:dyDescent="0.25">
      <c r="A8" s="78" t="str">
        <f t="shared" si="0"/>
        <v>Yu Darvish</v>
      </c>
      <c r="B8" s="5" t="str">
        <f>VLOOKUP(A8,PLAYERIDMAP[[PLAYERNAME]:[TEAM]],5,FALSE)</f>
        <v>TEX</v>
      </c>
      <c r="C8" s="5" t="s">
        <v>551</v>
      </c>
      <c r="D8" s="5">
        <f>VLOOKUP(PITCHERPROJECTIONS[[#This Row],[Name]],MYRANKS_P[[#All],[PLAYER NAME]:[RANK]],21,FALSE)</f>
        <v>7</v>
      </c>
      <c r="E8" s="76">
        <v>200</v>
      </c>
      <c r="F8" s="77">
        <v>821.69847584196145</v>
      </c>
      <c r="G8" s="77">
        <v>460.20488573680063</v>
      </c>
      <c r="H8" s="77">
        <v>14.671574416679389</v>
      </c>
      <c r="I8" s="77">
        <v>9.1492926628823046</v>
      </c>
      <c r="J8" s="77">
        <v>0</v>
      </c>
      <c r="K8" s="23">
        <v>3.1892970669889711</v>
      </c>
      <c r="L8" s="77">
        <v>157.14292028640594</v>
      </c>
      <c r="M8" s="77">
        <v>77.251862289288411</v>
      </c>
      <c r="N8" s="77">
        <v>70.87326815531047</v>
      </c>
      <c r="O8" s="77">
        <v>21.382478994049755</v>
      </c>
      <c r="P8" s="77">
        <v>255.55555555555554</v>
      </c>
      <c r="Q8" s="77">
        <v>75.555555555555557</v>
      </c>
      <c r="R8" s="77">
        <v>8.9999999999999982</v>
      </c>
      <c r="S8" s="57">
        <v>1.1634923792098075</v>
      </c>
      <c r="T8" s="5">
        <v>13074</v>
      </c>
      <c r="U8" s="5" t="s">
        <v>555</v>
      </c>
      <c r="V8" s="5"/>
    </row>
    <row r="9" spans="1:22" x14ac:dyDescent="0.25">
      <c r="A9" s="78" t="str">
        <f t="shared" si="0"/>
        <v>Felix Hernandez</v>
      </c>
      <c r="B9" s="5" t="str">
        <f>VLOOKUP(A9,PLAYERIDMAP[[PLAYERNAME]:[TEAM]],5,FALSE)</f>
        <v>SEA</v>
      </c>
      <c r="C9" s="5" t="s">
        <v>551</v>
      </c>
      <c r="D9" s="5">
        <f>VLOOKUP(PITCHERPROJECTIONS[[#This Row],[Name]],MYRANKS_P[[#All],[PLAYER NAME]:[RANK]],21,FALSE)</f>
        <v>8</v>
      </c>
      <c r="E9" s="76">
        <v>210</v>
      </c>
      <c r="F9" s="77">
        <v>851.81179698216738</v>
      </c>
      <c r="G9" s="77">
        <v>576.66666666666663</v>
      </c>
      <c r="H9" s="77">
        <v>14.212550719105085</v>
      </c>
      <c r="I9" s="77">
        <v>10.799359714434694</v>
      </c>
      <c r="J9" s="77">
        <v>0</v>
      </c>
      <c r="K9" s="23">
        <v>3.0388404679835057</v>
      </c>
      <c r="L9" s="77">
        <v>189.61179698216733</v>
      </c>
      <c r="M9" s="77">
        <v>77.287842569047172</v>
      </c>
      <c r="N9" s="77">
        <v>70.906277586281803</v>
      </c>
      <c r="O9" s="77">
        <v>16.611796982167352</v>
      </c>
      <c r="P9" s="77">
        <v>205.33333333333334</v>
      </c>
      <c r="Q9" s="77">
        <v>49</v>
      </c>
      <c r="R9" s="77">
        <v>4.1999999999999993</v>
      </c>
      <c r="S9" s="57">
        <v>1.1362466522960348</v>
      </c>
      <c r="T9" s="5">
        <v>4772</v>
      </c>
      <c r="U9" s="5" t="s">
        <v>568</v>
      </c>
      <c r="V9" s="5"/>
    </row>
    <row r="10" spans="1:22" x14ac:dyDescent="0.25">
      <c r="A10" s="78" t="str">
        <f t="shared" si="0"/>
        <v>Max Scherzer</v>
      </c>
      <c r="B10" s="5" t="str">
        <f>VLOOKUP(A10,PLAYERIDMAP[[PLAYERNAME]:[TEAM]],5,FALSE)</f>
        <v>DET</v>
      </c>
      <c r="C10" s="5" t="s">
        <v>551</v>
      </c>
      <c r="D10" s="5">
        <f>VLOOKUP(PITCHERPROJECTIONS[[#This Row],[Name]],MYRANKS_P[[#All],[PLAYER NAME]:[RANK]],21,FALSE)</f>
        <v>9</v>
      </c>
      <c r="E10" s="76">
        <v>200</v>
      </c>
      <c r="F10" s="77">
        <v>818.82539036874414</v>
      </c>
      <c r="G10" s="77">
        <v>512.5756128621457</v>
      </c>
      <c r="H10" s="77">
        <v>15.012642035558819</v>
      </c>
      <c r="I10" s="77">
        <v>8.8082250440028744</v>
      </c>
      <c r="J10" s="77">
        <v>0</v>
      </c>
      <c r="K10" s="23">
        <v>3.3630706493709392</v>
      </c>
      <c r="L10" s="77">
        <v>177.26983481318857</v>
      </c>
      <c r="M10" s="77">
        <v>81.461044618096082</v>
      </c>
      <c r="N10" s="77">
        <v>74.734903319354203</v>
      </c>
      <c r="O10" s="77">
        <v>22.471999728820588</v>
      </c>
      <c r="P10" s="77">
        <v>222.22222222222223</v>
      </c>
      <c r="Q10" s="77">
        <v>55.555555555555557</v>
      </c>
      <c r="R10" s="77">
        <v>6</v>
      </c>
      <c r="S10" s="57">
        <v>1.1641269518437207</v>
      </c>
      <c r="T10" s="5">
        <v>3137</v>
      </c>
      <c r="U10" s="5" t="s">
        <v>553</v>
      </c>
      <c r="V10" s="5"/>
    </row>
    <row r="11" spans="1:22" x14ac:dyDescent="0.25">
      <c r="A11" s="78" t="str">
        <f t="shared" si="0"/>
        <v>Cole Hamels</v>
      </c>
      <c r="B11" s="5" t="str">
        <f>VLOOKUP(A11,PLAYERIDMAP[[PLAYERNAME]:[TEAM]],5,FALSE)</f>
        <v>PHI</v>
      </c>
      <c r="C11" s="5" t="s">
        <v>551</v>
      </c>
      <c r="D11" s="5">
        <f>VLOOKUP(PITCHERPROJECTIONS[[#This Row],[Name]],MYRANKS_P[[#All],[PLAYER NAME]:[RANK]],21,FALSE)</f>
        <v>10</v>
      </c>
      <c r="E11" s="76">
        <v>215</v>
      </c>
      <c r="F11" s="77">
        <v>871.33036972462196</v>
      </c>
      <c r="G11" s="77">
        <v>593.05749263908251</v>
      </c>
      <c r="H11" s="77">
        <v>13.382331125223869</v>
      </c>
      <c r="I11" s="77">
        <v>12.22510098530495</v>
      </c>
      <c r="J11" s="77">
        <v>0</v>
      </c>
      <c r="K11" s="23">
        <v>3.287049775299749</v>
      </c>
      <c r="L11" s="77">
        <v>192.28870305795536</v>
      </c>
      <c r="M11" s="77">
        <v>85.591123871277361</v>
      </c>
      <c r="N11" s="77">
        <v>78.523966854382891</v>
      </c>
      <c r="O11" s="77">
        <v>24.453432641095027</v>
      </c>
      <c r="P11" s="77">
        <v>198.2777777777778</v>
      </c>
      <c r="Q11" s="77">
        <v>50.166666666666671</v>
      </c>
      <c r="R11" s="77">
        <v>5.375</v>
      </c>
      <c r="S11" s="57">
        <v>1.1276993940680093</v>
      </c>
      <c r="T11" s="5">
        <v>4972</v>
      </c>
      <c r="U11" s="5" t="s">
        <v>611</v>
      </c>
      <c r="V11" s="5"/>
    </row>
    <row r="12" spans="1:22" x14ac:dyDescent="0.25">
      <c r="A12" s="78" t="str">
        <f t="shared" si="0"/>
        <v>Jose Fernandez</v>
      </c>
      <c r="B12" s="5" t="str">
        <f>VLOOKUP(A12,PLAYERIDMAP[[PLAYERNAME]:[TEAM]],5,FALSE)</f>
        <v>MIA</v>
      </c>
      <c r="C12" s="5" t="s">
        <v>551</v>
      </c>
      <c r="D12" s="5">
        <f>VLOOKUP(PITCHERPROJECTIONS[[#This Row],[Name]],MYRANKS_P[[#All],[PLAYER NAME]:[RANK]],21,FALSE)</f>
        <v>11</v>
      </c>
      <c r="E12" s="76">
        <v>185</v>
      </c>
      <c r="F12" s="77">
        <v>750.83879323440271</v>
      </c>
      <c r="G12" s="77">
        <v>466.11893583724571</v>
      </c>
      <c r="H12" s="77">
        <v>11.095732193150951</v>
      </c>
      <c r="I12" s="77">
        <v>10.938569855443614</v>
      </c>
      <c r="J12" s="77">
        <v>0</v>
      </c>
      <c r="K12" s="23">
        <v>2.8825163206191395</v>
      </c>
      <c r="L12" s="77">
        <v>149.44196783757729</v>
      </c>
      <c r="M12" s="77">
        <v>64.584379561427724</v>
      </c>
      <c r="N12" s="77">
        <v>59.251724368282318</v>
      </c>
      <c r="O12" s="77">
        <v>14.267476444776046</v>
      </c>
      <c r="P12" s="77">
        <v>205.55555555555557</v>
      </c>
      <c r="Q12" s="77">
        <v>59.611111111111114</v>
      </c>
      <c r="R12" s="77">
        <v>5.2857142857142856</v>
      </c>
      <c r="S12" s="57">
        <v>1.1300166429658833</v>
      </c>
      <c r="T12" s="5">
        <v>11530</v>
      </c>
      <c r="U12" s="5" t="s">
        <v>560</v>
      </c>
      <c r="V12" s="5"/>
    </row>
    <row r="13" spans="1:22" x14ac:dyDescent="0.25">
      <c r="A13" s="78" t="str">
        <f t="shared" si="0"/>
        <v>David Price</v>
      </c>
      <c r="B13" s="5" t="str">
        <f>VLOOKUP(A13,PLAYERIDMAP[[PLAYERNAME]:[TEAM]],5,FALSE)</f>
        <v>TB</v>
      </c>
      <c r="C13" s="5" t="s">
        <v>551</v>
      </c>
      <c r="D13" s="5">
        <f>VLOOKUP(PITCHERPROJECTIONS[[#This Row],[Name]],MYRANKS_P[[#All],[PLAYER NAME]:[RANK]],21,FALSE)</f>
        <v>12</v>
      </c>
      <c r="E13" s="76">
        <v>200</v>
      </c>
      <c r="F13" s="77">
        <v>811.62591821869171</v>
      </c>
      <c r="G13" s="77">
        <v>579.9842395587076</v>
      </c>
      <c r="H13" s="77">
        <v>14.319416078990761</v>
      </c>
      <c r="I13" s="77">
        <v>9.5014510005709329</v>
      </c>
      <c r="J13" s="77">
        <v>0</v>
      </c>
      <c r="K13" s="23">
        <v>3.1643167312451412</v>
      </c>
      <c r="L13" s="77">
        <v>188.84814044091388</v>
      </c>
      <c r="M13" s="77">
        <v>76.646783045715651</v>
      </c>
      <c r="N13" s="77">
        <v>70.318149583225363</v>
      </c>
      <c r="O13" s="77">
        <v>17.752789771095145</v>
      </c>
      <c r="P13" s="77">
        <v>171.11111111111111</v>
      </c>
      <c r="Q13" s="77">
        <v>37.777777777777779</v>
      </c>
      <c r="R13" s="77">
        <v>5</v>
      </c>
      <c r="S13" s="57">
        <v>1.1331295910934582</v>
      </c>
      <c r="T13" s="5">
        <v>3184</v>
      </c>
      <c r="U13" s="5" t="s">
        <v>603</v>
      </c>
      <c r="V13" s="5"/>
    </row>
    <row r="14" spans="1:22" x14ac:dyDescent="0.25">
      <c r="A14" s="78" t="str">
        <f t="shared" si="0"/>
        <v>Madison Bumgarner</v>
      </c>
      <c r="B14" s="5" t="str">
        <f>VLOOKUP(A14,PLAYERIDMAP[[PLAYERNAME]:[TEAM]],5,FALSE)</f>
        <v>SF</v>
      </c>
      <c r="C14" s="5" t="s">
        <v>551</v>
      </c>
      <c r="D14" s="5">
        <f>VLOOKUP(PITCHERPROJECTIONS[[#This Row],[Name]],MYRANKS_P[[#All],[PLAYER NAME]:[RANK]],21,FALSE)</f>
        <v>13</v>
      </c>
      <c r="E14" s="76">
        <v>205</v>
      </c>
      <c r="F14" s="77">
        <v>841.01403920568282</v>
      </c>
      <c r="G14" s="77">
        <v>568.63672182821119</v>
      </c>
      <c r="H14" s="77">
        <v>13.35999932499759</v>
      </c>
      <c r="I14" s="77">
        <v>11.056389431553145</v>
      </c>
      <c r="J14" s="77">
        <v>0</v>
      </c>
      <c r="K14" s="23">
        <v>3.2103182232207095</v>
      </c>
      <c r="L14" s="77">
        <v>185.69737253901619</v>
      </c>
      <c r="M14" s="77">
        <v>79.705067442074181</v>
      </c>
      <c r="N14" s="77">
        <v>73.123915084471719</v>
      </c>
      <c r="O14" s="77">
        <v>17.9495395996939</v>
      </c>
      <c r="P14" s="77">
        <v>193.61111111111111</v>
      </c>
      <c r="Q14" s="77">
        <v>54.666666666666664</v>
      </c>
      <c r="R14" s="77">
        <v>6.15</v>
      </c>
      <c r="S14" s="57">
        <v>1.1725075083204042</v>
      </c>
      <c r="T14" s="5">
        <v>5524</v>
      </c>
      <c r="U14" s="5" t="s">
        <v>561</v>
      </c>
      <c r="V14" s="5"/>
    </row>
    <row r="15" spans="1:22" x14ac:dyDescent="0.25">
      <c r="A15" s="78" t="str">
        <f t="shared" si="0"/>
        <v>Craig Kimbrel</v>
      </c>
      <c r="B15" s="5" t="str">
        <f>VLOOKUP(A15,PLAYERIDMAP[[PLAYERNAME]:[TEAM]],5,FALSE)</f>
        <v>ATL</v>
      </c>
      <c r="C15" s="5" t="s">
        <v>558</v>
      </c>
      <c r="D15" s="5">
        <f>VLOOKUP(PITCHERPROJECTIONS[[#This Row],[Name]],MYRANKS_P[[#All],[PLAYER NAME]:[RANK]],21,FALSE)</f>
        <v>14</v>
      </c>
      <c r="E15" s="76">
        <v>65</v>
      </c>
      <c r="F15" s="77">
        <v>248.75800708565686</v>
      </c>
      <c r="G15" s="77">
        <v>121.37345679012347</v>
      </c>
      <c r="H15" s="77">
        <v>4.9706545173801437</v>
      </c>
      <c r="I15" s="77">
        <v>1.4000207742007642</v>
      </c>
      <c r="J15" s="77">
        <v>40</v>
      </c>
      <c r="K15" s="23">
        <v>1.942208151668761</v>
      </c>
      <c r="L15" s="77">
        <v>38.035784863434628</v>
      </c>
      <c r="M15" s="77">
        <v>15.28949417174797</v>
      </c>
      <c r="N15" s="77">
        <v>14.027058873163273</v>
      </c>
      <c r="O15" s="77">
        <v>4.0512169622000496</v>
      </c>
      <c r="P15" s="77">
        <v>101.11111111111111</v>
      </c>
      <c r="Q15" s="77">
        <v>20.222222222222221</v>
      </c>
      <c r="R15" s="77">
        <v>2</v>
      </c>
      <c r="S15" s="57">
        <v>0.89627703208702847</v>
      </c>
      <c r="T15" s="5">
        <v>6655</v>
      </c>
      <c r="U15" s="5" t="s">
        <v>559</v>
      </c>
      <c r="V15" s="5"/>
    </row>
    <row r="16" spans="1:22" x14ac:dyDescent="0.25">
      <c r="A16" s="78" t="str">
        <f t="shared" si="0"/>
        <v>Koji Uehara</v>
      </c>
      <c r="B16" s="5" t="str">
        <f>VLOOKUP(A16,PLAYERIDMAP[[PLAYERNAME]:[TEAM]],5,FALSE)</f>
        <v>BOS</v>
      </c>
      <c r="C16" s="5" t="s">
        <v>558</v>
      </c>
      <c r="D16" s="5">
        <f>VLOOKUP(PITCHERPROJECTIONS[[#This Row],[Name]],MYRANKS_P[[#All],[PLAYER NAME]:[RANK]],21,FALSE)</f>
        <v>15</v>
      </c>
      <c r="E16" s="76">
        <v>65</v>
      </c>
      <c r="F16" s="77">
        <v>233.40958321245529</v>
      </c>
      <c r="G16" s="77">
        <v>139.81481481481484</v>
      </c>
      <c r="H16" s="77">
        <v>5.4662492018480791</v>
      </c>
      <c r="I16" s="77">
        <v>0.90442608973282934</v>
      </c>
      <c r="J16" s="77">
        <v>35</v>
      </c>
      <c r="K16" s="23">
        <v>1.797681808217547</v>
      </c>
      <c r="L16" s="77">
        <v>36.965138768010839</v>
      </c>
      <c r="M16" s="77">
        <v>14.151750679134803</v>
      </c>
      <c r="N16" s="77">
        <v>12.983257503793396</v>
      </c>
      <c r="O16" s="77">
        <v>6.2058795087515728</v>
      </c>
      <c r="P16" s="77">
        <v>79.444444444444443</v>
      </c>
      <c r="Q16" s="77">
        <v>7.9444444444444455</v>
      </c>
      <c r="R16" s="77">
        <v>0</v>
      </c>
      <c r="S16" s="57">
        <v>0.69091666480700431</v>
      </c>
      <c r="T16" s="5">
        <v>9227</v>
      </c>
      <c r="U16" s="5" t="s">
        <v>569</v>
      </c>
      <c r="V16" s="5"/>
    </row>
    <row r="17" spans="1:22" x14ac:dyDescent="0.25">
      <c r="A17" s="78" t="str">
        <f t="shared" si="0"/>
        <v>Matt Cain</v>
      </c>
      <c r="B17" s="5" t="str">
        <f>VLOOKUP(A17,PLAYERIDMAP[[PLAYERNAME]:[TEAM]],5,FALSE)</f>
        <v>SF</v>
      </c>
      <c r="C17" s="5" t="s">
        <v>551</v>
      </c>
      <c r="D17" s="5">
        <f>VLOOKUP(PITCHERPROJECTIONS[[#This Row],[Name]],MYRANKS_P[[#All],[PLAYER NAME]:[RANK]],21,FALSE)</f>
        <v>16</v>
      </c>
      <c r="E17" s="76">
        <v>200</v>
      </c>
      <c r="F17" s="77">
        <v>817.37217756644918</v>
      </c>
      <c r="G17" s="77">
        <v>566.21004566210058</v>
      </c>
      <c r="H17" s="77">
        <v>13.296710429966371</v>
      </c>
      <c r="I17" s="77">
        <v>10.524156649595323</v>
      </c>
      <c r="J17" s="77">
        <v>0</v>
      </c>
      <c r="K17" s="23">
        <v>3.132626623114442</v>
      </c>
      <c r="L17" s="77">
        <v>171.5943997886713</v>
      </c>
      <c r="M17" s="77">
        <v>75.879178204327602</v>
      </c>
      <c r="N17" s="77">
        <v>69.613924958098707</v>
      </c>
      <c r="O17" s="77">
        <v>18.717687459904152</v>
      </c>
      <c r="P17" s="77">
        <v>166.66666666666666</v>
      </c>
      <c r="Q17" s="77">
        <v>57.777777777777779</v>
      </c>
      <c r="R17" s="77">
        <v>7.9999999999999991</v>
      </c>
      <c r="S17" s="57">
        <v>1.1468608878322453</v>
      </c>
      <c r="T17" s="5">
        <v>4732</v>
      </c>
      <c r="U17" s="5" t="s">
        <v>644</v>
      </c>
      <c r="V17" s="5"/>
    </row>
    <row r="18" spans="1:22" x14ac:dyDescent="0.25">
      <c r="A18" s="78" t="str">
        <f t="shared" si="0"/>
        <v>Julio Teheran</v>
      </c>
      <c r="B18" s="5" t="str">
        <f>VLOOKUP(A18,PLAYERIDMAP[[PLAYERNAME]:[TEAM]],5,FALSE)</f>
        <v>ATL</v>
      </c>
      <c r="C18" s="5" t="s">
        <v>551</v>
      </c>
      <c r="D18" s="5">
        <f>VLOOKUP(PITCHERPROJECTIONS[[#This Row],[Name]],MYRANKS_P[[#All],[PLAYER NAME]:[RANK]],21,FALSE)</f>
        <v>17</v>
      </c>
      <c r="E18" s="76">
        <v>200</v>
      </c>
      <c r="F18" s="77">
        <v>820.06531488786186</v>
      </c>
      <c r="G18" s="77">
        <v>565.6565656565657</v>
      </c>
      <c r="H18" s="77">
        <v>13.266841658778233</v>
      </c>
      <c r="I18" s="77">
        <v>10.554025420783461</v>
      </c>
      <c r="J18" s="77">
        <v>0</v>
      </c>
      <c r="K18" s="23">
        <v>3.4360489161122492</v>
      </c>
      <c r="L18" s="77">
        <v>186.01126083380782</v>
      </c>
      <c r="M18" s="77">
        <v>83.22874041249672</v>
      </c>
      <c r="N18" s="77">
        <v>76.356642580272208</v>
      </c>
      <c r="O18" s="77">
        <v>24.799139621686596</v>
      </c>
      <c r="P18" s="77">
        <v>175.55555555555557</v>
      </c>
      <c r="Q18" s="77">
        <v>40</v>
      </c>
      <c r="R18" s="77">
        <v>14.054054054054053</v>
      </c>
      <c r="S18" s="57">
        <v>1.130056304169039</v>
      </c>
      <c r="T18" s="5">
        <v>6797</v>
      </c>
      <c r="U18" s="5" t="s">
        <v>580</v>
      </c>
      <c r="V18" s="5"/>
    </row>
    <row r="19" spans="1:22" x14ac:dyDescent="0.25">
      <c r="A19" s="78" t="str">
        <f t="shared" si="0"/>
        <v>Danny Salazar</v>
      </c>
      <c r="B19" s="5" t="str">
        <f>VLOOKUP(A19,PLAYERIDMAP[[PLAYERNAME]:[TEAM]],5,FALSE)</f>
        <v>CLE</v>
      </c>
      <c r="C19" s="5" t="s">
        <v>551</v>
      </c>
      <c r="D19" s="5">
        <f>VLOOKUP(PITCHERPROJECTIONS[[#This Row],[Name]],MYRANKS_P[[#All],[PLAYER NAME]:[RANK]],21,FALSE)</f>
        <v>18</v>
      </c>
      <c r="E19" s="76">
        <v>160</v>
      </c>
      <c r="F19" s="77">
        <v>648.31398254435703</v>
      </c>
      <c r="G19" s="77">
        <v>383.49206349206361</v>
      </c>
      <c r="H19" s="77">
        <v>11.588019556273473</v>
      </c>
      <c r="I19" s="77">
        <v>7.4686741073758824</v>
      </c>
      <c r="J19" s="77">
        <v>0</v>
      </c>
      <c r="K19" s="23">
        <v>3.3143505154943607</v>
      </c>
      <c r="L19" s="77">
        <v>134.89176032213479</v>
      </c>
      <c r="M19" s="77">
        <v>64.224747766912941</v>
      </c>
      <c r="N19" s="77">
        <v>58.921786942121962</v>
      </c>
      <c r="O19" s="77">
        <v>19.8441412745157</v>
      </c>
      <c r="P19" s="77">
        <v>195.55555555555557</v>
      </c>
      <c r="Q19" s="77">
        <v>46.222222222222229</v>
      </c>
      <c r="R19" s="77">
        <v>3.2</v>
      </c>
      <c r="S19" s="57">
        <v>1.1319623909022314</v>
      </c>
      <c r="T19" s="5">
        <v>5867</v>
      </c>
      <c r="U19" s="5" t="s">
        <v>790</v>
      </c>
      <c r="V19" s="5"/>
    </row>
    <row r="20" spans="1:22" x14ac:dyDescent="0.25">
      <c r="A20" s="78" t="str">
        <f t="shared" si="0"/>
        <v>Aroldis Chapman</v>
      </c>
      <c r="B20" s="5" t="str">
        <f>VLOOKUP(A20,PLAYERIDMAP[[PLAYERNAME]:[TEAM]],5,FALSE)</f>
        <v>CIN</v>
      </c>
      <c r="C20" s="5" t="s">
        <v>558</v>
      </c>
      <c r="D20" s="5">
        <f>VLOOKUP(PITCHERPROJECTIONS[[#This Row],[Name]],MYRANKS_P[[#All],[PLAYER NAME]:[RANK]],21,FALSE)</f>
        <v>19</v>
      </c>
      <c r="E20" s="76">
        <v>65</v>
      </c>
      <c r="F20" s="77">
        <v>256.50284862548096</v>
      </c>
      <c r="G20" s="77">
        <v>107.82472613458529</v>
      </c>
      <c r="H20" s="77">
        <v>4.7105691274684975</v>
      </c>
      <c r="I20" s="77">
        <v>1.6601061641124102</v>
      </c>
      <c r="J20" s="77">
        <v>38</v>
      </c>
      <c r="K20" s="23">
        <v>2.2286770520176167</v>
      </c>
      <c r="L20" s="77">
        <v>36.113959736592079</v>
      </c>
      <c r="M20" s="77">
        <v>17.544641015049795</v>
      </c>
      <c r="N20" s="77">
        <v>16.096000931238343</v>
      </c>
      <c r="O20" s="77">
        <v>4.8447891575623485</v>
      </c>
      <c r="P20" s="77">
        <v>111.94444444444444</v>
      </c>
      <c r="Q20" s="77">
        <v>28.888888888888889</v>
      </c>
      <c r="R20" s="77">
        <v>3</v>
      </c>
      <c r="S20" s="57">
        <v>1.0000438250073995</v>
      </c>
      <c r="T20" s="5">
        <v>10233</v>
      </c>
      <c r="U20" s="5" t="s">
        <v>574</v>
      </c>
      <c r="V20" s="5"/>
    </row>
    <row r="21" spans="1:22" x14ac:dyDescent="0.25">
      <c r="A21" s="78" t="str">
        <f t="shared" si="0"/>
        <v>Anibal Sanchez</v>
      </c>
      <c r="B21" s="5" t="str">
        <f>VLOOKUP(A21,PLAYERIDMAP[[PLAYERNAME]:[TEAM]],5,FALSE)</f>
        <v>DET</v>
      </c>
      <c r="C21" s="5" t="s">
        <v>551</v>
      </c>
      <c r="D21" s="5">
        <f>VLOOKUP(PITCHERPROJECTIONS[[#This Row],[Name]],MYRANKS_P[[#All],[PLAYER NAME]:[RANK]],21,FALSE)</f>
        <v>20</v>
      </c>
      <c r="E21" s="76">
        <v>190</v>
      </c>
      <c r="F21" s="77">
        <v>785.83197053817571</v>
      </c>
      <c r="G21" s="77">
        <v>531.55301223970741</v>
      </c>
      <c r="H21" s="77">
        <v>14.317059181461197</v>
      </c>
      <c r="I21" s="77">
        <v>8.3127645441224125</v>
      </c>
      <c r="J21" s="77">
        <v>0</v>
      </c>
      <c r="K21" s="23">
        <v>3.3438108120539085</v>
      </c>
      <c r="L21" s="77">
        <v>176.77641498262011</v>
      </c>
      <c r="M21" s="77">
        <v>76.94480213070716</v>
      </c>
      <c r="N21" s="77">
        <v>70.591561587804733</v>
      </c>
      <c r="O21" s="77">
        <v>16.778958298468176</v>
      </c>
      <c r="P21" s="77">
        <v>179.44444444444443</v>
      </c>
      <c r="Q21" s="77">
        <v>52.777777777777779</v>
      </c>
      <c r="R21" s="77">
        <v>5.2777777777777777</v>
      </c>
      <c r="S21" s="57">
        <v>1.208179961896831</v>
      </c>
      <c r="T21" s="5">
        <v>3284</v>
      </c>
      <c r="U21" s="5" t="s">
        <v>564</v>
      </c>
      <c r="V21" s="5"/>
    </row>
    <row r="22" spans="1:22" x14ac:dyDescent="0.25">
      <c r="A22" s="78" t="str">
        <f t="shared" si="0"/>
        <v>Kenley Jansen</v>
      </c>
      <c r="B22" s="5" t="str">
        <f>VLOOKUP(A22,PLAYERIDMAP[[PLAYERNAME]:[TEAM]],5,FALSE)</f>
        <v>LAD</v>
      </c>
      <c r="C22" s="5" t="s">
        <v>558</v>
      </c>
      <c r="D22" s="5">
        <f>VLOOKUP(PITCHERPROJECTIONS[[#This Row],[Name]],MYRANKS_P[[#All],[PLAYER NAME]:[RANK]],21,FALSE)</f>
        <v>21</v>
      </c>
      <c r="E22" s="76">
        <v>70</v>
      </c>
      <c r="F22" s="77">
        <v>269.15914428157129</v>
      </c>
      <c r="G22" s="77">
        <v>139.57382039573821</v>
      </c>
      <c r="H22" s="77">
        <v>4.8380268069474957</v>
      </c>
      <c r="I22" s="77">
        <v>2.0227004301396363</v>
      </c>
      <c r="J22" s="77">
        <v>35</v>
      </c>
      <c r="K22" s="23">
        <v>2.2761773344007716</v>
      </c>
      <c r="L22" s="77">
        <v>44.26170838413541</v>
      </c>
      <c r="M22" s="77">
        <v>19.296925623864322</v>
      </c>
      <c r="N22" s="77">
        <v>17.703601489783779</v>
      </c>
      <c r="O22" s="77">
        <v>6.5767768772860951</v>
      </c>
      <c r="P22" s="77">
        <v>101.11111111111111</v>
      </c>
      <c r="Q22" s="77">
        <v>18.666666666666664</v>
      </c>
      <c r="R22" s="77">
        <v>3.2307692307692308</v>
      </c>
      <c r="S22" s="57">
        <v>0.89897678644002965</v>
      </c>
      <c r="T22" s="5">
        <v>3096</v>
      </c>
      <c r="U22" s="5" t="s">
        <v>571</v>
      </c>
      <c r="V22" s="5"/>
    </row>
    <row r="23" spans="1:22" x14ac:dyDescent="0.25">
      <c r="A23" s="78" t="str">
        <f t="shared" si="0"/>
        <v>Homer Bailey</v>
      </c>
      <c r="B23" s="5" t="str">
        <f>VLOOKUP(A23,PLAYERIDMAP[[PLAYERNAME]:[TEAM]],5,FALSE)</f>
        <v>CIN</v>
      </c>
      <c r="C23" s="5" t="s">
        <v>551</v>
      </c>
      <c r="D23" s="5">
        <f>VLOOKUP(PITCHERPROJECTIONS[[#This Row],[Name]],MYRANKS_P[[#All],[PLAYER NAME]:[RANK]],21,FALSE)</f>
        <v>22</v>
      </c>
      <c r="E23" s="76">
        <v>205</v>
      </c>
      <c r="F23" s="77">
        <v>850.87338983434881</v>
      </c>
      <c r="G23" s="77">
        <v>575.95238095238085</v>
      </c>
      <c r="H23" s="77">
        <v>13.48545293260643</v>
      </c>
      <c r="I23" s="77">
        <v>10.930935823944305</v>
      </c>
      <c r="J23" s="77">
        <v>0</v>
      </c>
      <c r="K23" s="23">
        <v>3.5220824501733161</v>
      </c>
      <c r="L23" s="77">
        <v>194.75950094545991</v>
      </c>
      <c r="M23" s="77">
        <v>87.445480387914174</v>
      </c>
      <c r="N23" s="77">
        <v>80.225211365058868</v>
      </c>
      <c r="O23" s="77">
        <v>21.973786659745649</v>
      </c>
      <c r="P23" s="77">
        <v>191.33333333333334</v>
      </c>
      <c r="Q23" s="77">
        <v>52.388888888888886</v>
      </c>
      <c r="R23" s="77">
        <v>9.2249999999999996</v>
      </c>
      <c r="S23" s="57">
        <v>1.2056019016309698</v>
      </c>
      <c r="T23" s="5">
        <v>8362</v>
      </c>
      <c r="U23" s="5" t="s">
        <v>584</v>
      </c>
      <c r="V23" s="5"/>
    </row>
    <row r="24" spans="1:22" x14ac:dyDescent="0.25">
      <c r="A24" s="78" t="str">
        <f t="shared" si="0"/>
        <v>Gerrit Cole</v>
      </c>
      <c r="B24" s="5" t="str">
        <f>VLOOKUP(A24,PLAYERIDMAP[[PLAYERNAME]:[TEAM]],5,FALSE)</f>
        <v>PIT</v>
      </c>
      <c r="C24" s="5" t="s">
        <v>551</v>
      </c>
      <c r="D24" s="5">
        <f>VLOOKUP(PITCHERPROJECTIONS[[#This Row],[Name]],MYRANKS_P[[#All],[PLAYER NAME]:[RANK]],21,FALSE)</f>
        <v>23</v>
      </c>
      <c r="E24" s="76">
        <v>190</v>
      </c>
      <c r="F24" s="77">
        <v>779.67448927455973</v>
      </c>
      <c r="G24" s="77">
        <v>534.61231015187843</v>
      </c>
      <c r="H24" s="77">
        <v>12.266648169674815</v>
      </c>
      <c r="I24" s="77">
        <v>10.363175555908795</v>
      </c>
      <c r="J24" s="77">
        <v>0</v>
      </c>
      <c r="K24" s="23">
        <v>3.2727271835407006</v>
      </c>
      <c r="L24" s="77">
        <v>179.59115594122636</v>
      </c>
      <c r="M24" s="77">
        <v>75.309088856808799</v>
      </c>
      <c r="N24" s="77">
        <v>69.090907208081461</v>
      </c>
      <c r="O24" s="77">
        <v>16.534401344903458</v>
      </c>
      <c r="P24" s="77">
        <v>179.44444444444443</v>
      </c>
      <c r="Q24" s="77">
        <v>44.333333333333336</v>
      </c>
      <c r="R24" s="77">
        <v>4.75</v>
      </c>
      <c r="S24" s="57">
        <v>1.1785499435503142</v>
      </c>
      <c r="T24" s="5">
        <v>13125</v>
      </c>
      <c r="U24" s="5" t="s">
        <v>642</v>
      </c>
      <c r="V24" s="5"/>
    </row>
    <row r="25" spans="1:22" x14ac:dyDescent="0.25">
      <c r="A25" s="78" t="str">
        <f t="shared" si="0"/>
        <v>Kris Medlen</v>
      </c>
      <c r="B25" s="5" t="str">
        <f>VLOOKUP(A25,PLAYERIDMAP[[PLAYERNAME]:[TEAM]],5,FALSE)</f>
        <v>ATL</v>
      </c>
      <c r="C25" s="5" t="s">
        <v>551</v>
      </c>
      <c r="D25" s="5">
        <f>VLOOKUP(PITCHERPROJECTIONS[[#This Row],[Name]],MYRANKS_P[[#All],[PLAYER NAME]:[RANK]],21,FALSE)</f>
        <v>24</v>
      </c>
      <c r="E25" s="76">
        <v>195</v>
      </c>
      <c r="F25" s="77">
        <v>802.22752930292927</v>
      </c>
      <c r="G25" s="77">
        <v>566.14877589453852</v>
      </c>
      <c r="H25" s="77">
        <v>13.331004894833839</v>
      </c>
      <c r="I25" s="77">
        <v>9.8943405077388107</v>
      </c>
      <c r="J25" s="77">
        <v>0</v>
      </c>
      <c r="K25" s="23">
        <v>3.3075486956422027</v>
      </c>
      <c r="L25" s="77">
        <v>183.42752930292937</v>
      </c>
      <c r="M25" s="77">
        <v>78.113275028750024</v>
      </c>
      <c r="N25" s="77">
        <v>71.663555072247718</v>
      </c>
      <c r="O25" s="77">
        <v>18.112086741724145</v>
      </c>
      <c r="P25" s="77">
        <v>164.66666666666666</v>
      </c>
      <c r="Q25" s="77">
        <v>45.500000000000007</v>
      </c>
      <c r="R25" s="77">
        <v>7.8</v>
      </c>
      <c r="S25" s="57">
        <v>1.1739873297586121</v>
      </c>
      <c r="T25" s="5">
        <v>9417</v>
      </c>
      <c r="U25" s="5" t="s">
        <v>586</v>
      </c>
      <c r="V25" s="5"/>
    </row>
    <row r="26" spans="1:22" x14ac:dyDescent="0.25">
      <c r="A26" s="78" t="str">
        <f t="shared" si="0"/>
        <v>Alex Cobb</v>
      </c>
      <c r="B26" s="5" t="str">
        <f>VLOOKUP(A26,PLAYERIDMAP[[PLAYERNAME]:[TEAM]],5,FALSE)</f>
        <v>TB</v>
      </c>
      <c r="C26" s="5" t="s">
        <v>551</v>
      </c>
      <c r="D26" s="5">
        <f>VLOOKUP(PITCHERPROJECTIONS[[#This Row],[Name]],MYRANKS_P[[#All],[PLAYER NAME]:[RANK]],21,FALSE)</f>
        <v>25</v>
      </c>
      <c r="E26" s="76">
        <v>190</v>
      </c>
      <c r="F26" s="77">
        <v>787.66525364193865</v>
      </c>
      <c r="G26" s="77">
        <v>538.88109708586569</v>
      </c>
      <c r="H26" s="77">
        <v>13.403176301148745</v>
      </c>
      <c r="I26" s="77">
        <v>9.226647424434864</v>
      </c>
      <c r="J26" s="77">
        <v>0</v>
      </c>
      <c r="K26" s="23">
        <v>3.2289069950949321</v>
      </c>
      <c r="L26" s="77">
        <v>169.9541425308276</v>
      </c>
      <c r="M26" s="77">
        <v>74.300737631573384</v>
      </c>
      <c r="N26" s="77">
        <v>68.165814340893007</v>
      </c>
      <c r="O26" s="77">
        <v>15.295267667184175</v>
      </c>
      <c r="P26" s="77">
        <v>166.77777777777777</v>
      </c>
      <c r="Q26" s="77">
        <v>59.111111111111107</v>
      </c>
      <c r="R26" s="77">
        <v>7.6</v>
      </c>
      <c r="S26" s="57">
        <v>1.2056065981154669</v>
      </c>
      <c r="T26" s="5">
        <v>6562</v>
      </c>
      <c r="U26" s="5" t="s">
        <v>605</v>
      </c>
      <c r="V26" s="5"/>
    </row>
    <row r="27" spans="1:22" x14ac:dyDescent="0.25">
      <c r="A27" s="78" t="str">
        <f t="shared" si="0"/>
        <v>Gio Gonzalez</v>
      </c>
      <c r="B27" s="5" t="str">
        <f>VLOOKUP(A27,PLAYERIDMAP[[PLAYERNAME]:[TEAM]],5,FALSE)</f>
        <v>WAS</v>
      </c>
      <c r="C27" s="5" t="s">
        <v>551</v>
      </c>
      <c r="D27" s="5">
        <f>VLOOKUP(PITCHERPROJECTIONS[[#This Row],[Name]],MYRANKS_P[[#All],[PLAYER NAME]:[RANK]],21,FALSE)</f>
        <v>26</v>
      </c>
      <c r="E27" s="76">
        <v>200</v>
      </c>
      <c r="F27" s="77">
        <v>835.72215037383717</v>
      </c>
      <c r="G27" s="77">
        <v>538.43759726112671</v>
      </c>
      <c r="H27" s="77">
        <v>12.792035124209901</v>
      </c>
      <c r="I27" s="77">
        <v>11.028831955351793</v>
      </c>
      <c r="J27" s="77">
        <v>0</v>
      </c>
      <c r="K27" s="23">
        <v>3.4243027058839988</v>
      </c>
      <c r="L27" s="77">
        <v>172.94437259605937</v>
      </c>
      <c r="M27" s="77">
        <v>82.944221098079083</v>
      </c>
      <c r="N27" s="77">
        <v>76.095615686311078</v>
      </c>
      <c r="O27" s="77">
        <v>18.95121977937713</v>
      </c>
      <c r="P27" s="77">
        <v>195.55555555555557</v>
      </c>
      <c r="Q27" s="77">
        <v>77.777777777777771</v>
      </c>
      <c r="R27" s="77">
        <v>5</v>
      </c>
      <c r="S27" s="57">
        <v>1.2536107518691857</v>
      </c>
      <c r="T27" s="5">
        <v>7448</v>
      </c>
      <c r="U27" s="5" t="s">
        <v>602</v>
      </c>
      <c r="V27" s="5"/>
    </row>
    <row r="28" spans="1:22" x14ac:dyDescent="0.25">
      <c r="A28" s="78" t="str">
        <f t="shared" si="0"/>
        <v>A.J. Burnett</v>
      </c>
      <c r="B28" s="5" t="str">
        <f>VLOOKUP(A28,PLAYERIDMAP[[PLAYERNAME]:[TEAM]],5,FALSE)</f>
        <v>PIT</v>
      </c>
      <c r="C28" s="5" t="s">
        <v>551</v>
      </c>
      <c r="D28" s="5">
        <f>VLOOKUP(PITCHERPROJECTIONS[[#This Row],[Name]],MYRANKS_P[[#All],[PLAYER NAME]:[RANK]],21,FALSE)</f>
        <v>27</v>
      </c>
      <c r="E28" s="76">
        <v>190</v>
      </c>
      <c r="F28" s="77">
        <v>795.34241203172644</v>
      </c>
      <c r="G28" s="77">
        <v>515.71428571428567</v>
      </c>
      <c r="H28" s="77">
        <v>12.136330409734631</v>
      </c>
      <c r="I28" s="77">
        <v>10.493493315848978</v>
      </c>
      <c r="J28" s="77">
        <v>0</v>
      </c>
      <c r="K28" s="23">
        <v>3.3146710633786629</v>
      </c>
      <c r="L28" s="77">
        <v>169.89796758728195</v>
      </c>
      <c r="M28" s="77">
        <v>76.274264136191249</v>
      </c>
      <c r="N28" s="77">
        <v>69.976389115771781</v>
      </c>
      <c r="O28" s="77">
        <v>15.183681872996265</v>
      </c>
      <c r="P28" s="77">
        <v>190</v>
      </c>
      <c r="Q28" s="77">
        <v>65.444444444444443</v>
      </c>
      <c r="R28" s="77">
        <v>9</v>
      </c>
      <c r="S28" s="57">
        <v>1.2386442738511916</v>
      </c>
      <c r="T28" s="5">
        <v>512</v>
      </c>
      <c r="U28" s="5" t="s">
        <v>595</v>
      </c>
      <c r="V28" s="5"/>
    </row>
    <row r="29" spans="1:22" x14ac:dyDescent="0.25">
      <c r="A29" s="78" t="str">
        <f t="shared" si="0"/>
        <v>Jordan Zimmermann</v>
      </c>
      <c r="B29" s="5" t="str">
        <f>VLOOKUP(A29,PLAYERIDMAP[[PLAYERNAME]:[TEAM]],5,FALSE)</f>
        <v>WAS</v>
      </c>
      <c r="C29" s="5" t="s">
        <v>551</v>
      </c>
      <c r="D29" s="5">
        <f>VLOOKUP(PITCHERPROJECTIONS[[#This Row],[Name]],MYRANKS_P[[#All],[PLAYER NAME]:[RANK]],21,FALSE)</f>
        <v>28</v>
      </c>
      <c r="E29" s="76">
        <v>200</v>
      </c>
      <c r="F29" s="77">
        <v>818.08446048656799</v>
      </c>
      <c r="G29" s="77">
        <v>596.12983770287144</v>
      </c>
      <c r="H29" s="77">
        <v>12.83572162263488</v>
      </c>
      <c r="I29" s="77">
        <v>10.985145456926814</v>
      </c>
      <c r="J29" s="77">
        <v>0</v>
      </c>
      <c r="K29" s="23">
        <v>3.4104486502829157</v>
      </c>
      <c r="L29" s="77">
        <v>193.30668270879016</v>
      </c>
      <c r="M29" s="77">
        <v>82.608645084630624</v>
      </c>
      <c r="N29" s="77">
        <v>75.787747784064791</v>
      </c>
      <c r="O29" s="77">
        <v>21.621289450363211</v>
      </c>
      <c r="P29" s="77">
        <v>155.55555555555554</v>
      </c>
      <c r="Q29" s="77">
        <v>37.777777777777779</v>
      </c>
      <c r="R29" s="77">
        <v>7.0000000000000009</v>
      </c>
      <c r="S29" s="57">
        <v>1.1554223024328396</v>
      </c>
      <c r="T29" s="5">
        <v>4505</v>
      </c>
      <c r="U29" s="5" t="s">
        <v>562</v>
      </c>
      <c r="V29" s="5"/>
    </row>
    <row r="30" spans="1:22" x14ac:dyDescent="0.25">
      <c r="A30" s="78" t="str">
        <f t="shared" si="0"/>
        <v>Trevor Rosenthal</v>
      </c>
      <c r="B30" s="5" t="str">
        <f>VLOOKUP(A30,PLAYERIDMAP[[PLAYERNAME]:[TEAM]],5,FALSE)</f>
        <v>STL</v>
      </c>
      <c r="C30" s="5" t="s">
        <v>558</v>
      </c>
      <c r="D30" s="5">
        <f>VLOOKUP(PITCHERPROJECTIONS[[#This Row],[Name]],MYRANKS_P[[#All],[PLAYER NAME]:[RANK]],21,FALSE)</f>
        <v>29</v>
      </c>
      <c r="E30" s="76">
        <v>70</v>
      </c>
      <c r="F30" s="77">
        <v>283.25038988113141</v>
      </c>
      <c r="G30" s="77">
        <v>158.93719806763292</v>
      </c>
      <c r="H30" s="77">
        <v>4.8021557890198858</v>
      </c>
      <c r="I30" s="77">
        <v>2.0585714480672461</v>
      </c>
      <c r="J30" s="77">
        <v>40</v>
      </c>
      <c r="K30" s="23">
        <v>2.7841569313868781</v>
      </c>
      <c r="L30" s="77">
        <v>55.205945436686939</v>
      </c>
      <c r="M30" s="77">
        <v>23.603463762757649</v>
      </c>
      <c r="N30" s="77">
        <v>21.654553910786831</v>
      </c>
      <c r="O30" s="77">
        <v>5.935414035720731</v>
      </c>
      <c r="P30" s="77">
        <v>93.333333333333329</v>
      </c>
      <c r="Q30" s="77">
        <v>19.444444444444443</v>
      </c>
      <c r="R30" s="77">
        <v>5.6</v>
      </c>
      <c r="S30" s="57">
        <v>1.0664341411590199</v>
      </c>
      <c r="T30" s="5">
        <v>10745</v>
      </c>
      <c r="U30" s="5" t="s">
        <v>663</v>
      </c>
      <c r="V30" s="5"/>
    </row>
    <row r="31" spans="1:22" x14ac:dyDescent="0.25">
      <c r="A31" s="78" t="str">
        <f t="shared" si="0"/>
        <v>Mike Minor</v>
      </c>
      <c r="B31" s="5" t="str">
        <f>VLOOKUP(A31,PLAYERIDMAP[[PLAYERNAME]:[TEAM]],5,FALSE)</f>
        <v>ATL</v>
      </c>
      <c r="C31" s="5" t="s">
        <v>551</v>
      </c>
      <c r="D31" s="5">
        <f>VLOOKUP(PITCHERPROJECTIONS[[#This Row],[Name]],MYRANKS_P[[#All],[PLAYER NAME]:[RANK]],21,FALSE)</f>
        <v>30</v>
      </c>
      <c r="E31" s="76">
        <v>200</v>
      </c>
      <c r="F31" s="77">
        <v>819.96849679802028</v>
      </c>
      <c r="G31" s="77">
        <v>564.91885143570539</v>
      </c>
      <c r="H31" s="77">
        <v>12.769964184185774</v>
      </c>
      <c r="I31" s="77">
        <v>11.05090289537592</v>
      </c>
      <c r="J31" s="77">
        <v>0</v>
      </c>
      <c r="K31" s="23">
        <v>3.598701896614064</v>
      </c>
      <c r="L31" s="77">
        <v>188.07960790913134</v>
      </c>
      <c r="M31" s="77">
        <v>87.168557051318444</v>
      </c>
      <c r="N31" s="77">
        <v>79.971153258090311</v>
      </c>
      <c r="O31" s="77">
        <v>25.382978695648209</v>
      </c>
      <c r="P31" s="77">
        <v>177.77777777777777</v>
      </c>
      <c r="Q31" s="77">
        <v>48.888888888888893</v>
      </c>
      <c r="R31" s="77">
        <v>3</v>
      </c>
      <c r="S31" s="57">
        <v>1.1848424839901011</v>
      </c>
      <c r="T31" s="5">
        <v>10021</v>
      </c>
      <c r="U31" s="5" t="s">
        <v>573</v>
      </c>
      <c r="V31" s="5"/>
    </row>
    <row r="32" spans="1:22" x14ac:dyDescent="0.25">
      <c r="A32" s="78" t="str">
        <f t="shared" si="0"/>
        <v>Mat Latos</v>
      </c>
      <c r="B32" s="5" t="str">
        <f>VLOOKUP(A32,PLAYERIDMAP[[PLAYERNAME]:[TEAM]],5,FALSE)</f>
        <v>CIN</v>
      </c>
      <c r="C32" s="5" t="s">
        <v>551</v>
      </c>
      <c r="D32" s="5">
        <f>VLOOKUP(PITCHERPROJECTIONS[[#This Row],[Name]],MYRANKS_P[[#All],[PLAYER NAME]:[RANK]],21,FALSE)</f>
        <v>31</v>
      </c>
      <c r="E32" s="76">
        <v>205</v>
      </c>
      <c r="F32" s="77">
        <v>856.46118443954629</v>
      </c>
      <c r="G32" s="77">
        <v>588.96825396825398</v>
      </c>
      <c r="H32" s="77">
        <v>13.542634040343268</v>
      </c>
      <c r="I32" s="77">
        <v>10.873754716207467</v>
      </c>
      <c r="J32" s="77">
        <v>0</v>
      </c>
      <c r="K32" s="23">
        <v>3.503791864844616</v>
      </c>
      <c r="L32" s="77">
        <v>195.56396221732408</v>
      </c>
      <c r="M32" s="77">
        <v>86.991365799947729</v>
      </c>
      <c r="N32" s="77">
        <v>79.808592477016262</v>
      </c>
      <c r="O32" s="77">
        <v>18.87348602684791</v>
      </c>
      <c r="P32" s="77">
        <v>182.22222222222223</v>
      </c>
      <c r="Q32" s="77">
        <v>59.222222222222229</v>
      </c>
      <c r="R32" s="77">
        <v>7.1750000000000016</v>
      </c>
      <c r="S32" s="57">
        <v>1.2428594362904697</v>
      </c>
      <c r="T32" s="5">
        <v>3815</v>
      </c>
      <c r="U32" s="5" t="s">
        <v>577</v>
      </c>
      <c r="V32" s="5"/>
    </row>
    <row r="33" spans="1:22" x14ac:dyDescent="0.25">
      <c r="A33" s="78" t="str">
        <f t="shared" si="0"/>
        <v>Greg Holland</v>
      </c>
      <c r="B33" s="5" t="str">
        <f>VLOOKUP(A33,PLAYERIDMAP[[PLAYERNAME]:[TEAM]],5,FALSE)</f>
        <v>KC</v>
      </c>
      <c r="C33" s="5" t="s">
        <v>558</v>
      </c>
      <c r="D33" s="5">
        <f>VLOOKUP(PITCHERPROJECTIONS[[#This Row],[Name]],MYRANKS_P[[#All],[PLAYER NAME]:[RANK]],21,FALSE)</f>
        <v>32</v>
      </c>
      <c r="E33" s="76">
        <v>65</v>
      </c>
      <c r="F33" s="77">
        <v>254.583969945489</v>
      </c>
      <c r="G33" s="77">
        <v>136.13109512390082</v>
      </c>
      <c r="H33" s="77">
        <v>4.4953107888818415</v>
      </c>
      <c r="I33" s="77">
        <v>1.8753645026990666</v>
      </c>
      <c r="J33" s="77">
        <v>35</v>
      </c>
      <c r="K33" s="23">
        <v>2.2699766417918039</v>
      </c>
      <c r="L33" s="77">
        <v>45.139525501044581</v>
      </c>
      <c r="M33" s="77">
        <v>17.869760563438813</v>
      </c>
      <c r="N33" s="77">
        <v>16.39427574627414</v>
      </c>
      <c r="O33" s="77">
        <v>3.619541488254832</v>
      </c>
      <c r="P33" s="77">
        <v>93.888888888888886</v>
      </c>
      <c r="Q33" s="77">
        <v>20.944444444444443</v>
      </c>
      <c r="R33" s="77">
        <v>0</v>
      </c>
      <c r="S33" s="57">
        <v>1.0166764606998313</v>
      </c>
      <c r="T33" s="5">
        <v>7196</v>
      </c>
      <c r="U33" s="5" t="s">
        <v>565</v>
      </c>
      <c r="V33" s="5"/>
    </row>
    <row r="34" spans="1:22" x14ac:dyDescent="0.25">
      <c r="A34" s="78" t="str">
        <f t="shared" si="0"/>
        <v>Doug Fister</v>
      </c>
      <c r="B34" s="5" t="str">
        <f>VLOOKUP(A34,PLAYERIDMAP[[PLAYERNAME]:[TEAM]],5,FALSE)</f>
        <v>WAS</v>
      </c>
      <c r="C34" s="5" t="s">
        <v>551</v>
      </c>
      <c r="D34" s="5">
        <f>VLOOKUP(PITCHERPROJECTIONS[[#This Row],[Name]],MYRANKS_P[[#All],[PLAYER NAME]:[RANK]],21,FALSE)</f>
        <v>33</v>
      </c>
      <c r="E34" s="76">
        <v>200</v>
      </c>
      <c r="F34" s="77">
        <v>828.03078155395349</v>
      </c>
      <c r="G34" s="77">
        <v>600</v>
      </c>
      <c r="H34" s="77">
        <v>12.851867215403018</v>
      </c>
      <c r="I34" s="77">
        <v>10.968999864158675</v>
      </c>
      <c r="J34" s="77">
        <v>0</v>
      </c>
      <c r="K34" s="23">
        <v>3.4053407026172939</v>
      </c>
      <c r="L34" s="77">
        <v>197.91967044284243</v>
      </c>
      <c r="M34" s="77">
        <v>82.484919241174453</v>
      </c>
      <c r="N34" s="77">
        <v>75.674237835939863</v>
      </c>
      <c r="O34" s="77">
        <v>17.919670442842428</v>
      </c>
      <c r="P34" s="77">
        <v>160</v>
      </c>
      <c r="Q34" s="77">
        <v>41.111111111111114</v>
      </c>
      <c r="R34" s="77">
        <v>8.9999999999999982</v>
      </c>
      <c r="S34" s="57">
        <v>1.1951539077697677</v>
      </c>
      <c r="T34" s="5">
        <v>9425</v>
      </c>
      <c r="U34" s="5" t="s">
        <v>624</v>
      </c>
      <c r="V34" s="5"/>
    </row>
    <row r="35" spans="1:22" x14ac:dyDescent="0.25">
      <c r="A35" s="78" t="str">
        <f t="shared" si="0"/>
        <v>Hiroki Kuroda</v>
      </c>
      <c r="B35" s="5" t="str">
        <f>VLOOKUP(A35,PLAYERIDMAP[[PLAYERNAME]:[TEAM]],5,FALSE)</f>
        <v>NYY</v>
      </c>
      <c r="C35" s="5" t="s">
        <v>551</v>
      </c>
      <c r="D35" s="5">
        <f>VLOOKUP(PITCHERPROJECTIONS[[#This Row],[Name]],MYRANKS_P[[#All],[PLAYER NAME]:[RANK]],21,FALSE)</f>
        <v>34</v>
      </c>
      <c r="E35" s="76">
        <v>200</v>
      </c>
      <c r="F35" s="77">
        <v>823.47321954731876</v>
      </c>
      <c r="G35" s="77">
        <v>598.88579387186633</v>
      </c>
      <c r="H35" s="77">
        <v>12.705838740003211</v>
      </c>
      <c r="I35" s="77">
        <v>11.115028339558483</v>
      </c>
      <c r="J35" s="77">
        <v>0</v>
      </c>
      <c r="K35" s="23">
        <v>3.4202097655190218</v>
      </c>
      <c r="L35" s="77">
        <v>190.02877510287431</v>
      </c>
      <c r="M35" s="77">
        <v>82.845080987016317</v>
      </c>
      <c r="N35" s="77">
        <v>76.004661455978265</v>
      </c>
      <c r="O35" s="77">
        <v>21.142981231008012</v>
      </c>
      <c r="P35" s="77">
        <v>150</v>
      </c>
      <c r="Q35" s="77">
        <v>44.444444444444443</v>
      </c>
      <c r="R35" s="77">
        <v>8.9999999999999982</v>
      </c>
      <c r="S35" s="57">
        <v>1.1723660977365937</v>
      </c>
      <c r="T35" s="5">
        <v>3283</v>
      </c>
      <c r="U35" s="5" t="s">
        <v>610</v>
      </c>
      <c r="V35" s="5"/>
    </row>
    <row r="36" spans="1:22" x14ac:dyDescent="0.25">
      <c r="A36" s="78" t="str">
        <f t="shared" si="0"/>
        <v>James Shields</v>
      </c>
      <c r="B36" s="5" t="str">
        <f>VLOOKUP(A36,PLAYERIDMAP[[PLAYERNAME]:[TEAM]],5,FALSE)</f>
        <v>KC</v>
      </c>
      <c r="C36" s="5" t="s">
        <v>551</v>
      </c>
      <c r="D36" s="5">
        <f>VLOOKUP(PITCHERPROJECTIONS[[#This Row],[Name]],MYRANKS_P[[#All],[PLAYER NAME]:[RANK]],21,FALSE)</f>
        <v>35</v>
      </c>
      <c r="E36" s="76">
        <v>220</v>
      </c>
      <c r="F36" s="77">
        <v>922.37123686016196</v>
      </c>
      <c r="G36" s="77">
        <v>640.7090851535296</v>
      </c>
      <c r="H36" s="77">
        <v>13.032493319306516</v>
      </c>
      <c r="I36" s="77">
        <v>13.170460468211349</v>
      </c>
      <c r="J36" s="77">
        <v>0</v>
      </c>
      <c r="K36" s="23">
        <v>3.6910198175433453</v>
      </c>
      <c r="L36" s="77">
        <v>214.65143009687699</v>
      </c>
      <c r="M36" s="77">
        <v>98.345172471877135</v>
      </c>
      <c r="N36" s="77">
        <v>90.224928873281769</v>
      </c>
      <c r="O36" s="77">
        <v>23.720122721125179</v>
      </c>
      <c r="P36" s="77">
        <v>188.22222222222223</v>
      </c>
      <c r="Q36" s="77">
        <v>61.111111111111107</v>
      </c>
      <c r="R36" s="77">
        <v>8.6086956521739122</v>
      </c>
      <c r="S36" s="57">
        <v>1.2534660963999458</v>
      </c>
      <c r="T36" s="5">
        <v>7059</v>
      </c>
      <c r="U36" s="5" t="s">
        <v>582</v>
      </c>
      <c r="V36" s="5"/>
    </row>
    <row r="37" spans="1:22" x14ac:dyDescent="0.25">
      <c r="A37" s="78" t="str">
        <f t="shared" si="0"/>
        <v>Zack Greinke</v>
      </c>
      <c r="B37" s="5" t="str">
        <f>VLOOKUP(A37,PLAYERIDMAP[[PLAYERNAME]:[TEAM]],5,FALSE)</f>
        <v>LAD</v>
      </c>
      <c r="C37" s="5" t="s">
        <v>551</v>
      </c>
      <c r="D37" s="5">
        <f>VLOOKUP(PITCHERPROJECTIONS[[#This Row],[Name]],MYRANKS_P[[#All],[PLAYER NAME]:[RANK]],21,FALSE)</f>
        <v>36</v>
      </c>
      <c r="E37" s="76">
        <v>190</v>
      </c>
      <c r="F37" s="77">
        <v>786.94620356733765</v>
      </c>
      <c r="G37" s="77">
        <v>551.90476190476204</v>
      </c>
      <c r="H37" s="77">
        <v>12.053833132118971</v>
      </c>
      <c r="I37" s="77">
        <v>10.575990593464638</v>
      </c>
      <c r="J37" s="77">
        <v>0</v>
      </c>
      <c r="K37" s="23">
        <v>3.4205199664266028</v>
      </c>
      <c r="L37" s="77">
        <v>182.64064801178208</v>
      </c>
      <c r="M37" s="77">
        <v>78.709965005216617</v>
      </c>
      <c r="N37" s="77">
        <v>72.210977069006063</v>
      </c>
      <c r="O37" s="77">
        <v>17.069219440353464</v>
      </c>
      <c r="P37" s="77">
        <v>164.66666666666666</v>
      </c>
      <c r="Q37" s="77">
        <v>48.55555555555555</v>
      </c>
      <c r="R37" s="77">
        <v>4.75</v>
      </c>
      <c r="S37" s="57">
        <v>1.216822124038619</v>
      </c>
      <c r="T37" s="5">
        <v>1943</v>
      </c>
      <c r="U37" s="5" t="s">
        <v>570</v>
      </c>
      <c r="V37" s="5"/>
    </row>
    <row r="38" spans="1:22" x14ac:dyDescent="0.25">
      <c r="A38" s="78" t="str">
        <f t="shared" si="0"/>
        <v>R.A. Dickey</v>
      </c>
      <c r="B38" s="5" t="str">
        <f>VLOOKUP(A38,PLAYERIDMAP[[PLAYERNAME]:[TEAM]],5,FALSE)</f>
        <v>TOR</v>
      </c>
      <c r="C38" s="5" t="s">
        <v>551</v>
      </c>
      <c r="D38" s="5">
        <f>VLOOKUP(PITCHERPROJECTIONS[[#This Row],[Name]],MYRANKS_P[[#All],[PLAYER NAME]:[RANK]],21,FALSE)</f>
        <v>37</v>
      </c>
      <c r="E38" s="76">
        <v>220</v>
      </c>
      <c r="F38" s="77">
        <v>918.07948098173722</v>
      </c>
      <c r="G38" s="77">
        <v>643.98467432950201</v>
      </c>
      <c r="H38" s="77">
        <v>13.871809939202723</v>
      </c>
      <c r="I38" s="77">
        <v>12.33114384831514</v>
      </c>
      <c r="J38" s="77">
        <v>0</v>
      </c>
      <c r="K38" s="23">
        <v>3.7795944557046952</v>
      </c>
      <c r="L38" s="77">
        <v>206.52392542618165</v>
      </c>
      <c r="M38" s="77">
        <v>100.705194497554</v>
      </c>
      <c r="N38" s="77">
        <v>92.39008669500366</v>
      </c>
      <c r="O38" s="77">
        <v>29.428139985568588</v>
      </c>
      <c r="P38" s="77">
        <v>171.11111111111109</v>
      </c>
      <c r="Q38" s="77">
        <v>63.555555555555557</v>
      </c>
      <c r="R38" s="77">
        <v>10</v>
      </c>
      <c r="S38" s="57">
        <v>1.2276340044624419</v>
      </c>
      <c r="T38" s="5">
        <v>1245</v>
      </c>
      <c r="U38" s="5" t="s">
        <v>621</v>
      </c>
      <c r="V38" s="5"/>
    </row>
    <row r="39" spans="1:22" x14ac:dyDescent="0.25">
      <c r="A39" s="78" t="str">
        <f t="shared" si="0"/>
        <v>Michael Wacha</v>
      </c>
      <c r="B39" s="5" t="str">
        <f>VLOOKUP(A39,PLAYERIDMAP[[PLAYERNAME]:[TEAM]],5,FALSE)</f>
        <v>STL</v>
      </c>
      <c r="C39" s="5" t="s">
        <v>551</v>
      </c>
      <c r="D39" s="5">
        <f>VLOOKUP(PITCHERPROJECTIONS[[#This Row],[Name]],MYRANKS_P[[#All],[PLAYER NAME]:[RANK]],21,FALSE)</f>
        <v>38</v>
      </c>
      <c r="E39" s="76">
        <v>165</v>
      </c>
      <c r="F39" s="77">
        <v>676.75580651539281</v>
      </c>
      <c r="G39" s="77">
        <v>467.37089201877922</v>
      </c>
      <c r="H39" s="77">
        <v>12.370839903299578</v>
      </c>
      <c r="I39" s="77">
        <v>7.2813754373388173</v>
      </c>
      <c r="J39" s="77">
        <v>0</v>
      </c>
      <c r="K39" s="23">
        <v>3.3139393514235347</v>
      </c>
      <c r="L39" s="77">
        <v>150.58913984872621</v>
      </c>
      <c r="M39" s="77">
        <v>66.223554705946981</v>
      </c>
      <c r="N39" s="77">
        <v>60.755554776098137</v>
      </c>
      <c r="O39" s="77">
        <v>15.051581163280257</v>
      </c>
      <c r="P39" s="77">
        <v>146.66666666666666</v>
      </c>
      <c r="Q39" s="77">
        <v>47.666666666666664</v>
      </c>
      <c r="R39" s="77">
        <v>0</v>
      </c>
      <c r="S39" s="57">
        <v>1.2015503425175325</v>
      </c>
      <c r="T39" s="5">
        <v>14078</v>
      </c>
      <c r="U39" s="5" t="s">
        <v>749</v>
      </c>
      <c r="V39" s="5"/>
    </row>
    <row r="40" spans="1:22" x14ac:dyDescent="0.25">
      <c r="A40" s="78" t="str">
        <f t="shared" si="0"/>
        <v>Jon Lester</v>
      </c>
      <c r="B40" s="5" t="str">
        <f>VLOOKUP(A40,PLAYERIDMAP[[PLAYERNAME]:[TEAM]],5,FALSE)</f>
        <v>BOS</v>
      </c>
      <c r="C40" s="5" t="s">
        <v>551</v>
      </c>
      <c r="D40" s="5">
        <f>VLOOKUP(PITCHERPROJECTIONS[[#This Row],[Name]],MYRANKS_P[[#All],[PLAYER NAME]:[RANK]],21,FALSE)</f>
        <v>39</v>
      </c>
      <c r="E40" s="76">
        <v>205</v>
      </c>
      <c r="F40" s="77">
        <v>865.22588270054666</v>
      </c>
      <c r="G40" s="77">
        <v>605.2380952380953</v>
      </c>
      <c r="H40" s="77">
        <v>15.00178398096695</v>
      </c>
      <c r="I40" s="77">
        <v>9.4146047755837845</v>
      </c>
      <c r="J40" s="77">
        <v>0</v>
      </c>
      <c r="K40" s="23">
        <v>3.7396524906728934</v>
      </c>
      <c r="L40" s="77">
        <v>202.22588270054663</v>
      </c>
      <c r="M40" s="77">
        <v>92.847261004539774</v>
      </c>
      <c r="N40" s="77">
        <v>85.180973398660342</v>
      </c>
      <c r="O40" s="77">
        <v>20.65445412911804</v>
      </c>
      <c r="P40" s="77">
        <v>170.83333333333334</v>
      </c>
      <c r="Q40" s="77">
        <v>61.500000000000007</v>
      </c>
      <c r="R40" s="77">
        <v>7.0000000000000018</v>
      </c>
      <c r="S40" s="57">
        <v>1.2864677204904715</v>
      </c>
      <c r="T40" s="5">
        <v>4930</v>
      </c>
      <c r="U40" s="5" t="s">
        <v>607</v>
      </c>
      <c r="V40" s="5"/>
    </row>
    <row r="41" spans="1:22" x14ac:dyDescent="0.25">
      <c r="A41" s="78" t="str">
        <f t="shared" si="0"/>
        <v>Joe Nathan</v>
      </c>
      <c r="B41" s="5" t="str">
        <f>VLOOKUP(A41,PLAYERIDMAP[[PLAYERNAME]:[TEAM]],5,FALSE)</f>
        <v>DET</v>
      </c>
      <c r="C41" s="5" t="s">
        <v>558</v>
      </c>
      <c r="D41" s="5">
        <f>VLOOKUP(PITCHERPROJECTIONS[[#This Row],[Name]],MYRANKS_P[[#All],[PLAYER NAME]:[RANK]],21,FALSE)</f>
        <v>40</v>
      </c>
      <c r="E41" s="76">
        <v>65</v>
      </c>
      <c r="F41" s="77">
        <v>259.911314299374</v>
      </c>
      <c r="G41" s="77">
        <v>161.03603603603605</v>
      </c>
      <c r="H41" s="77">
        <v>4.5330055916984939</v>
      </c>
      <c r="I41" s="77">
        <v>1.8376696998824142</v>
      </c>
      <c r="J41" s="77">
        <v>40</v>
      </c>
      <c r="K41" s="23">
        <v>2.744869269519393</v>
      </c>
      <c r="L41" s="77">
        <v>47.744647632707341</v>
      </c>
      <c r="M41" s="77">
        <v>21.608220860605446</v>
      </c>
      <c r="N41" s="77">
        <v>19.824055835417838</v>
      </c>
      <c r="O41" s="77">
        <v>5.8752782633379663</v>
      </c>
      <c r="P41" s="77">
        <v>69.333333333333329</v>
      </c>
      <c r="Q41" s="77">
        <v>21.666666666666668</v>
      </c>
      <c r="R41" s="77">
        <v>2</v>
      </c>
      <c r="S41" s="57">
        <v>1.0678663738365233</v>
      </c>
      <c r="T41" s="5">
        <v>1122</v>
      </c>
      <c r="U41" s="5" t="s">
        <v>566</v>
      </c>
      <c r="V41" s="5"/>
    </row>
    <row r="42" spans="1:22" x14ac:dyDescent="0.25">
      <c r="A42" s="78" t="str">
        <f t="shared" si="0"/>
        <v>Jeff Samardzija</v>
      </c>
      <c r="B42" s="5" t="str">
        <f>VLOOKUP(A42,PLAYERIDMAP[[PLAYERNAME]:[TEAM]],5,FALSE)</f>
        <v>CHC</v>
      </c>
      <c r="C42" s="5" t="s">
        <v>551</v>
      </c>
      <c r="D42" s="5">
        <f>VLOOKUP(PITCHERPROJECTIONS[[#This Row],[Name]],MYRANKS_P[[#All],[PLAYER NAME]:[RANK]],21,FALSE)</f>
        <v>41</v>
      </c>
      <c r="E42" s="76">
        <v>210</v>
      </c>
      <c r="F42" s="77">
        <v>882.98956158663873</v>
      </c>
      <c r="G42" s="77">
        <v>569.99999999999989</v>
      </c>
      <c r="H42" s="77">
        <v>11.398632686615565</v>
      </c>
      <c r="I42" s="77">
        <v>13.613277746924213</v>
      </c>
      <c r="J42" s="77">
        <v>0</v>
      </c>
      <c r="K42" s="23">
        <v>3.7585737919634381</v>
      </c>
      <c r="L42" s="77">
        <v>195.98956158663879</v>
      </c>
      <c r="M42" s="77">
        <v>95.593060108936783</v>
      </c>
      <c r="N42" s="77">
        <v>87.70005514581355</v>
      </c>
      <c r="O42" s="77">
        <v>24.989561586638825</v>
      </c>
      <c r="P42" s="77">
        <v>210</v>
      </c>
      <c r="Q42" s="77">
        <v>70</v>
      </c>
      <c r="R42" s="77">
        <v>8</v>
      </c>
      <c r="S42" s="57">
        <v>1.2666169599363752</v>
      </c>
      <c r="T42" s="5">
        <v>3254</v>
      </c>
      <c r="U42" s="5" t="s">
        <v>681</v>
      </c>
      <c r="V42" s="5"/>
    </row>
    <row r="43" spans="1:22" x14ac:dyDescent="0.25">
      <c r="A43" s="78" t="str">
        <f t="shared" si="0"/>
        <v>Patrick Corbin</v>
      </c>
      <c r="B43" s="5" t="str">
        <f>VLOOKUP(A43,PLAYERIDMAP[[PLAYERNAME]:[TEAM]],5,FALSE)</f>
        <v>ARI</v>
      </c>
      <c r="C43" s="5" t="s">
        <v>551</v>
      </c>
      <c r="D43" s="5">
        <f>VLOOKUP(PITCHERPROJECTIONS[[#This Row],[Name]],MYRANKS_P[[#All],[PLAYER NAME]:[RANK]],21,FALSE)</f>
        <v>42</v>
      </c>
      <c r="E43" s="76">
        <v>205</v>
      </c>
      <c r="F43" s="77">
        <v>857.91367057124114</v>
      </c>
      <c r="G43" s="77">
        <v>605.23809523809507</v>
      </c>
      <c r="H43" s="77">
        <v>12.895222385314508</v>
      </c>
      <c r="I43" s="77">
        <v>11.521166371236227</v>
      </c>
      <c r="J43" s="77">
        <v>0</v>
      </c>
      <c r="K43" s="23">
        <v>3.6463901231854057</v>
      </c>
      <c r="L43" s="77">
        <v>202.93867057124118</v>
      </c>
      <c r="M43" s="77">
        <v>90.531763669530989</v>
      </c>
      <c r="N43" s="77">
        <v>83.056663917000904</v>
      </c>
      <c r="O43" s="77">
        <v>21.367241999812652</v>
      </c>
      <c r="P43" s="77">
        <v>170.83333333333334</v>
      </c>
      <c r="Q43" s="77">
        <v>51.25</v>
      </c>
      <c r="R43" s="77">
        <v>9.2249999999999996</v>
      </c>
      <c r="S43" s="57">
        <v>1.2399447344938594</v>
      </c>
      <c r="T43" s="5">
        <v>9323</v>
      </c>
      <c r="U43" s="5" t="s">
        <v>581</v>
      </c>
      <c r="V43" s="5"/>
    </row>
    <row r="44" spans="1:22" x14ac:dyDescent="0.25">
      <c r="A44" s="78" t="str">
        <f t="shared" si="0"/>
        <v>Hisashi Iwakuma</v>
      </c>
      <c r="B44" s="5" t="str">
        <f>VLOOKUP(A44,PLAYERIDMAP[[PLAYERNAME]:[TEAM]],5,FALSE)</f>
        <v>SEA</v>
      </c>
      <c r="C44" s="5" t="s">
        <v>551</v>
      </c>
      <c r="D44" s="5">
        <f>VLOOKUP(PITCHERPROJECTIONS[[#This Row],[Name]],MYRANKS_P[[#All],[PLAYER NAME]:[RANK]],21,FALSE)</f>
        <v>43</v>
      </c>
      <c r="E44" s="76">
        <v>200</v>
      </c>
      <c r="F44" s="77">
        <v>824.23685936883362</v>
      </c>
      <c r="G44" s="77">
        <v>585.28951486697963</v>
      </c>
      <c r="H44" s="77">
        <v>11.787522524075925</v>
      </c>
      <c r="I44" s="77">
        <v>12.033344555485769</v>
      </c>
      <c r="J44" s="77">
        <v>0</v>
      </c>
      <c r="K44" s="23">
        <v>3.5741127696209589</v>
      </c>
      <c r="L44" s="77">
        <v>192.34797047994471</v>
      </c>
      <c r="M44" s="77">
        <v>86.572953753041006</v>
      </c>
      <c r="N44" s="77">
        <v>79.424728213799085</v>
      </c>
      <c r="O44" s="77">
        <v>22.614011168520609</v>
      </c>
      <c r="P44" s="77">
        <v>164.44444444444446</v>
      </c>
      <c r="Q44" s="77">
        <v>48.888888888888893</v>
      </c>
      <c r="R44" s="77">
        <v>3</v>
      </c>
      <c r="S44" s="57">
        <v>1.2061842968441681</v>
      </c>
      <c r="T44" s="5">
        <v>13048</v>
      </c>
      <c r="U44" s="5" t="s">
        <v>557</v>
      </c>
      <c r="V44" s="5"/>
    </row>
    <row r="45" spans="1:22" x14ac:dyDescent="0.25">
      <c r="A45" s="78" t="str">
        <f t="shared" si="0"/>
        <v>Tony Cingrani</v>
      </c>
      <c r="B45" s="5" t="str">
        <f>VLOOKUP(A45,PLAYERIDMAP[[PLAYERNAME]:[TEAM]],5,FALSE)</f>
        <v>CIN</v>
      </c>
      <c r="C45" s="5" t="s">
        <v>551</v>
      </c>
      <c r="D45" s="5">
        <f>VLOOKUP(PITCHERPROJECTIONS[[#This Row],[Name]],MYRANKS_P[[#All],[PLAYER NAME]:[RANK]],21,FALSE)</f>
        <v>44</v>
      </c>
      <c r="E45" s="76">
        <v>165</v>
      </c>
      <c r="F45" s="77">
        <v>685.93063063063062</v>
      </c>
      <c r="G45" s="77">
        <v>400</v>
      </c>
      <c r="H45" s="77">
        <v>10.525342493492692</v>
      </c>
      <c r="I45" s="77">
        <v>9.1268728471457035</v>
      </c>
      <c r="J45" s="77">
        <v>0</v>
      </c>
      <c r="K45" s="23">
        <v>3.6550649512566995</v>
      </c>
      <c r="L45" s="77">
        <v>136.29729729729729</v>
      </c>
      <c r="M45" s="77">
        <v>73.040381275946388</v>
      </c>
      <c r="N45" s="77">
        <v>67.009524106372822</v>
      </c>
      <c r="O45" s="77">
        <v>22.297297297297298</v>
      </c>
      <c r="P45" s="77">
        <v>192.5</v>
      </c>
      <c r="Q45" s="77">
        <v>67.833333333333329</v>
      </c>
      <c r="R45" s="77">
        <v>3.3</v>
      </c>
      <c r="S45" s="57">
        <v>1.237155337155337</v>
      </c>
      <c r="T45" s="5">
        <v>12555</v>
      </c>
      <c r="U45" s="5" t="s">
        <v>637</v>
      </c>
      <c r="V45" s="5"/>
    </row>
    <row r="46" spans="1:22" x14ac:dyDescent="0.25">
      <c r="A46" s="78" t="str">
        <f t="shared" si="0"/>
        <v>Shelby Miller</v>
      </c>
      <c r="B46" s="5" t="str">
        <f>VLOOKUP(A46,PLAYERIDMAP[[PLAYERNAME]:[TEAM]],5,FALSE)</f>
        <v>STL</v>
      </c>
      <c r="C46" s="5" t="s">
        <v>551</v>
      </c>
      <c r="D46" s="5">
        <f>VLOOKUP(PITCHERPROJECTIONS[[#This Row],[Name]],MYRANKS_P[[#All],[PLAYER NAME]:[RANK]],21,FALSE)</f>
        <v>45</v>
      </c>
      <c r="E46" s="76">
        <v>185</v>
      </c>
      <c r="F46" s="77">
        <v>776.67801044952841</v>
      </c>
      <c r="G46" s="77">
        <v>508.01587301587301</v>
      </c>
      <c r="H46" s="77">
        <v>12.580068764064254</v>
      </c>
      <c r="I46" s="77">
        <v>9.4542332845303108</v>
      </c>
      <c r="J46" s="77">
        <v>0</v>
      </c>
      <c r="K46" s="57">
        <v>3.7901572363807357</v>
      </c>
      <c r="L46" s="77">
        <v>174.40023267175067</v>
      </c>
      <c r="M46" s="77">
        <v>84.92057852401949</v>
      </c>
      <c r="N46" s="77">
        <v>77.908787636715118</v>
      </c>
      <c r="O46" s="77">
        <v>21.995470766988767</v>
      </c>
      <c r="P46" s="77">
        <v>180.88888888888891</v>
      </c>
      <c r="Q46" s="77">
        <v>61.666666666666671</v>
      </c>
      <c r="R46" s="77">
        <v>4.1111111111111116</v>
      </c>
      <c r="S46" s="57">
        <v>1.2760372937211748</v>
      </c>
      <c r="T46" s="5">
        <v>10197</v>
      </c>
      <c r="U46" s="5" t="s">
        <v>578</v>
      </c>
      <c r="V46" s="5"/>
    </row>
    <row r="47" spans="1:22" x14ac:dyDescent="0.25">
      <c r="A47" s="78" t="str">
        <f t="shared" si="0"/>
        <v>Ian Kennedy</v>
      </c>
      <c r="B47" s="5" t="str">
        <f>VLOOKUP(A47,PLAYERIDMAP[[PLAYERNAME]:[TEAM]],5,FALSE)</f>
        <v>SD</v>
      </c>
      <c r="C47" s="5" t="s">
        <v>551</v>
      </c>
      <c r="D47" s="5">
        <f>VLOOKUP(PITCHERPROJECTIONS[[#This Row],[Name]],MYRANKS_P[[#All],[PLAYER NAME]:[RANK]],21,FALSE)</f>
        <v>46</v>
      </c>
      <c r="E47" s="76">
        <v>190</v>
      </c>
      <c r="F47" s="77">
        <v>797.59826667252912</v>
      </c>
      <c r="G47" s="77">
        <v>535.21126760563391</v>
      </c>
      <c r="H47" s="77">
        <v>10.931359591253271</v>
      </c>
      <c r="I47" s="77">
        <v>11.698464134330338</v>
      </c>
      <c r="J47" s="77">
        <v>0</v>
      </c>
      <c r="K47" s="23">
        <v>3.6327109719699653</v>
      </c>
      <c r="L47" s="77">
        <v>176.93160000586246</v>
      </c>
      <c r="M47" s="77">
        <v>83.592715810553315</v>
      </c>
      <c r="N47" s="77">
        <v>76.690564963810374</v>
      </c>
      <c r="O47" s="77">
        <v>21.720332400228642</v>
      </c>
      <c r="P47" s="77">
        <v>171</v>
      </c>
      <c r="Q47" s="77">
        <v>57</v>
      </c>
      <c r="R47" s="77">
        <v>12.666666666666666</v>
      </c>
      <c r="S47" s="57">
        <v>1.2312189473992761</v>
      </c>
      <c r="T47" s="5">
        <v>6986</v>
      </c>
      <c r="U47" s="5" t="s">
        <v>835</v>
      </c>
      <c r="V47" s="5"/>
    </row>
    <row r="48" spans="1:22" x14ac:dyDescent="0.25">
      <c r="A48" s="78" t="str">
        <f t="shared" si="0"/>
        <v>Hyun-Jin Ryu</v>
      </c>
      <c r="B48" s="5" t="str">
        <f>VLOOKUP(A48,PLAYERIDMAP[[PLAYERNAME]:[TEAM]],5,FALSE)</f>
        <v>LAD</v>
      </c>
      <c r="C48" s="5" t="s">
        <v>551</v>
      </c>
      <c r="D48" s="5">
        <f>VLOOKUP(PITCHERPROJECTIONS[[#This Row],[Name]],MYRANKS_P[[#All],[PLAYER NAME]:[RANK]],21,FALSE)</f>
        <v>47</v>
      </c>
      <c r="E48" s="76">
        <v>190</v>
      </c>
      <c r="F48" s="77">
        <v>786.44860368389777</v>
      </c>
      <c r="G48" s="77">
        <v>566.76136363636363</v>
      </c>
      <c r="H48" s="77">
        <v>11.737377680913262</v>
      </c>
      <c r="I48" s="77">
        <v>10.892446044670347</v>
      </c>
      <c r="J48" s="77">
        <v>0</v>
      </c>
      <c r="K48" s="23">
        <v>3.5275720873004182</v>
      </c>
      <c r="L48" s="77">
        <v>185.89304812834223</v>
      </c>
      <c r="M48" s="77">
        <v>81.17335325332408</v>
      </c>
      <c r="N48" s="77">
        <v>74.47096628745328</v>
      </c>
      <c r="O48" s="77">
        <v>18.131684491978611</v>
      </c>
      <c r="P48" s="77">
        <v>152</v>
      </c>
      <c r="Q48" s="77">
        <v>48.55555555555555</v>
      </c>
      <c r="R48" s="77">
        <v>1</v>
      </c>
      <c r="S48" s="57">
        <v>1.2339400193889356</v>
      </c>
      <c r="T48" s="5">
        <v>14444</v>
      </c>
      <c r="U48" s="5" t="s">
        <v>588</v>
      </c>
      <c r="V48" s="5"/>
    </row>
    <row r="49" spans="1:22" x14ac:dyDescent="0.25">
      <c r="A49" s="78" t="str">
        <f t="shared" si="0"/>
        <v>Jake Peavy</v>
      </c>
      <c r="B49" s="5" t="str">
        <f>VLOOKUP(A49,PLAYERIDMAP[[PLAYERNAME]:[TEAM]],5,FALSE)</f>
        <v>BOS</v>
      </c>
      <c r="C49" s="5" t="s">
        <v>551</v>
      </c>
      <c r="D49" s="5">
        <f>VLOOKUP(PITCHERPROJECTIONS[[#This Row],[Name]],MYRANKS_P[[#All],[PLAYER NAME]:[RANK]],21,FALSE)</f>
        <v>48</v>
      </c>
      <c r="E49" s="76">
        <v>150</v>
      </c>
      <c r="F49" s="77">
        <v>610.3969967878013</v>
      </c>
      <c r="G49" s="77">
        <v>425.92592592592575</v>
      </c>
      <c r="H49" s="77">
        <v>11.472273687706947</v>
      </c>
      <c r="I49" s="77">
        <v>6.3933766219643244</v>
      </c>
      <c r="J49" s="77">
        <v>0</v>
      </c>
      <c r="K49" s="23">
        <v>3.5034140632037412</v>
      </c>
      <c r="L49" s="77">
        <v>138.39699678780136</v>
      </c>
      <c r="M49" s="77">
        <v>63.645355481534637</v>
      </c>
      <c r="N49" s="77">
        <v>58.39023438672902</v>
      </c>
      <c r="O49" s="77">
        <v>19.137737528542122</v>
      </c>
      <c r="P49" s="77">
        <v>128.33333333333334</v>
      </c>
      <c r="Q49" s="77">
        <v>35.000000000000007</v>
      </c>
      <c r="R49" s="77">
        <v>2.0000000000000004</v>
      </c>
      <c r="S49" s="57">
        <v>1.1559799785853424</v>
      </c>
      <c r="T49" s="5">
        <v>1051</v>
      </c>
      <c r="U49" s="5" t="s">
        <v>714</v>
      </c>
      <c r="V49" s="5"/>
    </row>
    <row r="50" spans="1:22" x14ac:dyDescent="0.25">
      <c r="A50" s="78" t="str">
        <f t="shared" si="0"/>
        <v>Tim Lincecum</v>
      </c>
      <c r="B50" s="5" t="str">
        <f>VLOOKUP(A50,PLAYERIDMAP[[PLAYERNAME]:[TEAM]],5,FALSE)</f>
        <v>SF</v>
      </c>
      <c r="C50" s="5" t="s">
        <v>551</v>
      </c>
      <c r="D50" s="5">
        <f>VLOOKUP(PITCHERPROJECTIONS[[#This Row],[Name]],MYRANKS_P[[#All],[PLAYER NAME]:[RANK]],21,FALSE)</f>
        <v>49</v>
      </c>
      <c r="E50" s="76">
        <v>195</v>
      </c>
      <c r="F50" s="77">
        <v>826.62903111842627</v>
      </c>
      <c r="G50" s="77">
        <v>532.38095238095229</v>
      </c>
      <c r="H50" s="77">
        <v>11.237415526692624</v>
      </c>
      <c r="I50" s="77">
        <v>11.987929875880026</v>
      </c>
      <c r="J50" s="77">
        <v>0</v>
      </c>
      <c r="K50" s="23">
        <v>3.6909356217712155</v>
      </c>
      <c r="L50" s="77">
        <v>179.13780304825079</v>
      </c>
      <c r="M50" s="77">
        <v>87.167596267496876</v>
      </c>
      <c r="N50" s="77">
        <v>79.970271805043012</v>
      </c>
      <c r="O50" s="77">
        <v>19.423517333965091</v>
      </c>
      <c r="P50" s="77">
        <v>192.83333333333334</v>
      </c>
      <c r="Q50" s="77">
        <v>75.833333333333343</v>
      </c>
      <c r="R50" s="77">
        <v>6.1578947368421053</v>
      </c>
      <c r="S50" s="57">
        <v>1.3075442891363289</v>
      </c>
      <c r="T50" s="5">
        <v>5705</v>
      </c>
      <c r="U50" s="5" t="s">
        <v>654</v>
      </c>
      <c r="V50" s="5"/>
    </row>
    <row r="51" spans="1:22" x14ac:dyDescent="0.25">
      <c r="A51" s="78" t="str">
        <f t="shared" si="0"/>
        <v>A.J. Griffin</v>
      </c>
      <c r="B51" s="5" t="str">
        <f>VLOOKUP(A51,PLAYERIDMAP[[PLAYERNAME]:[TEAM]],5,FALSE)</f>
        <v>OAK</v>
      </c>
      <c r="C51" s="5" t="s">
        <v>551</v>
      </c>
      <c r="D51" s="5">
        <f>VLOOKUP(PITCHERPROJECTIONS[[#This Row],[Name]],MYRANKS_P[[#All],[PLAYER NAME]:[RANK]],21,FALSE)</f>
        <v>50</v>
      </c>
      <c r="E51" s="76">
        <v>200</v>
      </c>
      <c r="F51" s="77">
        <v>831.32771800123896</v>
      </c>
      <c r="G51" s="77">
        <v>574.98057498057494</v>
      </c>
      <c r="H51" s="77">
        <v>12.769721676427423</v>
      </c>
      <c r="I51" s="77">
        <v>11.051145403134271</v>
      </c>
      <c r="J51" s="77">
        <v>0</v>
      </c>
      <c r="K51" s="23">
        <v>4.0120151704892963</v>
      </c>
      <c r="L51" s="77">
        <v>195.21660689012791</v>
      </c>
      <c r="M51" s="77">
        <v>97.179923018518522</v>
      </c>
      <c r="N51" s="77">
        <v>89.155892677539924</v>
      </c>
      <c r="O51" s="77">
        <v>31.347143020664053</v>
      </c>
      <c r="P51" s="77">
        <v>168.88888888888889</v>
      </c>
      <c r="Q51" s="77">
        <v>51.111111111111107</v>
      </c>
      <c r="R51" s="77">
        <v>5</v>
      </c>
      <c r="S51" s="57">
        <v>1.231638590006195</v>
      </c>
      <c r="T51" s="5">
        <v>11132</v>
      </c>
      <c r="U51" s="5" t="s">
        <v>589</v>
      </c>
      <c r="V51" s="5"/>
    </row>
    <row r="52" spans="1:22" x14ac:dyDescent="0.25">
      <c r="A52" s="78" t="str">
        <f t="shared" si="0"/>
        <v>David Robertson</v>
      </c>
      <c r="B52" s="5" t="str">
        <f>VLOOKUP(A52,PLAYERIDMAP[[PLAYERNAME]:[TEAM]],5,FALSE)</f>
        <v>NYY</v>
      </c>
      <c r="C52" s="5" t="s">
        <v>558</v>
      </c>
      <c r="D52" s="5">
        <f>VLOOKUP(PITCHERPROJECTIONS[[#This Row],[Name]],MYRANKS_P[[#All],[PLAYER NAME]:[RANK]],21,FALSE)</f>
        <v>51</v>
      </c>
      <c r="E52" s="76">
        <v>65</v>
      </c>
      <c r="F52" s="77">
        <v>263.68284002790841</v>
      </c>
      <c r="G52" s="77">
        <v>158.0515297906602</v>
      </c>
      <c r="H52" s="77">
        <v>3.9079121447506568</v>
      </c>
      <c r="I52" s="77">
        <v>2.4627631468302513</v>
      </c>
      <c r="J52" s="77">
        <v>35</v>
      </c>
      <c r="K52" s="23">
        <v>2.8562409485769331</v>
      </c>
      <c r="L52" s="77">
        <v>53.682840027908426</v>
      </c>
      <c r="M52" s="77">
        <v>22.484963467408416</v>
      </c>
      <c r="N52" s="77">
        <v>20.628406850833407</v>
      </c>
      <c r="O52" s="77">
        <v>4.6868657928037614</v>
      </c>
      <c r="P52" s="77">
        <v>79.444444444444443</v>
      </c>
      <c r="Q52" s="77">
        <v>19.5</v>
      </c>
      <c r="R52" s="77">
        <v>2</v>
      </c>
      <c r="S52" s="57">
        <v>1.1258898465832066</v>
      </c>
      <c r="T52" s="5">
        <v>8241</v>
      </c>
      <c r="U52" s="5" t="s">
        <v>640</v>
      </c>
      <c r="V52" s="5"/>
    </row>
    <row r="53" spans="1:22" x14ac:dyDescent="0.25">
      <c r="A53" s="78" t="str">
        <f t="shared" si="0"/>
        <v>CC Sabathia</v>
      </c>
      <c r="B53" s="5" t="str">
        <f>VLOOKUP(A53,PLAYERIDMAP[[PLAYERNAME]:[TEAM]],5,FALSE)</f>
        <v>NYY</v>
      </c>
      <c r="C53" s="5" t="s">
        <v>551</v>
      </c>
      <c r="D53" s="5">
        <f>VLOOKUP(PITCHERPROJECTIONS[[#This Row],[Name]],MYRANKS_P[[#All],[PLAYER NAME]:[RANK]],21,FALSE)</f>
        <v>52</v>
      </c>
      <c r="E53" s="76">
        <v>205</v>
      </c>
      <c r="F53" s="77">
        <v>861.97364821887641</v>
      </c>
      <c r="G53" s="77">
        <v>591.25295508274235</v>
      </c>
      <c r="H53" s="77">
        <v>11.810419014943619</v>
      </c>
      <c r="I53" s="77">
        <v>12.605969741607115</v>
      </c>
      <c r="J53" s="77">
        <v>0</v>
      </c>
      <c r="K53" s="23">
        <v>3.8152878858885364</v>
      </c>
      <c r="L53" s="77">
        <v>198.79864821887648</v>
      </c>
      <c r="M53" s="77">
        <v>94.725119789088168</v>
      </c>
      <c r="N53" s="77">
        <v>86.903779623016661</v>
      </c>
      <c r="O53" s="77">
        <v>24.379026469467512</v>
      </c>
      <c r="P53" s="77">
        <v>177.66666666666666</v>
      </c>
      <c r="Q53" s="77">
        <v>61.500000000000007</v>
      </c>
      <c r="R53" s="77">
        <v>7.1750000000000016</v>
      </c>
      <c r="S53" s="57">
        <v>1.2697495035067148</v>
      </c>
      <c r="T53" s="5">
        <v>404</v>
      </c>
      <c r="U53" s="5" t="s">
        <v>672</v>
      </c>
      <c r="V53" s="5"/>
    </row>
    <row r="54" spans="1:22" x14ac:dyDescent="0.25">
      <c r="A54" s="78" t="str">
        <f t="shared" si="0"/>
        <v>Dan Haren</v>
      </c>
      <c r="B54" s="5" t="str">
        <f>VLOOKUP(A54,PLAYERIDMAP[[PLAYERNAME]:[TEAM]],5,FALSE)</f>
        <v>LAD</v>
      </c>
      <c r="C54" s="5" t="s">
        <v>551</v>
      </c>
      <c r="D54" s="5">
        <f>VLOOKUP(PITCHERPROJECTIONS[[#This Row],[Name]],MYRANKS_P[[#All],[PLAYER NAME]:[RANK]],21,FALSE)</f>
        <v>53</v>
      </c>
      <c r="E54" s="76">
        <v>170</v>
      </c>
      <c r="F54" s="77">
        <v>698.08652284852678</v>
      </c>
      <c r="G54" s="77">
        <v>491.1111111111108</v>
      </c>
      <c r="H54" s="77">
        <v>10.23031461971774</v>
      </c>
      <c r="I54" s="77">
        <v>10.0174223979097</v>
      </c>
      <c r="J54" s="77">
        <v>0</v>
      </c>
      <c r="K54" s="23">
        <v>3.6331644048830123</v>
      </c>
      <c r="L54" s="77">
        <v>168.86430062630467</v>
      </c>
      <c r="M54" s="77">
        <v>74.802818247202467</v>
      </c>
      <c r="N54" s="77">
        <v>68.626438758901344</v>
      </c>
      <c r="O54" s="77">
        <v>21.530967292971454</v>
      </c>
      <c r="P54" s="77">
        <v>149.22222222222223</v>
      </c>
      <c r="Q54" s="77">
        <v>30.222222222222225</v>
      </c>
      <c r="R54" s="77">
        <v>6</v>
      </c>
      <c r="S54" s="57">
        <v>1.1710971932266288</v>
      </c>
      <c r="T54" s="5">
        <v>1757</v>
      </c>
      <c r="U54" s="5" t="s">
        <v>676</v>
      </c>
      <c r="V54" s="5"/>
    </row>
    <row r="55" spans="1:22" x14ac:dyDescent="0.25">
      <c r="A55" s="78" t="str">
        <f t="shared" si="0"/>
        <v>Sonny Gray</v>
      </c>
      <c r="B55" s="5" t="str">
        <f>VLOOKUP(A55,PLAYERIDMAP[[PLAYERNAME]:[TEAM]],5,FALSE)</f>
        <v>OAK</v>
      </c>
      <c r="C55" s="5" t="s">
        <v>551</v>
      </c>
      <c r="D55" s="5">
        <f>VLOOKUP(PITCHERPROJECTIONS[[#This Row],[Name]],MYRANKS_P[[#All],[PLAYER NAME]:[RANK]],21,FALSE)</f>
        <v>54</v>
      </c>
      <c r="E55" s="76">
        <v>185</v>
      </c>
      <c r="F55" s="77">
        <v>779.59687284053757</v>
      </c>
      <c r="G55" s="77">
        <v>546.19047619047626</v>
      </c>
      <c r="H55" s="77">
        <v>12.872311363639323</v>
      </c>
      <c r="I55" s="77">
        <v>9.1619906849552422</v>
      </c>
      <c r="J55" s="77">
        <v>0</v>
      </c>
      <c r="K55" s="23">
        <v>3.6034483985526133</v>
      </c>
      <c r="L55" s="77">
        <v>179.5910248873212</v>
      </c>
      <c r="M55" s="77">
        <v>80.737263285348277</v>
      </c>
      <c r="N55" s="77">
        <v>74.070883748025935</v>
      </c>
      <c r="O55" s="77">
        <v>15.733882030178329</v>
      </c>
      <c r="P55" s="77">
        <v>154.16666666666669</v>
      </c>
      <c r="Q55" s="77">
        <v>59.611111111111114</v>
      </c>
      <c r="R55" s="77">
        <v>3.8947368421052637</v>
      </c>
      <c r="S55" s="57">
        <v>1.292984518910445</v>
      </c>
      <c r="T55" s="5">
        <v>12768</v>
      </c>
      <c r="U55" s="5" t="s">
        <v>729</v>
      </c>
      <c r="V55" s="5"/>
    </row>
    <row r="56" spans="1:22" x14ac:dyDescent="0.25">
      <c r="A56" s="78" t="str">
        <f t="shared" si="0"/>
        <v>Justin Masterson</v>
      </c>
      <c r="B56" s="5" t="str">
        <f>VLOOKUP(A56,PLAYERIDMAP[[PLAYERNAME]:[TEAM]],5,FALSE)</f>
        <v>CLE</v>
      </c>
      <c r="C56" s="5" t="s">
        <v>551</v>
      </c>
      <c r="D56" s="5">
        <f>VLOOKUP(PITCHERPROJECTIONS[[#This Row],[Name]],MYRANKS_P[[#All],[PLAYER NAME]:[RANK]],21,FALSE)</f>
        <v>55</v>
      </c>
      <c r="E56" s="76">
        <v>195</v>
      </c>
      <c r="F56" s="77">
        <v>837.15119047619044</v>
      </c>
      <c r="G56" s="77">
        <v>575.71428571428567</v>
      </c>
      <c r="H56" s="77">
        <v>13.187855027420001</v>
      </c>
      <c r="I56" s="77">
        <v>10.037490375152649</v>
      </c>
      <c r="J56" s="77">
        <v>0</v>
      </c>
      <c r="K56" s="23">
        <v>3.6314321544997012</v>
      </c>
      <c r="L56" s="77">
        <v>187.47619047619045</v>
      </c>
      <c r="M56" s="77">
        <v>85.762322715434621</v>
      </c>
      <c r="N56" s="77">
        <v>78.6810300141602</v>
      </c>
      <c r="O56" s="77">
        <v>14.761904761904763</v>
      </c>
      <c r="P56" s="77">
        <v>162.5</v>
      </c>
      <c r="Q56" s="77">
        <v>71.5</v>
      </c>
      <c r="R56" s="77">
        <v>12.675000000000001</v>
      </c>
      <c r="S56" s="57">
        <v>1.328083028083028</v>
      </c>
      <c r="T56" s="5">
        <v>2038</v>
      </c>
      <c r="U56" s="5" t="s">
        <v>579</v>
      </c>
      <c r="V56" s="5"/>
    </row>
    <row r="57" spans="1:22" x14ac:dyDescent="0.25">
      <c r="A57" s="78" t="str">
        <f t="shared" si="0"/>
        <v>Rick Porcello</v>
      </c>
      <c r="B57" s="5" t="str">
        <f>VLOOKUP(A57,PLAYERIDMAP[[PLAYERNAME]:[TEAM]],5,FALSE)</f>
        <v>DET</v>
      </c>
      <c r="C57" s="5" t="s">
        <v>551</v>
      </c>
      <c r="D57" s="5">
        <f>VLOOKUP(PITCHERPROJECTIONS[[#This Row],[Name]],MYRANKS_P[[#All],[PLAYER NAME]:[RANK]],21,FALSE)</f>
        <v>56</v>
      </c>
      <c r="E57" s="76">
        <v>185</v>
      </c>
      <c r="F57" s="77">
        <v>776.49923179540588</v>
      </c>
      <c r="G57" s="77">
        <v>564.90807354116703</v>
      </c>
      <c r="H57" s="77">
        <v>12.939848893384728</v>
      </c>
      <c r="I57" s="77">
        <v>9.0944531552098375</v>
      </c>
      <c r="J57" s="77">
        <v>0</v>
      </c>
      <c r="K57" s="23">
        <v>3.7138278359924497</v>
      </c>
      <c r="L57" s="77">
        <v>190.48970798588212</v>
      </c>
      <c r="M57" s="77">
        <v>83.210375903097514</v>
      </c>
      <c r="N57" s="77">
        <v>76.339794406511473</v>
      </c>
      <c r="O57" s="77">
        <v>18.192745555826185</v>
      </c>
      <c r="P57" s="77">
        <v>143.88888888888891</v>
      </c>
      <c r="Q57" s="77">
        <v>43.166666666666671</v>
      </c>
      <c r="R57" s="77">
        <v>6.3428571428571443</v>
      </c>
      <c r="S57" s="57">
        <v>1.2630074305543177</v>
      </c>
      <c r="T57" s="5">
        <v>2717</v>
      </c>
      <c r="U57" s="5" t="s">
        <v>650</v>
      </c>
      <c r="V57" s="5"/>
    </row>
    <row r="58" spans="1:22" x14ac:dyDescent="0.25">
      <c r="A58" s="78" t="str">
        <f t="shared" si="0"/>
        <v>Johnny Cueto</v>
      </c>
      <c r="B58" s="5" t="str">
        <f>VLOOKUP(A58,PLAYERIDMAP[[PLAYERNAME]:[TEAM]],5,FALSE)</f>
        <v>CIN</v>
      </c>
      <c r="C58" s="5" t="s">
        <v>551</v>
      </c>
      <c r="D58" s="5">
        <f>VLOOKUP(PITCHERPROJECTIONS[[#This Row],[Name]],MYRANKS_P[[#All],[PLAYER NAME]:[RANK]],21,FALSE)</f>
        <v>57</v>
      </c>
      <c r="E58" s="76">
        <v>175</v>
      </c>
      <c r="F58" s="77">
        <v>732.77638468046939</v>
      </c>
      <c r="G58" s="77">
        <v>513.98601398601386</v>
      </c>
      <c r="H58" s="77">
        <v>11.470764886970846</v>
      </c>
      <c r="I58" s="77">
        <v>9.3724938076456343</v>
      </c>
      <c r="J58" s="77">
        <v>0</v>
      </c>
      <c r="K58" s="23">
        <v>3.5375830841853158</v>
      </c>
      <c r="L58" s="77">
        <v>164.02638468046945</v>
      </c>
      <c r="M58" s="77">
        <v>74.977108145372114</v>
      </c>
      <c r="N58" s="77">
        <v>68.786337748047799</v>
      </c>
      <c r="O58" s="77">
        <v>17.54037069445549</v>
      </c>
      <c r="P58" s="77">
        <v>140</v>
      </c>
      <c r="Q58" s="77">
        <v>52.5</v>
      </c>
      <c r="R58" s="77">
        <v>8.75</v>
      </c>
      <c r="S58" s="57">
        <v>1.2372936267455397</v>
      </c>
      <c r="T58" s="5">
        <v>6893</v>
      </c>
      <c r="U58" s="5" t="s">
        <v>747</v>
      </c>
      <c r="V58" s="5"/>
    </row>
    <row r="59" spans="1:22" x14ac:dyDescent="0.25">
      <c r="A59" s="78" t="str">
        <f t="shared" si="0"/>
        <v>Chris Tillman</v>
      </c>
      <c r="B59" s="5" t="str">
        <f>VLOOKUP(A59,PLAYERIDMAP[[PLAYERNAME]:[TEAM]],5,FALSE)</f>
        <v>BAL</v>
      </c>
      <c r="C59" s="5" t="s">
        <v>551</v>
      </c>
      <c r="D59" s="5">
        <f>VLOOKUP(PITCHERPROJECTIONS[[#This Row],[Name]],MYRANKS_P[[#All],[PLAYER NAME]:[RANK]],21,FALSE)</f>
        <v>58</v>
      </c>
      <c r="E59" s="76">
        <v>195</v>
      </c>
      <c r="F59" s="77">
        <v>811.45610323523988</v>
      </c>
      <c r="G59" s="77">
        <v>555.86206896551721</v>
      </c>
      <c r="H59" s="77">
        <v>12.29834505623716</v>
      </c>
      <c r="I59" s="77">
        <v>10.92700034633549</v>
      </c>
      <c r="J59" s="77">
        <v>0</v>
      </c>
      <c r="K59" s="23">
        <v>3.9536919440390523</v>
      </c>
      <c r="L59" s="77">
        <v>182.36443656857332</v>
      </c>
      <c r="M59" s="77">
        <v>93.373024745055631</v>
      </c>
      <c r="N59" s="77">
        <v>85.663325454179471</v>
      </c>
      <c r="O59" s="77">
        <v>29.50236760305609</v>
      </c>
      <c r="P59" s="77">
        <v>162.5</v>
      </c>
      <c r="Q59" s="77">
        <v>60.666666666666664</v>
      </c>
      <c r="R59" s="77">
        <v>2.9250000000000003</v>
      </c>
      <c r="S59" s="57">
        <v>1.2463133499243075</v>
      </c>
      <c r="T59" s="5">
        <v>5279</v>
      </c>
      <c r="U59" s="5" t="s">
        <v>585</v>
      </c>
      <c r="V59" s="5"/>
    </row>
    <row r="60" spans="1:22" x14ac:dyDescent="0.25">
      <c r="A60" s="78" t="str">
        <f t="shared" si="0"/>
        <v>John Lackey</v>
      </c>
      <c r="B60" s="5" t="str">
        <f>VLOOKUP(A60,PLAYERIDMAP[[PLAYERNAME]:[TEAM]],5,FALSE)</f>
        <v>BOS</v>
      </c>
      <c r="C60" s="5" t="s">
        <v>551</v>
      </c>
      <c r="D60" s="5">
        <f>VLOOKUP(PITCHERPROJECTIONS[[#This Row],[Name]],MYRANKS_P[[#All],[PLAYER NAME]:[RANK]],21,FALSE)</f>
        <v>59</v>
      </c>
      <c r="E60" s="76">
        <v>180</v>
      </c>
      <c r="F60" s="77">
        <v>758.22204842514452</v>
      </c>
      <c r="G60" s="77">
        <v>543.22766570605188</v>
      </c>
      <c r="H60" s="77">
        <v>12.994522020694088</v>
      </c>
      <c r="I60" s="77">
        <v>8.4442583509114364</v>
      </c>
      <c r="J60" s="77">
        <v>0</v>
      </c>
      <c r="K60" s="23">
        <v>3.8119837146174818</v>
      </c>
      <c r="L60" s="77">
        <v>186.22204842514452</v>
      </c>
      <c r="M60" s="77">
        <v>83.1012449786611</v>
      </c>
      <c r="N60" s="77">
        <v>76.239674292349633</v>
      </c>
      <c r="O60" s="77">
        <v>19.994382719092627</v>
      </c>
      <c r="P60" s="77">
        <v>145</v>
      </c>
      <c r="Q60" s="77">
        <v>40</v>
      </c>
      <c r="R60" s="77">
        <v>10</v>
      </c>
      <c r="S60" s="57">
        <v>1.2567891579174695</v>
      </c>
      <c r="T60" s="5">
        <v>1507</v>
      </c>
      <c r="U60" s="5" t="s">
        <v>618</v>
      </c>
      <c r="V60" s="5"/>
    </row>
    <row r="61" spans="1:22" x14ac:dyDescent="0.25">
      <c r="A61" s="78" t="str">
        <f t="shared" si="0"/>
        <v>Matt Moore</v>
      </c>
      <c r="B61" s="5" t="str">
        <f>VLOOKUP(A61,PLAYERIDMAP[[PLAYERNAME]:[TEAM]],5,FALSE)</f>
        <v>TB</v>
      </c>
      <c r="C61" s="5" t="s">
        <v>551</v>
      </c>
      <c r="D61" s="5">
        <f>VLOOKUP(PITCHERPROJECTIONS[[#This Row],[Name]],MYRANKS_P[[#All],[PLAYER NAME]:[RANK]],21,FALSE)</f>
        <v>60</v>
      </c>
      <c r="E61" s="76">
        <v>190</v>
      </c>
      <c r="F61" s="77">
        <v>811.07656188575993</v>
      </c>
      <c r="G61" s="77">
        <v>514.3974960876368</v>
      </c>
      <c r="H61" s="77">
        <v>11.88237106582252</v>
      </c>
      <c r="I61" s="77">
        <v>10.747452659761089</v>
      </c>
      <c r="J61" s="77">
        <v>0</v>
      </c>
      <c r="K61" s="23">
        <v>3.7514729464571919</v>
      </c>
      <c r="L61" s="77">
        <v>168.45433966353772</v>
      </c>
      <c r="M61" s="77">
        <v>86.325560801253829</v>
      </c>
      <c r="N61" s="77">
        <v>79.19776220298516</v>
      </c>
      <c r="O61" s="77">
        <v>19.279065798123078</v>
      </c>
      <c r="P61" s="77">
        <v>185.7777777777778</v>
      </c>
      <c r="Q61" s="77">
        <v>86.555555555555543</v>
      </c>
      <c r="R61" s="77">
        <v>5.0666666666666673</v>
      </c>
      <c r="S61" s="57">
        <v>1.3421573432583855</v>
      </c>
      <c r="T61" s="5">
        <v>1890</v>
      </c>
      <c r="U61" s="5" t="s">
        <v>593</v>
      </c>
      <c r="V61" s="5"/>
    </row>
    <row r="62" spans="1:22" x14ac:dyDescent="0.25">
      <c r="A62" s="78" t="str">
        <f t="shared" si="0"/>
        <v>Jered Weaver</v>
      </c>
      <c r="B62" s="5" t="str">
        <f>VLOOKUP(A62,PLAYERIDMAP[[PLAYERNAME]:[TEAM]],5,FALSE)</f>
        <v>LAA</v>
      </c>
      <c r="C62" s="5" t="s">
        <v>551</v>
      </c>
      <c r="D62" s="5">
        <f>VLOOKUP(PITCHERPROJECTIONS[[#This Row],[Name]],MYRANKS_P[[#All],[PLAYER NAME]:[RANK]],21,FALSE)</f>
        <v>61</v>
      </c>
      <c r="E62" s="76">
        <v>180</v>
      </c>
      <c r="F62" s="77">
        <v>744.31679672984023</v>
      </c>
      <c r="G62" s="77">
        <v>536.11111111111109</v>
      </c>
      <c r="H62" s="77">
        <v>11.71436427976079</v>
      </c>
      <c r="I62" s="77">
        <v>9.7244160918447342</v>
      </c>
      <c r="J62" s="77">
        <v>0</v>
      </c>
      <c r="K62" s="23">
        <v>3.7474559158198604</v>
      </c>
      <c r="L62" s="77">
        <v>174.31679672984021</v>
      </c>
      <c r="M62" s="77">
        <v>81.694538964872962</v>
      </c>
      <c r="N62" s="77">
        <v>74.949118316397204</v>
      </c>
      <c r="O62" s="77">
        <v>24.205685618729095</v>
      </c>
      <c r="P62" s="77">
        <v>136</v>
      </c>
      <c r="Q62" s="77">
        <v>42</v>
      </c>
      <c r="R62" s="77">
        <v>6</v>
      </c>
      <c r="S62" s="57">
        <v>1.2017599818324456</v>
      </c>
      <c r="T62" s="5">
        <v>4235</v>
      </c>
      <c r="U62" s="5" t="s">
        <v>626</v>
      </c>
      <c r="V62" s="5"/>
    </row>
    <row r="63" spans="1:22" x14ac:dyDescent="0.25">
      <c r="A63" s="78" t="str">
        <f t="shared" si="0"/>
        <v>Ubaldo Jimenez</v>
      </c>
      <c r="B63" s="5" t="str">
        <f>VLOOKUP(A63,PLAYERIDMAP[[PLAYERNAME]:[TEAM]],5,FALSE)</f>
        <v>CLE</v>
      </c>
      <c r="C63" s="5" t="s">
        <v>551</v>
      </c>
      <c r="D63" s="5">
        <f>VLOOKUP(PITCHERPROJECTIONS[[#This Row],[Name]],MYRANKS_P[[#All],[PLAYER NAME]:[RANK]],21,FALSE)</f>
        <v>62</v>
      </c>
      <c r="E63" s="76">
        <v>185</v>
      </c>
      <c r="F63" s="77">
        <v>790.83891090104237</v>
      </c>
      <c r="G63" s="77">
        <v>505.07936507936506</v>
      </c>
      <c r="H63" s="77">
        <v>12.03064074722824</v>
      </c>
      <c r="I63" s="77">
        <v>10.003661301366325</v>
      </c>
      <c r="J63" s="77">
        <v>0</v>
      </c>
      <c r="K63" s="23">
        <v>3.8123029846367635</v>
      </c>
      <c r="L63" s="77">
        <v>170.38569452677336</v>
      </c>
      <c r="M63" s="77">
        <v>85.416766316889266</v>
      </c>
      <c r="N63" s="77">
        <v>78.364005795311243</v>
      </c>
      <c r="O63" s="77">
        <v>18.861885002963838</v>
      </c>
      <c r="P63" s="77">
        <v>182.94444444444446</v>
      </c>
      <c r="Q63" s="77">
        <v>78.111111111111114</v>
      </c>
      <c r="R63" s="77">
        <v>5.8421052631578947</v>
      </c>
      <c r="S63" s="57">
        <v>1.3432259764209973</v>
      </c>
      <c r="T63" s="5">
        <v>3374</v>
      </c>
      <c r="U63" s="5" t="s">
        <v>599</v>
      </c>
      <c r="V63" s="5"/>
    </row>
    <row r="64" spans="1:22" x14ac:dyDescent="0.25">
      <c r="A64" s="78" t="str">
        <f t="shared" si="0"/>
        <v>Sergio Romo</v>
      </c>
      <c r="B64" s="5" t="str">
        <f>VLOOKUP(A64,PLAYERIDMAP[[PLAYERNAME]:[TEAM]],5,FALSE)</f>
        <v>SF</v>
      </c>
      <c r="C64" s="5" t="s">
        <v>558</v>
      </c>
      <c r="D64" s="5">
        <f>VLOOKUP(PITCHERPROJECTIONS[[#This Row],[Name]],MYRANKS_P[[#All],[PLAYER NAME]:[RANK]],21,FALSE)</f>
        <v>63</v>
      </c>
      <c r="E64" s="76">
        <v>55</v>
      </c>
      <c r="F64" s="77">
        <v>217.24835082888774</v>
      </c>
      <c r="G64" s="77">
        <v>145.13888888888889</v>
      </c>
      <c r="H64" s="77">
        <v>3.3674886406275579</v>
      </c>
      <c r="I64" s="77">
        <v>2.0230827599409027</v>
      </c>
      <c r="J64" s="77">
        <v>35</v>
      </c>
      <c r="K64" s="23">
        <v>2.6922776915601889</v>
      </c>
      <c r="L64" s="77">
        <v>45.359461939998859</v>
      </c>
      <c r="M64" s="77">
        <v>17.933560845448149</v>
      </c>
      <c r="N64" s="77">
        <v>16.452808115090043</v>
      </c>
      <c r="O64" s="77">
        <v>4.7205730511099642</v>
      </c>
      <c r="P64" s="77">
        <v>55</v>
      </c>
      <c r="Q64" s="77">
        <v>10.388888888888888</v>
      </c>
      <c r="R64" s="77">
        <v>1.9999999999999998</v>
      </c>
      <c r="S64" s="57">
        <v>1.0136063787070499</v>
      </c>
      <c r="T64" s="5">
        <v>9817</v>
      </c>
      <c r="U64" s="5" t="s">
        <v>590</v>
      </c>
      <c r="V64" s="5"/>
    </row>
    <row r="65" spans="1:22" x14ac:dyDescent="0.25">
      <c r="A65" s="78" t="str">
        <f t="shared" si="0"/>
        <v>Corey Kluber</v>
      </c>
      <c r="B65" s="5" t="str">
        <f>VLOOKUP(A65,PLAYERIDMAP[[PLAYERNAME]:[TEAM]],5,FALSE)</f>
        <v>CLE</v>
      </c>
      <c r="C65" s="5" t="s">
        <v>551</v>
      </c>
      <c r="D65" s="5">
        <f>VLOOKUP(PITCHERPROJECTIONS[[#This Row],[Name]],MYRANKS_P[[#All],[PLAYER NAME]:[RANK]],21,FALSE)</f>
        <v>64</v>
      </c>
      <c r="E65" s="76">
        <v>185</v>
      </c>
      <c r="F65" s="77">
        <v>781.24607436335521</v>
      </c>
      <c r="G65" s="77">
        <v>541.09477124183002</v>
      </c>
      <c r="H65" s="77">
        <v>11.812503028037183</v>
      </c>
      <c r="I65" s="77">
        <v>10.221799020557382</v>
      </c>
      <c r="J65" s="77">
        <v>0</v>
      </c>
      <c r="K65" s="23">
        <v>3.8967383567769893</v>
      </c>
      <c r="L65" s="77">
        <v>193.35718547446641</v>
      </c>
      <c r="M65" s="77">
        <v>87.308587738231097</v>
      </c>
      <c r="N65" s="77">
        <v>80.099621778193665</v>
      </c>
      <c r="O65" s="77">
        <v>20.206858677080785</v>
      </c>
      <c r="P65" s="77">
        <v>168.55555555555554</v>
      </c>
      <c r="Q65" s="77">
        <v>45.222222222222229</v>
      </c>
      <c r="R65" s="77">
        <v>6.166666666666667</v>
      </c>
      <c r="S65" s="57">
        <v>1.2896184199821008</v>
      </c>
      <c r="T65" s="5">
        <v>2429</v>
      </c>
      <c r="U65" s="5" t="s">
        <v>643</v>
      </c>
      <c r="V65" s="5"/>
    </row>
    <row r="66" spans="1:22" x14ac:dyDescent="0.25">
      <c r="A66" s="78" t="str">
        <f t="shared" ref="A66:A129" si="1">HYPERLINK("http://www.fangraphs.com/statss.aspx?playerid="&amp;T66,U66)</f>
        <v>Ernesto Frieri</v>
      </c>
      <c r="B66" s="5" t="str">
        <f>VLOOKUP(A66,PLAYERIDMAP[[PLAYERNAME]:[TEAM]],5,FALSE)</f>
        <v>LAA</v>
      </c>
      <c r="C66" s="5" t="s">
        <v>558</v>
      </c>
      <c r="D66" s="5">
        <f>VLOOKUP(PITCHERPROJECTIONS[[#This Row],[Name]],MYRANKS_P[[#All],[PLAYER NAME]:[RANK]],21,FALSE)</f>
        <v>65</v>
      </c>
      <c r="E66" s="76">
        <v>65</v>
      </c>
      <c r="F66" s="77">
        <v>272.73493604561571</v>
      </c>
      <c r="G66" s="77">
        <v>137.22222222222226</v>
      </c>
      <c r="H66" s="77">
        <v>3.5874988774270236</v>
      </c>
      <c r="I66" s="77">
        <v>2.7831764141538846</v>
      </c>
      <c r="J66" s="77">
        <v>35</v>
      </c>
      <c r="K66" s="23">
        <v>3.6106464794906024</v>
      </c>
      <c r="L66" s="77">
        <v>50.346047156726783</v>
      </c>
      <c r="M66" s="77">
        <v>28.423811452434357</v>
      </c>
      <c r="N66" s="77">
        <v>26.076891240765462</v>
      </c>
      <c r="O66" s="77">
        <v>9.1793804900601028</v>
      </c>
      <c r="P66" s="77">
        <v>92.444444444444457</v>
      </c>
      <c r="Q66" s="77">
        <v>28.888888888888889</v>
      </c>
      <c r="R66" s="77">
        <v>5</v>
      </c>
      <c r="S66" s="57">
        <v>1.2189990160863948</v>
      </c>
      <c r="T66" s="5">
        <v>5178</v>
      </c>
      <c r="U66" s="5" t="s">
        <v>612</v>
      </c>
      <c r="V66" s="5"/>
    </row>
    <row r="67" spans="1:22" x14ac:dyDescent="0.25">
      <c r="A67" s="78" t="str">
        <f t="shared" si="1"/>
        <v>C.J. Wilson</v>
      </c>
      <c r="B67" s="5" t="str">
        <f>VLOOKUP(A67,PLAYERIDMAP[[PLAYERNAME]:[TEAM]],5,FALSE)</f>
        <v>LAA</v>
      </c>
      <c r="C67" s="5" t="s">
        <v>551</v>
      </c>
      <c r="D67" s="5">
        <f>VLOOKUP(PITCHERPROJECTIONS[[#This Row],[Name]],MYRANKS_P[[#All],[PLAYER NAME]:[RANK]],21,FALSE)</f>
        <v>66</v>
      </c>
      <c r="E67" s="76">
        <v>205</v>
      </c>
      <c r="F67" s="77">
        <v>883.13827889282447</v>
      </c>
      <c r="G67" s="77">
        <v>588.96825396825398</v>
      </c>
      <c r="H67" s="77">
        <v>12.950063831578957</v>
      </c>
      <c r="I67" s="77">
        <v>11.466324924971778</v>
      </c>
      <c r="J67" s="77">
        <v>0</v>
      </c>
      <c r="K67" s="23">
        <v>3.8826235438781116</v>
      </c>
      <c r="L67" s="77">
        <v>196.16050111504654</v>
      </c>
      <c r="M67" s="77">
        <v>96.396914542173789</v>
      </c>
      <c r="N67" s="77">
        <v>88.437536277223657</v>
      </c>
      <c r="O67" s="77">
        <v>19.470024924570378</v>
      </c>
      <c r="P67" s="77">
        <v>182.22222222222223</v>
      </c>
      <c r="Q67" s="77">
        <v>84.277777777777786</v>
      </c>
      <c r="R67" s="77">
        <v>8.1999999999999993</v>
      </c>
      <c r="S67" s="57">
        <v>1.3679916043552405</v>
      </c>
      <c r="T67" s="5">
        <v>3580</v>
      </c>
      <c r="U67" s="5" t="s">
        <v>587</v>
      </c>
      <c r="V67" s="5"/>
    </row>
    <row r="68" spans="1:22" x14ac:dyDescent="0.25">
      <c r="A68" s="78" t="str">
        <f t="shared" si="1"/>
        <v>Jason Grilli</v>
      </c>
      <c r="B68" s="5" t="str">
        <f>VLOOKUP(A68,PLAYERIDMAP[[PLAYERNAME]:[TEAM]],5,FALSE)</f>
        <v>PIT</v>
      </c>
      <c r="C68" s="5" t="s">
        <v>558</v>
      </c>
      <c r="D68" s="5">
        <f>VLOOKUP(PITCHERPROJECTIONS[[#This Row],[Name]],MYRANKS_P[[#All],[PLAYER NAME]:[RANK]],21,FALSE)</f>
        <v>67</v>
      </c>
      <c r="E68" s="76">
        <v>55</v>
      </c>
      <c r="F68" s="77">
        <v>218.24695046154491</v>
      </c>
      <c r="G68" s="77">
        <v>112.22700462298742</v>
      </c>
      <c r="H68" s="77">
        <v>3.525564999323652</v>
      </c>
      <c r="I68" s="77">
        <v>1.8650064012448087</v>
      </c>
      <c r="J68" s="77">
        <v>25</v>
      </c>
      <c r="K68" s="23">
        <v>2.5304518361831709</v>
      </c>
      <c r="L68" s="77">
        <v>38.413617128211584</v>
      </c>
      <c r="M68" s="77">
        <v>16.855620842131231</v>
      </c>
      <c r="N68" s="77">
        <v>15.463872332230487</v>
      </c>
      <c r="O68" s="77">
        <v>4.4088347274463988</v>
      </c>
      <c r="P68" s="77">
        <v>81.277777777777771</v>
      </c>
      <c r="Q68" s="77">
        <v>18.333333333333332</v>
      </c>
      <c r="R68" s="77">
        <v>1.9999999999999998</v>
      </c>
      <c r="S68" s="57">
        <v>1.031762735664453</v>
      </c>
      <c r="T68" s="5">
        <v>521</v>
      </c>
      <c r="U68" s="5" t="s">
        <v>632</v>
      </c>
      <c r="V68" s="5"/>
    </row>
    <row r="69" spans="1:22" x14ac:dyDescent="0.25">
      <c r="A69" s="78" t="str">
        <f t="shared" si="1"/>
        <v>Lance Lynn</v>
      </c>
      <c r="B69" s="5" t="str">
        <f>VLOOKUP(A69,PLAYERIDMAP[[PLAYERNAME]:[TEAM]],5,FALSE)</f>
        <v>STL</v>
      </c>
      <c r="C69" s="5" t="s">
        <v>551</v>
      </c>
      <c r="D69" s="5">
        <f>VLOOKUP(PITCHERPROJECTIONS[[#This Row],[Name]],MYRANKS_P[[#All],[PLAYER NAME]:[RANK]],21,FALSE)</f>
        <v>68</v>
      </c>
      <c r="E69" s="76">
        <v>180</v>
      </c>
      <c r="F69" s="77">
        <v>773.12544290120661</v>
      </c>
      <c r="G69" s="77">
        <v>504.37317784256561</v>
      </c>
      <c r="H69" s="77">
        <v>12.005869026128401</v>
      </c>
      <c r="I69" s="77">
        <v>9.4329113454771232</v>
      </c>
      <c r="J69" s="77">
        <v>0</v>
      </c>
      <c r="K69" s="23">
        <v>3.883886113380234</v>
      </c>
      <c r="L69" s="77">
        <v>176.12544290120664</v>
      </c>
      <c r="M69" s="77">
        <v>84.668717271689104</v>
      </c>
      <c r="N69" s="77">
        <v>77.677722267604679</v>
      </c>
      <c r="O69" s="77">
        <v>17.752265058641026</v>
      </c>
      <c r="P69" s="77">
        <v>176</v>
      </c>
      <c r="Q69" s="77">
        <v>66</v>
      </c>
      <c r="R69" s="77">
        <v>9</v>
      </c>
      <c r="S69" s="57">
        <v>1.3451413494511479</v>
      </c>
      <c r="T69" s="5">
        <v>2520</v>
      </c>
      <c r="U69" s="5" t="s">
        <v>601</v>
      </c>
      <c r="V69" s="5"/>
    </row>
    <row r="70" spans="1:22" x14ac:dyDescent="0.25">
      <c r="A70" s="78" t="str">
        <f t="shared" si="1"/>
        <v>Addison Reed</v>
      </c>
      <c r="B70" s="5" t="str">
        <f>VLOOKUP(A70,PLAYERIDMAP[[PLAYERNAME]:[TEAM]],5,FALSE)</f>
        <v>ARI</v>
      </c>
      <c r="C70" s="5" t="s">
        <v>558</v>
      </c>
      <c r="D70" s="5">
        <f>VLOOKUP(PITCHERPROJECTIONS[[#This Row],[Name]],MYRANKS_P[[#All],[PLAYER NAME]:[RANK]],21,FALSE)</f>
        <v>69</v>
      </c>
      <c r="E70" s="76">
        <v>65</v>
      </c>
      <c r="F70" s="77">
        <v>270.73534639979681</v>
      </c>
      <c r="G70" s="77">
        <v>175.39682539682534</v>
      </c>
      <c r="H70" s="77">
        <v>3.4561398286581775</v>
      </c>
      <c r="I70" s="77">
        <v>2.9145354629227307</v>
      </c>
      <c r="J70" s="77">
        <v>40</v>
      </c>
      <c r="K70" s="23">
        <v>3.5324632466374624</v>
      </c>
      <c r="L70" s="77">
        <v>59.433759098209521</v>
      </c>
      <c r="M70" s="77">
        <v>27.808335669362691</v>
      </c>
      <c r="N70" s="77">
        <v>25.512234559048338</v>
      </c>
      <c r="O70" s="77">
        <v>6.8147114791619243</v>
      </c>
      <c r="P70" s="77">
        <v>65.722222222222214</v>
      </c>
      <c r="Q70" s="77">
        <v>20.944444444444443</v>
      </c>
      <c r="R70" s="77">
        <v>1.857142857142857</v>
      </c>
      <c r="S70" s="57">
        <v>1.236587746810061</v>
      </c>
      <c r="T70" s="5">
        <v>10586</v>
      </c>
      <c r="U70" s="5" t="s">
        <v>592</v>
      </c>
      <c r="V70" s="5"/>
    </row>
    <row r="71" spans="1:22" x14ac:dyDescent="0.25">
      <c r="A71" s="78" t="str">
        <f t="shared" si="1"/>
        <v>Marco Estrada</v>
      </c>
      <c r="B71" s="5" t="str">
        <f>VLOOKUP(A71,PLAYERIDMAP[[PLAYERNAME]:[TEAM]],5,FALSE)</f>
        <v>MIL</v>
      </c>
      <c r="C71" s="5" t="s">
        <v>551</v>
      </c>
      <c r="D71" s="5">
        <f>VLOOKUP(PITCHERPROJECTIONS[[#This Row],[Name]],MYRANKS_P[[#All],[PLAYER NAME]:[RANK]],21,FALSE)</f>
        <v>70</v>
      </c>
      <c r="E71" s="76">
        <v>150</v>
      </c>
      <c r="F71" s="77">
        <v>611.76409611287556</v>
      </c>
      <c r="G71" s="77">
        <v>410.79812206572774</v>
      </c>
      <c r="H71" s="77">
        <v>8.7455797719554109</v>
      </c>
      <c r="I71" s="77">
        <v>9.1200705377158595</v>
      </c>
      <c r="J71" s="77">
        <v>0</v>
      </c>
      <c r="K71" s="23">
        <v>3.7088881102146383</v>
      </c>
      <c r="L71" s="77">
        <v>141.28790563668508</v>
      </c>
      <c r="M71" s="77">
        <v>67.378134002232599</v>
      </c>
      <c r="N71" s="77">
        <v>61.81480183691064</v>
      </c>
      <c r="O71" s="77">
        <v>22.156450237624028</v>
      </c>
      <c r="P71" s="77">
        <v>143.33333333333334</v>
      </c>
      <c r="Q71" s="77">
        <v>33.333333333333336</v>
      </c>
      <c r="R71" s="77">
        <v>2.1428571428571428</v>
      </c>
      <c r="S71" s="57">
        <v>1.1641415931334562</v>
      </c>
      <c r="T71" s="5">
        <v>1118</v>
      </c>
      <c r="U71" s="5" t="s">
        <v>666</v>
      </c>
      <c r="V71" s="5"/>
    </row>
    <row r="72" spans="1:22" x14ac:dyDescent="0.25">
      <c r="A72" s="78" t="str">
        <f t="shared" si="1"/>
        <v>Clay Buchholz</v>
      </c>
      <c r="B72" s="5" t="str">
        <f>VLOOKUP(A72,PLAYERIDMAP[[PLAYERNAME]:[TEAM]],5,FALSE)</f>
        <v>BOS</v>
      </c>
      <c r="C72" s="5" t="s">
        <v>551</v>
      </c>
      <c r="D72" s="5">
        <f>VLOOKUP(PITCHERPROJECTIONS[[#This Row],[Name]],MYRANKS_P[[#All],[PLAYER NAME]:[RANK]],21,FALSE)</f>
        <v>71</v>
      </c>
      <c r="E72" s="76">
        <v>140</v>
      </c>
      <c r="F72" s="77">
        <v>579.01167339648032</v>
      </c>
      <c r="G72" s="77">
        <v>407.00152207001514</v>
      </c>
      <c r="H72" s="77">
        <v>11.009932530174586</v>
      </c>
      <c r="I72" s="77">
        <v>5.6646744255185997</v>
      </c>
      <c r="J72" s="77">
        <v>0</v>
      </c>
      <c r="K72" s="23">
        <v>3.3529784216182739</v>
      </c>
      <c r="L72" s="77">
        <v>123.34500672981369</v>
      </c>
      <c r="M72" s="77">
        <v>56.851611904327626</v>
      </c>
      <c r="N72" s="77">
        <v>52.157442114062036</v>
      </c>
      <c r="O72" s="77">
        <v>13.454595770909592</v>
      </c>
      <c r="P72" s="77">
        <v>108.88888888888889</v>
      </c>
      <c r="Q72" s="77">
        <v>46.666666666666664</v>
      </c>
      <c r="R72" s="77">
        <v>3</v>
      </c>
      <c r="S72" s="57">
        <v>1.2143690956891453</v>
      </c>
      <c r="T72" s="5">
        <v>3543</v>
      </c>
      <c r="U72" s="5" t="s">
        <v>596</v>
      </c>
      <c r="V72" s="5"/>
    </row>
    <row r="73" spans="1:22" x14ac:dyDescent="0.25">
      <c r="A73" s="78" t="str">
        <f t="shared" si="1"/>
        <v>Alex Wood</v>
      </c>
      <c r="B73" s="5" t="str">
        <f>VLOOKUP(A73,PLAYERIDMAP[[PLAYERNAME]:[TEAM]],5,FALSE)</f>
        <v>ATL</v>
      </c>
      <c r="C73" s="5" t="s">
        <v>551</v>
      </c>
      <c r="D73" s="5">
        <f>VLOOKUP(PITCHERPROJECTIONS[[#This Row],[Name]],MYRANKS_P[[#All],[PLAYER NAME]:[RANK]],21,FALSE)</f>
        <v>72</v>
      </c>
      <c r="E73" s="76">
        <v>165</v>
      </c>
      <c r="F73" s="77">
        <v>694.77555228276867</v>
      </c>
      <c r="G73" s="77">
        <v>474.04761904761904</v>
      </c>
      <c r="H73" s="77">
        <v>10.573473572699903</v>
      </c>
      <c r="I73" s="77">
        <v>9.0787417679384923</v>
      </c>
      <c r="J73" s="77">
        <v>0</v>
      </c>
      <c r="K73" s="23">
        <v>3.5832547361421265</v>
      </c>
      <c r="L73" s="77">
        <v>156.87555228276875</v>
      </c>
      <c r="M73" s="77">
        <v>71.605373810573496</v>
      </c>
      <c r="N73" s="77">
        <v>65.693003495938981</v>
      </c>
      <c r="O73" s="77">
        <v>14.661266568483063</v>
      </c>
      <c r="P73" s="77">
        <v>146.66666666666666</v>
      </c>
      <c r="Q73" s="77">
        <v>55</v>
      </c>
      <c r="R73" s="77">
        <v>4.4000000000000004</v>
      </c>
      <c r="S73" s="57">
        <v>1.2840942562592046</v>
      </c>
      <c r="T73" s="5">
        <v>13781</v>
      </c>
      <c r="U73" s="5" t="s">
        <v>785</v>
      </c>
      <c r="V73" s="5"/>
    </row>
    <row r="74" spans="1:22" x14ac:dyDescent="0.25">
      <c r="A74" s="78" t="str">
        <f t="shared" si="1"/>
        <v>Glen Perkins</v>
      </c>
      <c r="B74" s="5" t="str">
        <f>VLOOKUP(A74,PLAYERIDMAP[[PLAYERNAME]:[TEAM]],5,FALSE)</f>
        <v>MIN</v>
      </c>
      <c r="C74" s="5" t="s">
        <v>558</v>
      </c>
      <c r="D74" s="5">
        <f>VLOOKUP(PITCHERPROJECTIONS[[#This Row],[Name]],MYRANKS_P[[#All],[PLAYER NAME]:[RANK]],21,FALSE)</f>
        <v>73</v>
      </c>
      <c r="E74" s="76">
        <v>65</v>
      </c>
      <c r="F74" s="77">
        <v>263.80632566664082</v>
      </c>
      <c r="G74" s="77">
        <v>166.58707418019733</v>
      </c>
      <c r="H74" s="77">
        <v>3.4964319879154915</v>
      </c>
      <c r="I74" s="77">
        <v>2.8742433036654167</v>
      </c>
      <c r="J74" s="77">
        <v>30</v>
      </c>
      <c r="K74" s="23">
        <v>3.1222506279590205</v>
      </c>
      <c r="L74" s="77">
        <v>56.889658999974166</v>
      </c>
      <c r="M74" s="77">
        <v>24.579050776766291</v>
      </c>
      <c r="N74" s="77">
        <v>22.549587868592926</v>
      </c>
      <c r="O74" s="77">
        <v>6.580362597554573</v>
      </c>
      <c r="P74" s="77">
        <v>72.222222222222229</v>
      </c>
      <c r="Q74" s="77">
        <v>15.166666666666668</v>
      </c>
      <c r="R74" s="77">
        <v>3.25</v>
      </c>
      <c r="S74" s="57">
        <v>1.108558856409859</v>
      </c>
      <c r="T74" s="5">
        <v>8041</v>
      </c>
      <c r="U74" s="5" t="s">
        <v>594</v>
      </c>
      <c r="V74" s="5"/>
    </row>
    <row r="75" spans="1:22" x14ac:dyDescent="0.25">
      <c r="A75" s="78" t="str">
        <f t="shared" si="1"/>
        <v>Rafael Soriano</v>
      </c>
      <c r="B75" s="5" t="str">
        <f>VLOOKUP(A75,PLAYERIDMAP[[PLAYERNAME]:[TEAM]],5,FALSE)</f>
        <v>WAS</v>
      </c>
      <c r="C75" s="5" t="s">
        <v>558</v>
      </c>
      <c r="D75" s="5">
        <f>VLOOKUP(PITCHERPROJECTIONS[[#This Row],[Name]],MYRANKS_P[[#All],[PLAYER NAME]:[RANK]],21,FALSE)</f>
        <v>74</v>
      </c>
      <c r="E75" s="76">
        <v>65</v>
      </c>
      <c r="F75" s="77">
        <v>268.44980990924699</v>
      </c>
      <c r="G75" s="77">
        <v>186.57407407407405</v>
      </c>
      <c r="H75" s="77">
        <v>3.4313470740129128</v>
      </c>
      <c r="I75" s="77">
        <v>2.9393282175679953</v>
      </c>
      <c r="J75" s="77">
        <v>40</v>
      </c>
      <c r="K75" s="23">
        <v>3.4121659799510349</v>
      </c>
      <c r="L75" s="77">
        <v>58.727587687024773</v>
      </c>
      <c r="M75" s="77">
        <v>26.861328853281204</v>
      </c>
      <c r="N75" s="77">
        <v>24.643420966313023</v>
      </c>
      <c r="O75" s="77">
        <v>6.4868469462840315</v>
      </c>
      <c r="P75" s="77">
        <v>54.166666666666664</v>
      </c>
      <c r="Q75" s="77">
        <v>20.222222222222221</v>
      </c>
      <c r="R75" s="77">
        <v>1</v>
      </c>
      <c r="S75" s="57">
        <v>1.2146124601422614</v>
      </c>
      <c r="T75" s="5">
        <v>1100</v>
      </c>
      <c r="U75" s="5" t="s">
        <v>609</v>
      </c>
      <c r="V75" s="5"/>
    </row>
    <row r="76" spans="1:22" x14ac:dyDescent="0.25">
      <c r="A76" s="78" t="str">
        <f t="shared" si="1"/>
        <v>Taijuan Walker</v>
      </c>
      <c r="B76" s="5" t="str">
        <f>VLOOKUP(A76,PLAYERIDMAP[[PLAYERNAME]:[TEAM]],5,FALSE)</f>
        <v>SEA</v>
      </c>
      <c r="C76" s="5" t="s">
        <v>551</v>
      </c>
      <c r="D76" s="5">
        <f>VLOOKUP(PITCHERPROJECTIONS[[#This Row],[Name]],MYRANKS_P[[#All],[PLAYER NAME]:[RANK]],21,FALSE)</f>
        <v>75</v>
      </c>
      <c r="E76" s="76">
        <v>175</v>
      </c>
      <c r="F76" s="77">
        <v>736.17592592592598</v>
      </c>
      <c r="G76" s="77">
        <v>488.88888888888891</v>
      </c>
      <c r="H76" s="77">
        <v>9.7548007212461201</v>
      </c>
      <c r="I76" s="77">
        <v>11.08845797337036</v>
      </c>
      <c r="J76" s="77">
        <v>0</v>
      </c>
      <c r="K76" s="23">
        <v>3.7915912552011228</v>
      </c>
      <c r="L76" s="77">
        <v>167.03703703703704</v>
      </c>
      <c r="M76" s="77">
        <v>80.36067021440158</v>
      </c>
      <c r="N76" s="77">
        <v>73.725385517799609</v>
      </c>
      <c r="O76" s="77">
        <v>20.370370370370377</v>
      </c>
      <c r="P76" s="77">
        <v>165.27777777777777</v>
      </c>
      <c r="Q76" s="77">
        <v>56.388888888888886</v>
      </c>
      <c r="R76" s="77">
        <v>5.25</v>
      </c>
      <c r="S76" s="57">
        <v>1.2767195767195767</v>
      </c>
      <c r="T76" s="5">
        <v>11836</v>
      </c>
      <c r="U76" s="5" t="s">
        <v>933</v>
      </c>
      <c r="V76" s="5"/>
    </row>
    <row r="77" spans="1:22" x14ac:dyDescent="0.25">
      <c r="A77" s="78" t="str">
        <f t="shared" si="1"/>
        <v>Ivan Nova</v>
      </c>
      <c r="B77" s="5" t="str">
        <f>VLOOKUP(A77,PLAYERIDMAP[[PLAYERNAME]:[TEAM]],5,FALSE)</f>
        <v>NYY</v>
      </c>
      <c r="C77" s="5" t="s">
        <v>551</v>
      </c>
      <c r="D77" s="5">
        <f>VLOOKUP(PITCHERPROJECTIONS[[#This Row],[Name]],MYRANKS_P[[#All],[PLAYER NAME]:[RANK]],21,FALSE)</f>
        <v>76</v>
      </c>
      <c r="E77" s="76">
        <v>190</v>
      </c>
      <c r="F77" s="77">
        <v>814.12631633765216</v>
      </c>
      <c r="G77" s="77">
        <v>563.57223023889685</v>
      </c>
      <c r="H77" s="77">
        <v>11.027663595190107</v>
      </c>
      <c r="I77" s="77">
        <v>11.602160130393502</v>
      </c>
      <c r="J77" s="77">
        <v>0</v>
      </c>
      <c r="K77" s="23">
        <v>3.7852116328845224</v>
      </c>
      <c r="L77" s="77">
        <v>190.92631633765214</v>
      </c>
      <c r="M77" s="77">
        <v>87.101925463376077</v>
      </c>
      <c r="N77" s="77">
        <v>79.91002336089548</v>
      </c>
      <c r="O77" s="77">
        <v>17.9096416543108</v>
      </c>
      <c r="P77" s="77">
        <v>160.44444444444443</v>
      </c>
      <c r="Q77" s="77">
        <v>57</v>
      </c>
      <c r="R77" s="77">
        <v>15.2</v>
      </c>
      <c r="S77" s="57">
        <v>1.3048753491455376</v>
      </c>
      <c r="T77" s="5">
        <v>1994</v>
      </c>
      <c r="U77" s="5" t="s">
        <v>661</v>
      </c>
      <c r="V77" s="5"/>
    </row>
    <row r="78" spans="1:22" x14ac:dyDescent="0.25">
      <c r="A78" s="78" t="str">
        <f t="shared" si="1"/>
        <v>Derek Holland</v>
      </c>
      <c r="B78" s="5" t="str">
        <f>VLOOKUP(A78,PLAYERIDMAP[[PLAYERNAME]:[TEAM]],5,FALSE)</f>
        <v>TEX</v>
      </c>
      <c r="C78" s="5" t="s">
        <v>551</v>
      </c>
      <c r="D78" s="5">
        <f>VLOOKUP(PITCHERPROJECTIONS[[#This Row],[Name]],MYRANKS_P[[#All],[PLAYER NAME]:[RANK]],21,FALSE)</f>
        <v>77</v>
      </c>
      <c r="E78" s="76">
        <v>195</v>
      </c>
      <c r="F78" s="77">
        <v>821.06646744287991</v>
      </c>
      <c r="G78" s="77">
        <v>568.55791962174942</v>
      </c>
      <c r="H78" s="77">
        <v>11.838876277778311</v>
      </c>
      <c r="I78" s="77">
        <v>11.386469124794338</v>
      </c>
      <c r="J78" s="77">
        <v>0</v>
      </c>
      <c r="K78" s="23">
        <v>4.0465403014250194</v>
      </c>
      <c r="L78" s="77">
        <v>194.14146744287996</v>
      </c>
      <c r="M78" s="77">
        <v>95.565793451987545</v>
      </c>
      <c r="N78" s="77">
        <v>87.675039864208756</v>
      </c>
      <c r="O78" s="77">
        <v>26.416881154463869</v>
      </c>
      <c r="P78" s="77">
        <v>164.66666666666666</v>
      </c>
      <c r="Q78" s="77">
        <v>58.500000000000007</v>
      </c>
      <c r="R78" s="77">
        <v>2.9250000000000003</v>
      </c>
      <c r="S78" s="57">
        <v>1.2955972689378459</v>
      </c>
      <c r="T78" s="5">
        <v>4141</v>
      </c>
      <c r="U78" s="5" t="s">
        <v>623</v>
      </c>
      <c r="V78" s="5"/>
    </row>
    <row r="79" spans="1:22" x14ac:dyDescent="0.25">
      <c r="A79" s="78" t="str">
        <f t="shared" si="1"/>
        <v>Wade Miley</v>
      </c>
      <c r="B79" s="5" t="str">
        <f>VLOOKUP(A79,PLAYERIDMAP[[PLAYERNAME]:[TEAM]],5,FALSE)</f>
        <v>ARI</v>
      </c>
      <c r="C79" s="5" t="s">
        <v>551</v>
      </c>
      <c r="D79" s="5">
        <f>VLOOKUP(PITCHERPROJECTIONS[[#This Row],[Name]],MYRANKS_P[[#All],[PLAYER NAME]:[RANK]],21,FALSE)</f>
        <v>78</v>
      </c>
      <c r="E79" s="76">
        <v>200</v>
      </c>
      <c r="F79" s="77">
        <v>844.94092619865808</v>
      </c>
      <c r="G79" s="77">
        <v>620.6349206349206</v>
      </c>
      <c r="H79" s="77">
        <v>12.12273936019729</v>
      </c>
      <c r="I79" s="77">
        <v>11.698127719364404</v>
      </c>
      <c r="J79" s="77">
        <v>0</v>
      </c>
      <c r="K79" s="23">
        <v>3.8040055495050558</v>
      </c>
      <c r="L79" s="77">
        <v>205.38537064310259</v>
      </c>
      <c r="M79" s="77">
        <v>92.141467754678018</v>
      </c>
      <c r="N79" s="77">
        <v>84.533456655667905</v>
      </c>
      <c r="O79" s="77">
        <v>19.194894452626411</v>
      </c>
      <c r="P79" s="77">
        <v>145.55555555555554</v>
      </c>
      <c r="Q79" s="77">
        <v>55.555555555555557</v>
      </c>
      <c r="R79" s="77">
        <v>3.9999999999999996</v>
      </c>
      <c r="S79" s="57">
        <v>1.3047046309932906</v>
      </c>
      <c r="T79" s="5">
        <v>8779</v>
      </c>
      <c r="U79" s="5" t="s">
        <v>659</v>
      </c>
      <c r="V79" s="5"/>
    </row>
    <row r="80" spans="1:22" x14ac:dyDescent="0.25">
      <c r="A80" s="78" t="str">
        <f t="shared" si="1"/>
        <v>Tim Hudson</v>
      </c>
      <c r="B80" s="5" t="str">
        <f>VLOOKUP(A80,PLAYERIDMAP[[PLAYERNAME]:[TEAM]],5,FALSE)</f>
        <v>SF</v>
      </c>
      <c r="C80" s="5" t="s">
        <v>551</v>
      </c>
      <c r="D80" s="5">
        <f>VLOOKUP(PITCHERPROJECTIONS[[#This Row],[Name]],MYRANKS_P[[#All],[PLAYER NAME]:[RANK]],21,FALSE)</f>
        <v>79</v>
      </c>
      <c r="E80" s="76">
        <v>165</v>
      </c>
      <c r="F80" s="77">
        <v>687.43674173191619</v>
      </c>
      <c r="G80" s="77">
        <v>510.25641025641022</v>
      </c>
      <c r="H80" s="77">
        <v>10.22284277494718</v>
      </c>
      <c r="I80" s="77">
        <v>9.4293725656912155</v>
      </c>
      <c r="J80" s="77">
        <v>0</v>
      </c>
      <c r="K80" s="23">
        <v>3.4074502626521741</v>
      </c>
      <c r="L80" s="77">
        <v>159.0438845890591</v>
      </c>
      <c r="M80" s="77">
        <v>68.09221441533262</v>
      </c>
      <c r="N80" s="77">
        <v>62.469921481956533</v>
      </c>
      <c r="O80" s="77">
        <v>13.620807665982205</v>
      </c>
      <c r="P80" s="77">
        <v>113.66666666666666</v>
      </c>
      <c r="Q80" s="77">
        <v>43.999999999999993</v>
      </c>
      <c r="R80" s="77">
        <v>5.8928571428571415</v>
      </c>
      <c r="S80" s="57">
        <v>1.2305689975094491</v>
      </c>
      <c r="T80" s="5">
        <v>921</v>
      </c>
      <c r="U80" s="5" t="s">
        <v>707</v>
      </c>
      <c r="V80" s="5"/>
    </row>
    <row r="81" spans="1:22" x14ac:dyDescent="0.25">
      <c r="A81" s="78" t="str">
        <f t="shared" si="1"/>
        <v>Francisco Liriano</v>
      </c>
      <c r="B81" s="5" t="str">
        <f>VLOOKUP(A81,PLAYERIDMAP[[PLAYERNAME]:[TEAM]],5,FALSE)</f>
        <v>PIT</v>
      </c>
      <c r="C81" s="5" t="s">
        <v>551</v>
      </c>
      <c r="D81" s="5">
        <f>VLOOKUP(PITCHERPROJECTIONS[[#This Row],[Name]],MYRANKS_P[[#All],[PLAYER NAME]:[RANK]],21,FALSE)</f>
        <v>80</v>
      </c>
      <c r="E81" s="76">
        <v>165</v>
      </c>
      <c r="F81" s="77">
        <v>702.76680599094402</v>
      </c>
      <c r="G81" s="77">
        <v>447.79693486590048</v>
      </c>
      <c r="H81" s="77">
        <v>9.6653763092126148</v>
      </c>
      <c r="I81" s="77">
        <v>9.9868390314257809</v>
      </c>
      <c r="J81" s="77">
        <v>0</v>
      </c>
      <c r="K81" s="23">
        <v>3.6555694859968262</v>
      </c>
      <c r="L81" s="77">
        <v>150.93347265761062</v>
      </c>
      <c r="M81" s="77">
        <v>73.05046356183658</v>
      </c>
      <c r="N81" s="77">
        <v>67.018773909941814</v>
      </c>
      <c r="O81" s="77">
        <v>14.803204458376875</v>
      </c>
      <c r="P81" s="77">
        <v>166.83333333333331</v>
      </c>
      <c r="Q81" s="77">
        <v>67.833333333333329</v>
      </c>
      <c r="R81" s="77">
        <v>5.4999999999999991</v>
      </c>
      <c r="S81" s="57">
        <v>1.3258594302481452</v>
      </c>
      <c r="T81" s="5">
        <v>3201</v>
      </c>
      <c r="U81" s="5" t="s">
        <v>576</v>
      </c>
      <c r="V81" s="5"/>
    </row>
    <row r="82" spans="1:22" x14ac:dyDescent="0.25">
      <c r="A82" s="78" t="str">
        <f t="shared" si="1"/>
        <v>Chris Archer</v>
      </c>
      <c r="B82" s="5" t="str">
        <f>VLOOKUP(A82,PLAYERIDMAP[[PLAYERNAME]:[TEAM]],5,FALSE)</f>
        <v>TB</v>
      </c>
      <c r="C82" s="5" t="s">
        <v>551</v>
      </c>
      <c r="D82" s="5">
        <f>VLOOKUP(PITCHERPROJECTIONS[[#This Row],[Name]],MYRANKS_P[[#All],[PLAYER NAME]:[RANK]],21,FALSE)</f>
        <v>81</v>
      </c>
      <c r="E82" s="76">
        <v>190</v>
      </c>
      <c r="F82" s="77">
        <v>810.70668168334282</v>
      </c>
      <c r="G82" s="77">
        <v>556.97399527186747</v>
      </c>
      <c r="H82" s="77">
        <v>11.406748759756605</v>
      </c>
      <c r="I82" s="77">
        <v>11.223074965827005</v>
      </c>
      <c r="J82" s="77">
        <v>0</v>
      </c>
      <c r="K82" s="23">
        <v>3.9290078312624384</v>
      </c>
      <c r="L82" s="77">
        <v>186.60945946112071</v>
      </c>
      <c r="M82" s="77">
        <v>90.410835761605668</v>
      </c>
      <c r="N82" s="77">
        <v>82.945720882207027</v>
      </c>
      <c r="O82" s="77">
        <v>22.30213085591981</v>
      </c>
      <c r="P82" s="77">
        <v>158.33333333333334</v>
      </c>
      <c r="Q82" s="77">
        <v>61.222222222222221</v>
      </c>
      <c r="R82" s="77">
        <v>11.875</v>
      </c>
      <c r="S82" s="57">
        <v>1.3043772720175943</v>
      </c>
      <c r="T82" s="5">
        <v>6345</v>
      </c>
      <c r="U82" s="5" t="s">
        <v>641</v>
      </c>
      <c r="V82" s="5"/>
    </row>
    <row r="83" spans="1:22" x14ac:dyDescent="0.25">
      <c r="A83" s="78" t="str">
        <f t="shared" si="1"/>
        <v>Casey Janssen</v>
      </c>
      <c r="B83" s="5" t="str">
        <f>VLOOKUP(A83,PLAYERIDMAP[[PLAYERNAME]:[TEAM]],5,FALSE)</f>
        <v>TOR</v>
      </c>
      <c r="C83" s="5" t="s">
        <v>558</v>
      </c>
      <c r="D83" s="5">
        <f>VLOOKUP(PITCHERPROJECTIONS[[#This Row],[Name]],MYRANKS_P[[#All],[PLAYER NAME]:[RANK]],21,FALSE)</f>
        <v>82</v>
      </c>
      <c r="E83" s="76">
        <v>60</v>
      </c>
      <c r="F83" s="77">
        <v>242.39026126951822</v>
      </c>
      <c r="G83" s="77">
        <v>163.17016317016316</v>
      </c>
      <c r="H83" s="77">
        <v>3.7308661966146182</v>
      </c>
      <c r="I83" s="77">
        <v>2.1497571494600662</v>
      </c>
      <c r="J83" s="77">
        <v>30</v>
      </c>
      <c r="K83" s="23">
        <v>2.9784401746487204</v>
      </c>
      <c r="L83" s="77">
        <v>51.723594602851563</v>
      </c>
      <c r="M83" s="77">
        <v>21.643331935780704</v>
      </c>
      <c r="N83" s="77">
        <v>19.85626783099147</v>
      </c>
      <c r="O83" s="77">
        <v>5.2200980993550647</v>
      </c>
      <c r="P83" s="77">
        <v>57.333333333333336</v>
      </c>
      <c r="Q83" s="77">
        <v>14.666666666666668</v>
      </c>
      <c r="R83" s="77">
        <v>2</v>
      </c>
      <c r="S83" s="57">
        <v>1.1065043544919706</v>
      </c>
      <c r="T83" s="5">
        <v>7355</v>
      </c>
      <c r="U83" s="5" t="s">
        <v>606</v>
      </c>
      <c r="V83" s="5"/>
    </row>
    <row r="84" spans="1:22" x14ac:dyDescent="0.25">
      <c r="A84" s="78" t="str">
        <f t="shared" si="1"/>
        <v>Steve Cishek</v>
      </c>
      <c r="B84" s="5" t="str">
        <f>VLOOKUP(A84,PLAYERIDMAP[[PLAYERNAME]:[TEAM]],5,FALSE)</f>
        <v>MIA</v>
      </c>
      <c r="C84" s="5" t="s">
        <v>558</v>
      </c>
      <c r="D84" s="5">
        <f>VLOOKUP(PITCHERPROJECTIONS[[#This Row],[Name]],MYRANKS_P[[#All],[PLAYER NAME]:[RANK]],21,FALSE)</f>
        <v>83</v>
      </c>
      <c r="E84" s="76">
        <v>65</v>
      </c>
      <c r="F84" s="77">
        <v>269.22143586750332</v>
      </c>
      <c r="G84" s="77">
        <v>171.26984126984132</v>
      </c>
      <c r="H84" s="77">
        <v>3.1829493634733308</v>
      </c>
      <c r="I84" s="77">
        <v>3.1877259281075769</v>
      </c>
      <c r="J84" s="77">
        <v>30</v>
      </c>
      <c r="K84" s="23">
        <v>2.9075934356359472</v>
      </c>
      <c r="L84" s="77">
        <v>55.054769200836631</v>
      </c>
      <c r="M84" s="77">
        <v>22.889221657200764</v>
      </c>
      <c r="N84" s="77">
        <v>20.999285924037398</v>
      </c>
      <c r="O84" s="77">
        <v>3.6738168198842365</v>
      </c>
      <c r="P84" s="77">
        <v>68.611111111111114</v>
      </c>
      <c r="Q84" s="77">
        <v>21.666666666666668</v>
      </c>
      <c r="R84" s="77">
        <v>4</v>
      </c>
      <c r="S84" s="57">
        <v>1.1803297825769739</v>
      </c>
      <c r="T84" s="5">
        <v>6483</v>
      </c>
      <c r="U84" s="5" t="s">
        <v>591</v>
      </c>
      <c r="V84" s="5"/>
    </row>
    <row r="85" spans="1:22" x14ac:dyDescent="0.25">
      <c r="A85" s="78" t="str">
        <f t="shared" si="1"/>
        <v>Matt Garza</v>
      </c>
      <c r="B85" s="5" t="str">
        <f>VLOOKUP(A85,PLAYERIDMAP[[PLAYERNAME]:[TEAM]],5,FALSE)</f>
        <v>CHC</v>
      </c>
      <c r="C85" s="5" t="s">
        <v>551</v>
      </c>
      <c r="D85" s="5">
        <f>VLOOKUP(PITCHERPROJECTIONS[[#This Row],[Name]],MYRANKS_P[[#All],[PLAYER NAME]:[RANK]],21,FALSE)</f>
        <v>84</v>
      </c>
      <c r="E85" s="76">
        <v>165</v>
      </c>
      <c r="F85" s="77">
        <v>687.03038040777983</v>
      </c>
      <c r="G85" s="77">
        <v>475.11737089201893</v>
      </c>
      <c r="H85" s="77">
        <v>9.1311580875610385</v>
      </c>
      <c r="I85" s="77">
        <v>10.521057253077357</v>
      </c>
      <c r="J85" s="77">
        <v>0</v>
      </c>
      <c r="K85" s="23">
        <v>3.6852300713504671</v>
      </c>
      <c r="L85" s="77">
        <v>157.37446642928518</v>
      </c>
      <c r="M85" s="77">
        <v>73.643180925820175</v>
      </c>
      <c r="N85" s="77">
        <v>67.562551308091898</v>
      </c>
      <c r="O85" s="77">
        <v>19.590428870599695</v>
      </c>
      <c r="P85" s="77">
        <v>141.16666666666666</v>
      </c>
      <c r="Q85" s="77">
        <v>45.833333333333329</v>
      </c>
      <c r="R85" s="77">
        <v>5.3225806451612891</v>
      </c>
      <c r="S85" s="57">
        <v>1.2315624228037485</v>
      </c>
      <c r="T85" s="5">
        <v>3340</v>
      </c>
      <c r="U85" s="5" t="s">
        <v>733</v>
      </c>
      <c r="V85" s="5"/>
    </row>
    <row r="86" spans="1:22" x14ac:dyDescent="0.25">
      <c r="A86" s="78" t="str">
        <f t="shared" si="1"/>
        <v>Andrew Cashner</v>
      </c>
      <c r="B86" s="5" t="str">
        <f>VLOOKUP(A86,PLAYERIDMAP[[PLAYERNAME]:[TEAM]],5,FALSE)</f>
        <v>SD</v>
      </c>
      <c r="C86" s="5" t="s">
        <v>551</v>
      </c>
      <c r="D86" s="5">
        <f>VLOOKUP(PITCHERPROJECTIONS[[#This Row],[Name]],MYRANKS_P[[#All],[PLAYER NAME]:[RANK]],21,FALSE)</f>
        <v>85</v>
      </c>
      <c r="E86" s="76">
        <v>170</v>
      </c>
      <c r="F86" s="77">
        <v>710.65322617000584</v>
      </c>
      <c r="G86" s="77">
        <v>516.11893583724566</v>
      </c>
      <c r="H86" s="77">
        <v>10.072152272976107</v>
      </c>
      <c r="I86" s="77">
        <v>10.175584744651335</v>
      </c>
      <c r="J86" s="77">
        <v>0</v>
      </c>
      <c r="K86" s="23">
        <v>3.5195320598086415</v>
      </c>
      <c r="L86" s="77">
        <v>164.54211505889472</v>
      </c>
      <c r="M86" s="77">
        <v>72.463254520282362</v>
      </c>
      <c r="N86" s="77">
        <v>66.48005001860767</v>
      </c>
      <c r="O86" s="77">
        <v>14.8676236660935</v>
      </c>
      <c r="P86" s="77">
        <v>126.55555555555556</v>
      </c>
      <c r="Q86" s="77">
        <v>49.111111111111114</v>
      </c>
      <c r="R86" s="77">
        <v>4</v>
      </c>
      <c r="S86" s="57">
        <v>1.2567836833529755</v>
      </c>
      <c r="T86" s="5">
        <v>8782</v>
      </c>
      <c r="U86" s="5" t="s">
        <v>620</v>
      </c>
      <c r="V86" s="5"/>
    </row>
    <row r="87" spans="1:22" x14ac:dyDescent="0.25">
      <c r="A87" s="78" t="str">
        <f t="shared" si="1"/>
        <v>Drew Smyly</v>
      </c>
      <c r="B87" s="5" t="str">
        <f>VLOOKUP(A87,PLAYERIDMAP[[PLAYERNAME]:[TEAM]],5,FALSE)</f>
        <v>DET</v>
      </c>
      <c r="C87" s="5" t="s">
        <v>646</v>
      </c>
      <c r="D87" s="5">
        <f>VLOOKUP(PITCHERPROJECTIONS[[#This Row],[Name]],MYRANKS_P[[#All],[PLAYER NAME]:[RANK]],21,FALSE)</f>
        <v>86</v>
      </c>
      <c r="E87" s="76">
        <v>140</v>
      </c>
      <c r="F87" s="77">
        <v>579.8989755713161</v>
      </c>
      <c r="G87" s="77">
        <v>383.92434988179684</v>
      </c>
      <c r="H87" s="77">
        <v>8.3207650660458121</v>
      </c>
      <c r="I87" s="77">
        <v>5.4006894081284518</v>
      </c>
      <c r="J87" s="77">
        <v>0</v>
      </c>
      <c r="K87" s="23">
        <v>3.5549374438108274</v>
      </c>
      <c r="L87" s="77">
        <v>129.2545311268716</v>
      </c>
      <c r="M87" s="77">
        <v>60.275939325059149</v>
      </c>
      <c r="N87" s="77">
        <v>55.299026903723984</v>
      </c>
      <c r="O87" s="77">
        <v>15.99684791174154</v>
      </c>
      <c r="P87" s="77">
        <v>135.33333333333331</v>
      </c>
      <c r="Q87" s="77">
        <v>40.444444444444443</v>
      </c>
      <c r="R87" s="77">
        <v>4.2</v>
      </c>
      <c r="S87" s="57">
        <v>1.2121355397951146</v>
      </c>
      <c r="T87" s="5">
        <v>11760</v>
      </c>
      <c r="U87" s="5" t="s">
        <v>670</v>
      </c>
      <c r="V87" s="5"/>
    </row>
    <row r="88" spans="1:22" x14ac:dyDescent="0.25">
      <c r="A88" s="78" t="str">
        <f t="shared" si="1"/>
        <v>Jonathan Papelbon</v>
      </c>
      <c r="B88" s="5" t="str">
        <f>VLOOKUP(A88,PLAYERIDMAP[[PLAYERNAME]:[TEAM]],5,FALSE)</f>
        <v>PHI</v>
      </c>
      <c r="C88" s="5" t="s">
        <v>558</v>
      </c>
      <c r="D88" s="5">
        <f>VLOOKUP(PITCHERPROJECTIONS[[#This Row],[Name]],MYRANKS_P[[#All],[PLAYER NAME]:[RANK]],21,FALSE)</f>
        <v>87</v>
      </c>
      <c r="E88" s="76">
        <v>65</v>
      </c>
      <c r="F88" s="77">
        <v>264.16743403763275</v>
      </c>
      <c r="G88" s="77">
        <v>181.58730158730162</v>
      </c>
      <c r="H88" s="77">
        <v>3.4052945258773888</v>
      </c>
      <c r="I88" s="77">
        <v>2.9653807657035194</v>
      </c>
      <c r="J88" s="77">
        <v>30</v>
      </c>
      <c r="K88" s="23">
        <v>3.2016990906411564</v>
      </c>
      <c r="L88" s="77">
        <v>60.789656259854951</v>
      </c>
      <c r="M88" s="77">
        <v>25.204486730213997</v>
      </c>
      <c r="N88" s="77">
        <v>23.123382321297242</v>
      </c>
      <c r="O88" s="77">
        <v>6.3134657836644603</v>
      </c>
      <c r="P88" s="77">
        <v>61.388888888888893</v>
      </c>
      <c r="Q88" s="77">
        <v>12.277777777777777</v>
      </c>
      <c r="R88" s="77">
        <v>2.6</v>
      </c>
      <c r="S88" s="57">
        <v>1.1241143698097342</v>
      </c>
      <c r="T88" s="5">
        <v>5975</v>
      </c>
      <c r="U88" s="5" t="s">
        <v>616</v>
      </c>
      <c r="V88" s="5"/>
    </row>
    <row r="89" spans="1:22" x14ac:dyDescent="0.25">
      <c r="A89" s="78" t="str">
        <f t="shared" si="1"/>
        <v>Miguel Gonzalez</v>
      </c>
      <c r="B89" s="5" t="str">
        <f>VLOOKUP(A89,PLAYERIDMAP[[PLAYERNAME]:[TEAM]],5,FALSE)</f>
        <v>BAL</v>
      </c>
      <c r="C89" s="5" t="s">
        <v>551</v>
      </c>
      <c r="D89" s="5">
        <f>VLOOKUP(PITCHERPROJECTIONS[[#This Row],[Name]],MYRANKS_P[[#All],[PLAYER NAME]:[RANK]],21,FALSE)</f>
        <v>88</v>
      </c>
      <c r="E89" s="76">
        <v>180</v>
      </c>
      <c r="F89" s="77">
        <v>750.39379952033312</v>
      </c>
      <c r="G89" s="77">
        <v>539.72602739726028</v>
      </c>
      <c r="H89" s="77">
        <v>11.454229178367207</v>
      </c>
      <c r="I89" s="77">
        <v>9.9845511932383175</v>
      </c>
      <c r="J89" s="77">
        <v>0</v>
      </c>
      <c r="K89" s="23">
        <v>3.9124337973889745</v>
      </c>
      <c r="L89" s="77">
        <v>171.2173289320979</v>
      </c>
      <c r="M89" s="77">
        <v>85.291056783079654</v>
      </c>
      <c r="N89" s="77">
        <v>78.248675947779489</v>
      </c>
      <c r="O89" s="77">
        <v>25.491301534837611</v>
      </c>
      <c r="P89" s="77">
        <v>128</v>
      </c>
      <c r="Q89" s="77">
        <v>54</v>
      </c>
      <c r="R89" s="77">
        <v>3.1764705882352939</v>
      </c>
      <c r="S89" s="57">
        <v>1.2512073829560995</v>
      </c>
      <c r="T89" s="5">
        <v>7024</v>
      </c>
      <c r="U89" s="5" t="s">
        <v>653</v>
      </c>
      <c r="V89" s="5"/>
    </row>
    <row r="90" spans="1:22" x14ac:dyDescent="0.25">
      <c r="A90" s="78" t="str">
        <f t="shared" si="1"/>
        <v>Cory Luebke</v>
      </c>
      <c r="B90" s="5" t="str">
        <f>VLOOKUP(A90,PLAYERIDMAP[[PLAYERNAME]:[TEAM]],5,FALSE)</f>
        <v>SD</v>
      </c>
      <c r="C90" s="5" t="s">
        <v>551</v>
      </c>
      <c r="D90" s="5">
        <f>VLOOKUP(PITCHERPROJECTIONS[[#This Row],[Name]],MYRANKS_P[[#All],[PLAYER NAME]:[RANK]],21,FALSE)</f>
        <v>89</v>
      </c>
      <c r="E90" s="76">
        <v>120</v>
      </c>
      <c r="F90" s="77">
        <v>490.24266679992184</v>
      </c>
      <c r="G90" s="77">
        <v>328.20512820512812</v>
      </c>
      <c r="H90" s="77">
        <v>7.7556995974693628</v>
      </c>
      <c r="I90" s="77">
        <v>6.5368206502676536</v>
      </c>
      <c r="J90" s="77">
        <v>0</v>
      </c>
      <c r="K90" s="57">
        <v>3.186015148497229</v>
      </c>
      <c r="L90" s="77">
        <v>104.52838108563611</v>
      </c>
      <c r="M90" s="77">
        <v>46.303420158159732</v>
      </c>
      <c r="N90" s="77">
        <v>42.480201979963056</v>
      </c>
      <c r="O90" s="77">
        <v>10.989919547174608</v>
      </c>
      <c r="P90" s="77">
        <v>113.33333333333334</v>
      </c>
      <c r="Q90" s="77">
        <v>36.000000000000007</v>
      </c>
      <c r="R90" s="77">
        <v>1.7142857142857142</v>
      </c>
      <c r="S90" s="57">
        <v>1.171069842380301</v>
      </c>
      <c r="T90" s="5">
        <v>1984</v>
      </c>
      <c r="U90" s="5" t="s">
        <v>3870</v>
      </c>
      <c r="V90" s="5"/>
    </row>
    <row r="91" spans="1:22" x14ac:dyDescent="0.25">
      <c r="A91" s="78" t="str">
        <f t="shared" si="1"/>
        <v>Jim Henderson</v>
      </c>
      <c r="B91" s="5" t="str">
        <f>VLOOKUP(A91,PLAYERIDMAP[[PLAYERNAME]:[TEAM]],5,FALSE)</f>
        <v>MIL</v>
      </c>
      <c r="C91" s="5" t="s">
        <v>558</v>
      </c>
      <c r="D91" s="5">
        <f>VLOOKUP(PITCHERPROJECTIONS[[#This Row],[Name]],MYRANKS_P[[#All],[PLAYER NAME]:[RANK]],21,FALSE)</f>
        <v>90</v>
      </c>
      <c r="E91" s="76">
        <v>65</v>
      </c>
      <c r="F91" s="77">
        <v>268.93875201279661</v>
      </c>
      <c r="G91" s="77">
        <v>154.03327055869431</v>
      </c>
      <c r="H91" s="77">
        <v>3.3813192572952211</v>
      </c>
      <c r="I91" s="77">
        <v>2.9893560342856871</v>
      </c>
      <c r="J91" s="77">
        <v>28</v>
      </c>
      <c r="K91" s="23">
        <v>3.3871791513695646</v>
      </c>
      <c r="L91" s="77">
        <v>52.438752012796606</v>
      </c>
      <c r="M91" s="77">
        <v>26.664626986059297</v>
      </c>
      <c r="N91" s="77">
        <v>24.462960537669076</v>
      </c>
      <c r="O91" s="77">
        <v>7.4610370096578702</v>
      </c>
      <c r="P91" s="77">
        <v>79.444444444444443</v>
      </c>
      <c r="Q91" s="77">
        <v>26</v>
      </c>
      <c r="R91" s="77">
        <v>2</v>
      </c>
      <c r="S91" s="57">
        <v>1.2067500309661017</v>
      </c>
      <c r="T91" s="5">
        <v>6653</v>
      </c>
      <c r="U91" s="5" t="s">
        <v>604</v>
      </c>
      <c r="V91" s="5"/>
    </row>
    <row r="92" spans="1:22" x14ac:dyDescent="0.25">
      <c r="A92" s="78" t="str">
        <f t="shared" si="1"/>
        <v>Jose Quintana</v>
      </c>
      <c r="B92" s="5" t="str">
        <f>VLOOKUP(A92,PLAYERIDMAP[[PLAYERNAME]:[TEAM]],5,FALSE)</f>
        <v>CHW</v>
      </c>
      <c r="C92" s="5" t="s">
        <v>551</v>
      </c>
      <c r="D92" s="5">
        <f>VLOOKUP(PITCHERPROJECTIONS[[#This Row],[Name]],MYRANKS_P[[#All],[PLAYER NAME]:[RANK]],21,FALSE)</f>
        <v>91</v>
      </c>
      <c r="E92" s="76">
        <v>190</v>
      </c>
      <c r="F92" s="77">
        <v>797.60975778845398</v>
      </c>
      <c r="G92" s="77">
        <v>571.94641449960602</v>
      </c>
      <c r="H92" s="77">
        <v>9.9622917145365761</v>
      </c>
      <c r="I92" s="77">
        <v>12.667532011047033</v>
      </c>
      <c r="J92" s="77">
        <v>0</v>
      </c>
      <c r="K92" s="23">
        <v>3.8644292581649538</v>
      </c>
      <c r="L92" s="77">
        <v>191.19309112178732</v>
      </c>
      <c r="M92" s="77">
        <v>88.924811040662433</v>
      </c>
      <c r="N92" s="77">
        <v>81.582395450149022</v>
      </c>
      <c r="O92" s="77">
        <v>22.468898844403565</v>
      </c>
      <c r="P92" s="77">
        <v>147.77777777777777</v>
      </c>
      <c r="Q92" s="77">
        <v>50.666666666666664</v>
      </c>
      <c r="R92" s="77">
        <v>4.75</v>
      </c>
      <c r="S92" s="57">
        <v>1.272946093623442</v>
      </c>
      <c r="T92" s="5">
        <v>11423</v>
      </c>
      <c r="U92" s="5" t="s">
        <v>633</v>
      </c>
      <c r="V92" s="5"/>
    </row>
    <row r="93" spans="1:22" x14ac:dyDescent="0.25">
      <c r="A93" s="78" t="str">
        <f t="shared" si="1"/>
        <v>Ervin Santana</v>
      </c>
      <c r="B93" s="5" t="str">
        <f>VLOOKUP(A93,PLAYERIDMAP[[PLAYERNAME]:[TEAM]],5,FALSE)</f>
        <v>KC</v>
      </c>
      <c r="C93" s="5" t="s">
        <v>551</v>
      </c>
      <c r="D93" s="5">
        <f>VLOOKUP(PITCHERPROJECTIONS[[#This Row],[Name]],MYRANKS_P[[#All],[PLAYER NAME]:[RANK]],21,FALSE)</f>
        <v>92</v>
      </c>
      <c r="E93" s="76">
        <v>200</v>
      </c>
      <c r="F93" s="77">
        <v>844.60404150985983</v>
      </c>
      <c r="G93" s="77">
        <v>599.84459984459977</v>
      </c>
      <c r="H93" s="77">
        <v>10.84578677197989</v>
      </c>
      <c r="I93" s="77">
        <v>12.975080307581804</v>
      </c>
      <c r="J93" s="77">
        <v>0</v>
      </c>
      <c r="K93" s="23">
        <v>4.0495583877338639</v>
      </c>
      <c r="L93" s="77">
        <v>198.82626373208203</v>
      </c>
      <c r="M93" s="77">
        <v>98.089303169553602</v>
      </c>
      <c r="N93" s="77">
        <v>89.990186394085868</v>
      </c>
      <c r="O93" s="77">
        <v>27.870552776371106</v>
      </c>
      <c r="P93" s="77">
        <v>151.11111111111111</v>
      </c>
      <c r="Q93" s="77">
        <v>57.777777777777779</v>
      </c>
      <c r="R93" s="77">
        <v>7.9999999999999991</v>
      </c>
      <c r="S93" s="57">
        <v>1.2830202075492991</v>
      </c>
      <c r="T93" s="5">
        <v>3200</v>
      </c>
      <c r="U93" s="5" t="s">
        <v>613</v>
      </c>
      <c r="V93" s="5"/>
    </row>
    <row r="94" spans="1:22" x14ac:dyDescent="0.25">
      <c r="A94" s="78" t="str">
        <f t="shared" si="1"/>
        <v>Tyson Ross</v>
      </c>
      <c r="B94" s="5" t="str">
        <f>VLOOKUP(A94,PLAYERIDMAP[[PLAYERNAME]:[TEAM]],5,FALSE)</f>
        <v>SD</v>
      </c>
      <c r="C94" s="5" t="s">
        <v>551</v>
      </c>
      <c r="D94" s="5">
        <f>VLOOKUP(PITCHERPROJECTIONS[[#This Row],[Name]],MYRANKS_P[[#All],[PLAYER NAME]:[RANK]],21,FALSE)</f>
        <v>93</v>
      </c>
      <c r="E94" s="76">
        <v>150</v>
      </c>
      <c r="F94" s="77">
        <v>629.76976473532409</v>
      </c>
      <c r="G94" s="77">
        <v>427.89598108747026</v>
      </c>
      <c r="H94" s="77">
        <v>8.9609598124504597</v>
      </c>
      <c r="I94" s="77">
        <v>8.9046904972208107</v>
      </c>
      <c r="J94" s="77">
        <v>0</v>
      </c>
      <c r="K94" s="23">
        <v>3.4877378180089158</v>
      </c>
      <c r="L94" s="77">
        <v>138.10309806865746</v>
      </c>
      <c r="M94" s="77">
        <v>63.360570360495309</v>
      </c>
      <c r="N94" s="77">
        <v>58.128963633481931</v>
      </c>
      <c r="O94" s="77">
        <v>11.873783647853749</v>
      </c>
      <c r="P94" s="77">
        <v>133.33333333333334</v>
      </c>
      <c r="Q94" s="77">
        <v>56.666666666666671</v>
      </c>
      <c r="R94" s="77">
        <v>0</v>
      </c>
      <c r="S94" s="57">
        <v>1.2984650982354944</v>
      </c>
      <c r="T94" s="5">
        <v>7872</v>
      </c>
      <c r="U94" s="5" t="s">
        <v>705</v>
      </c>
      <c r="V94" s="5"/>
    </row>
    <row r="95" spans="1:22" x14ac:dyDescent="0.25">
      <c r="A95" s="78" t="str">
        <f t="shared" si="1"/>
        <v>Dan Straily</v>
      </c>
      <c r="B95" s="5" t="str">
        <f>VLOOKUP(A95,PLAYERIDMAP[[PLAYERNAME]:[TEAM]],5,FALSE)</f>
        <v>OAK</v>
      </c>
      <c r="C95" s="5" t="s">
        <v>551</v>
      </c>
      <c r="D95" s="5">
        <f>VLOOKUP(PITCHERPROJECTIONS[[#This Row],[Name]],MYRANKS_P[[#All],[PLAYER NAME]:[RANK]],21,FALSE)</f>
        <v>94</v>
      </c>
      <c r="E95" s="76">
        <v>190</v>
      </c>
      <c r="F95" s="77">
        <v>808.4330840715005</v>
      </c>
      <c r="G95" s="77">
        <v>549.18414918414919</v>
      </c>
      <c r="H95" s="77">
        <v>11.598901395962375</v>
      </c>
      <c r="I95" s="77">
        <v>11.030922329621234</v>
      </c>
      <c r="J95" s="77">
        <v>0</v>
      </c>
      <c r="K95" s="23">
        <v>4.2254509615965912</v>
      </c>
      <c r="L95" s="77">
        <v>185.7872507381671</v>
      </c>
      <c r="M95" s="77">
        <v>97.232321571850449</v>
      </c>
      <c r="N95" s="77">
        <v>89.203964744816915</v>
      </c>
      <c r="O95" s="77">
        <v>29.269768220684586</v>
      </c>
      <c r="P95" s="77">
        <v>158.33333333333334</v>
      </c>
      <c r="Q95" s="77">
        <v>63.333333333333329</v>
      </c>
      <c r="R95" s="77">
        <v>8.3125</v>
      </c>
      <c r="S95" s="57">
        <v>1.3111609687973709</v>
      </c>
      <c r="T95" s="5">
        <v>9460</v>
      </c>
      <c r="U95" s="5" t="s">
        <v>669</v>
      </c>
      <c r="V95" s="5"/>
    </row>
    <row r="96" spans="1:22" x14ac:dyDescent="0.25">
      <c r="A96" s="78" t="str">
        <f t="shared" si="1"/>
        <v>Josh Johnson</v>
      </c>
      <c r="B96" s="5" t="str">
        <f>VLOOKUP(A96,PLAYERIDMAP[[PLAYERNAME]:[TEAM]],5,FALSE)</f>
        <v>SD</v>
      </c>
      <c r="C96" s="5" t="s">
        <v>551</v>
      </c>
      <c r="D96" s="5">
        <f>VLOOKUP(PITCHERPROJECTIONS[[#This Row],[Name]],MYRANKS_P[[#All],[PLAYER NAME]:[RANK]],21,FALSE)</f>
        <v>95</v>
      </c>
      <c r="E96" s="76">
        <v>130</v>
      </c>
      <c r="F96" s="77">
        <v>543.0517520161718</v>
      </c>
      <c r="G96" s="77">
        <v>367.30158730158723</v>
      </c>
      <c r="H96" s="77">
        <v>8.0031450804814863</v>
      </c>
      <c r="I96" s="77">
        <v>7.4804185212336156</v>
      </c>
      <c r="J96" s="77">
        <v>0</v>
      </c>
      <c r="K96" s="23">
        <v>3.3723212913363558</v>
      </c>
      <c r="L96" s="77">
        <v>120.73230757172735</v>
      </c>
      <c r="M96" s="77">
        <v>53.095325220262403</v>
      </c>
      <c r="N96" s="77">
        <v>48.711307541525137</v>
      </c>
      <c r="O96" s="77">
        <v>10.541831381251191</v>
      </c>
      <c r="P96" s="77">
        <v>119.8888888888889</v>
      </c>
      <c r="Q96" s="77">
        <v>40.444444444444443</v>
      </c>
      <c r="R96" s="77">
        <v>4.875</v>
      </c>
      <c r="S96" s="57">
        <v>1.2398211693551677</v>
      </c>
      <c r="T96" s="5">
        <v>4567</v>
      </c>
      <c r="U96" s="5" t="s">
        <v>1007</v>
      </c>
      <c r="V96" s="5"/>
    </row>
    <row r="97" spans="1:22" x14ac:dyDescent="0.25">
      <c r="A97" s="78" t="str">
        <f t="shared" si="1"/>
        <v>Bartolo Colon</v>
      </c>
      <c r="B97" s="5" t="str">
        <f>VLOOKUP(A97,PLAYERIDMAP[[PLAYERNAME]:[TEAM]],5,FALSE)</f>
        <v>NYM</v>
      </c>
      <c r="C97" s="5" t="s">
        <v>551</v>
      </c>
      <c r="D97" s="5">
        <f>VLOOKUP(PITCHERPROJECTIONS[[#This Row],[Name]],MYRANKS_P[[#All],[PLAYER NAME]:[RANK]],21,FALSE)</f>
        <v>96</v>
      </c>
      <c r="E97" s="76">
        <v>175</v>
      </c>
      <c r="F97" s="77">
        <v>721.57204816526848</v>
      </c>
      <c r="G97" s="77">
        <v>557.51726302573763</v>
      </c>
      <c r="H97" s="77">
        <v>9.6830676672923204</v>
      </c>
      <c r="I97" s="77">
        <v>11.16019102732416</v>
      </c>
      <c r="J97" s="77">
        <v>0</v>
      </c>
      <c r="K97" s="23">
        <v>3.7898980031871572</v>
      </c>
      <c r="L97" s="77">
        <v>184.51649260971294</v>
      </c>
      <c r="M97" s="77">
        <v>80.324782678661151</v>
      </c>
      <c r="N97" s="77">
        <v>73.692461173083615</v>
      </c>
      <c r="O97" s="77">
        <v>21.721451806197575</v>
      </c>
      <c r="P97" s="77">
        <v>112.77777777777777</v>
      </c>
      <c r="Q97" s="77">
        <v>27.222222222222218</v>
      </c>
      <c r="R97" s="77">
        <v>2.3333333333333335</v>
      </c>
      <c r="S97" s="57">
        <v>1.2099355133253438</v>
      </c>
      <c r="T97" s="5">
        <v>375</v>
      </c>
      <c r="U97" s="5" t="s">
        <v>572</v>
      </c>
      <c r="V97" s="5"/>
    </row>
    <row r="98" spans="1:22" x14ac:dyDescent="0.25">
      <c r="A98" s="78" t="str">
        <f t="shared" si="1"/>
        <v>Danny Farquhar</v>
      </c>
      <c r="B98" s="5" t="str">
        <f>VLOOKUP(A98,PLAYERIDMAP[[PLAYERNAME]:[TEAM]],5,FALSE)</f>
        <v>SEA</v>
      </c>
      <c r="C98" s="5" t="s">
        <v>558</v>
      </c>
      <c r="D98" s="5">
        <f>VLOOKUP(PITCHERPROJECTIONS[[#This Row],[Name]],MYRANKS_P[[#All],[PLAYER NAME]:[RANK]],21,FALSE)</f>
        <v>97</v>
      </c>
      <c r="E98" s="76">
        <v>55</v>
      </c>
      <c r="F98" s="77">
        <v>228.40929094841866</v>
      </c>
      <c r="G98" s="77">
        <v>134.71208434712085</v>
      </c>
      <c r="H98" s="77">
        <v>2.8915283197367594</v>
      </c>
      <c r="I98" s="77">
        <v>2.4990430808317012</v>
      </c>
      <c r="J98" s="77">
        <v>30</v>
      </c>
      <c r="K98" s="23">
        <v>3.2616198983117388</v>
      </c>
      <c r="L98" s="77">
        <v>47.031513170640885</v>
      </c>
      <c r="M98" s="77">
        <v>21.726012544865416</v>
      </c>
      <c r="N98" s="77">
        <v>19.932121600793959</v>
      </c>
      <c r="O98" s="77">
        <v>4.5972066012978159</v>
      </c>
      <c r="P98" s="77">
        <v>67.222222222222214</v>
      </c>
      <c r="Q98" s="77">
        <v>20.777777777777775</v>
      </c>
      <c r="R98" s="77">
        <v>1.0999999999999999</v>
      </c>
      <c r="S98" s="57">
        <v>1.2328961990621574</v>
      </c>
      <c r="T98" s="5">
        <v>8501</v>
      </c>
      <c r="U98" s="5" t="s">
        <v>706</v>
      </c>
      <c r="V98" s="5"/>
    </row>
    <row r="99" spans="1:22" x14ac:dyDescent="0.25">
      <c r="A99" s="78" t="str">
        <f t="shared" si="1"/>
        <v>Jim Johnson</v>
      </c>
      <c r="B99" s="5" t="str">
        <f>VLOOKUP(A99,PLAYERIDMAP[[PLAYERNAME]:[TEAM]],5,FALSE)</f>
        <v>OAK</v>
      </c>
      <c r="C99" s="5" t="s">
        <v>558</v>
      </c>
      <c r="D99" s="5">
        <f>VLOOKUP(PITCHERPROJECTIONS[[#This Row],[Name]],MYRANKS_P[[#All],[PLAYER NAME]:[RANK]],21,FALSE)</f>
        <v>98</v>
      </c>
      <c r="E99" s="76">
        <v>65</v>
      </c>
      <c r="F99" s="77">
        <v>276.02403400384543</v>
      </c>
      <c r="G99" s="77">
        <v>207.38095238095235</v>
      </c>
      <c r="H99" s="77">
        <v>3.7192065273326689</v>
      </c>
      <c r="I99" s="77">
        <v>2.6514687642482393</v>
      </c>
      <c r="J99" s="77">
        <v>35</v>
      </c>
      <c r="K99" s="23">
        <v>3.6066543399127107</v>
      </c>
      <c r="L99" s="77">
        <v>67.357367337178758</v>
      </c>
      <c r="M99" s="77">
        <v>28.392384442535061</v>
      </c>
      <c r="N99" s="77">
        <v>26.048059121591798</v>
      </c>
      <c r="O99" s="77">
        <v>5.1430816228930585</v>
      </c>
      <c r="P99" s="77">
        <v>43.333333333333336</v>
      </c>
      <c r="Q99" s="77">
        <v>15.166666666666668</v>
      </c>
      <c r="R99" s="77">
        <v>5</v>
      </c>
      <c r="S99" s="57">
        <v>1.2696005231360836</v>
      </c>
      <c r="T99" s="5">
        <v>3656</v>
      </c>
      <c r="U99" s="5" t="s">
        <v>598</v>
      </c>
      <c r="V99" s="5"/>
    </row>
    <row r="100" spans="1:22" x14ac:dyDescent="0.25">
      <c r="A100" s="78" t="str">
        <f t="shared" si="1"/>
        <v>Jarrod Parker</v>
      </c>
      <c r="B100" s="5" t="str">
        <f>VLOOKUP(A100,PLAYERIDMAP[[PLAYERNAME]:[TEAM]],5,FALSE)</f>
        <v>OAK</v>
      </c>
      <c r="C100" s="5" t="s">
        <v>551</v>
      </c>
      <c r="D100" s="5">
        <f>VLOOKUP(PITCHERPROJECTIONS[[#This Row],[Name]],MYRANKS_P[[#All],[PLAYER NAME]:[RANK]],21,FALSE)</f>
        <v>99</v>
      </c>
      <c r="E100" s="76">
        <v>200</v>
      </c>
      <c r="F100" s="77">
        <v>854.33031383320679</v>
      </c>
      <c r="G100" s="77">
        <v>622.84820031298921</v>
      </c>
      <c r="H100" s="77">
        <v>12.626213389806281</v>
      </c>
      <c r="I100" s="77">
        <v>11.194653689755413</v>
      </c>
      <c r="J100" s="77">
        <v>0</v>
      </c>
      <c r="K100" s="23">
        <v>4.0657269931487345</v>
      </c>
      <c r="L100" s="77">
        <v>203.8858693887623</v>
      </c>
      <c r="M100" s="77">
        <v>98.480942722936007</v>
      </c>
      <c r="N100" s="77">
        <v>90.349488736638534</v>
      </c>
      <c r="O100" s="77">
        <v>23.259891297995445</v>
      </c>
      <c r="P100" s="77">
        <v>137.77777777777777</v>
      </c>
      <c r="Q100" s="77">
        <v>64.444444444444443</v>
      </c>
      <c r="R100" s="77">
        <v>6</v>
      </c>
      <c r="S100" s="57">
        <v>1.3416515691660336</v>
      </c>
      <c r="T100" s="5">
        <v>4913</v>
      </c>
      <c r="U100" s="5" t="s">
        <v>638</v>
      </c>
      <c r="V100" s="5"/>
    </row>
    <row r="101" spans="1:22" x14ac:dyDescent="0.25">
      <c r="A101" s="78" t="str">
        <f t="shared" si="1"/>
        <v>Brandon McCarthy</v>
      </c>
      <c r="B101" s="5" t="str">
        <f>VLOOKUP(A101,PLAYERIDMAP[[PLAYERNAME]:[TEAM]],5,FALSE)</f>
        <v>ARI</v>
      </c>
      <c r="C101" s="5" t="s">
        <v>551</v>
      </c>
      <c r="D101" s="5">
        <f>VLOOKUP(PITCHERPROJECTIONS[[#This Row],[Name]],MYRANKS_P[[#All],[PLAYER NAME]:[RANK]],21,FALSE)</f>
        <v>100</v>
      </c>
      <c r="E101" s="76">
        <v>140</v>
      </c>
      <c r="F101" s="77">
        <v>570.54280385215634</v>
      </c>
      <c r="G101" s="77">
        <v>446.66666666666669</v>
      </c>
      <c r="H101" s="77">
        <v>9.1456964551542015</v>
      </c>
      <c r="I101" s="77">
        <v>7.5289105005389843</v>
      </c>
      <c r="J101" s="77">
        <v>0</v>
      </c>
      <c r="K101" s="23">
        <v>3.4860123585840839</v>
      </c>
      <c r="L101" s="77">
        <v>146.39465570400822</v>
      </c>
      <c r="M101" s="77">
        <v>59.10727621332569</v>
      </c>
      <c r="N101" s="77">
        <v>54.226858911307971</v>
      </c>
      <c r="O101" s="77">
        <v>12.394655704008223</v>
      </c>
      <c r="P101" s="77">
        <v>93.333333333333329</v>
      </c>
      <c r="Q101" s="77">
        <v>23.333333333333332</v>
      </c>
      <c r="R101" s="77">
        <v>-5.1851851851851798</v>
      </c>
      <c r="S101" s="57">
        <v>1.212342778838154</v>
      </c>
      <c r="T101" s="5">
        <v>4662</v>
      </c>
      <c r="U101" s="5" t="s">
        <v>875</v>
      </c>
      <c r="V101" s="5"/>
    </row>
    <row r="102" spans="1:22" x14ac:dyDescent="0.25">
      <c r="A102" s="78" t="str">
        <f t="shared" si="1"/>
        <v>Tommy Hunter</v>
      </c>
      <c r="B102" s="5" t="str">
        <f>VLOOKUP(A102,PLAYERIDMAP[[PLAYERNAME]:[TEAM]],5,FALSE)</f>
        <v>BAL</v>
      </c>
      <c r="C102" s="5" t="s">
        <v>558</v>
      </c>
      <c r="D102" s="5">
        <f>VLOOKUP(PITCHERPROJECTIONS[[#This Row],[Name]],MYRANKS_P[[#All],[PLAYER NAME]:[RANK]],21,FALSE)</f>
        <v>101</v>
      </c>
      <c r="E102" s="76">
        <v>70</v>
      </c>
      <c r="F102" s="77">
        <v>286.43990559186642</v>
      </c>
      <c r="G102" s="77">
        <v>209.56790123456793</v>
      </c>
      <c r="H102" s="77">
        <v>3.7534516228752977</v>
      </c>
      <c r="I102" s="77">
        <v>3.1072756142118343</v>
      </c>
      <c r="J102" s="77">
        <v>30</v>
      </c>
      <c r="K102" s="23">
        <v>3.803047659110697</v>
      </c>
      <c r="L102" s="77">
        <v>69.245461147421949</v>
      </c>
      <c r="M102" s="77">
        <v>32.241392932238469</v>
      </c>
      <c r="N102" s="77">
        <v>29.579259570860977</v>
      </c>
      <c r="O102" s="77">
        <v>10.56644880174292</v>
      </c>
      <c r="P102" s="77">
        <v>52.111111111111114</v>
      </c>
      <c r="Q102" s="77">
        <v>12.444444444444445</v>
      </c>
      <c r="R102" s="77">
        <v>1.75</v>
      </c>
      <c r="S102" s="57">
        <v>1.1669986513123771</v>
      </c>
      <c r="T102" s="5">
        <v>1157</v>
      </c>
      <c r="U102" s="5" t="s">
        <v>673</v>
      </c>
      <c r="V102" s="5"/>
    </row>
    <row r="103" spans="1:22" x14ac:dyDescent="0.25">
      <c r="A103" s="78" t="str">
        <f t="shared" si="1"/>
        <v>Hector Santiago</v>
      </c>
      <c r="B103" s="5" t="str">
        <f>VLOOKUP(A103,PLAYERIDMAP[[PLAYERNAME]:[TEAM]],5,FALSE)</f>
        <v>LAA</v>
      </c>
      <c r="C103" s="5" t="s">
        <v>551</v>
      </c>
      <c r="D103" s="5">
        <f>VLOOKUP(PITCHERPROJECTIONS[[#This Row],[Name]],MYRANKS_P[[#All],[PLAYER NAME]:[RANK]],21,FALSE)</f>
        <v>102</v>
      </c>
      <c r="E103" s="76">
        <v>170</v>
      </c>
      <c r="F103" s="77">
        <v>741.42197602437568</v>
      </c>
      <c r="G103" s="77">
        <v>462.91079812206578</v>
      </c>
      <c r="H103" s="77">
        <v>10.255731092067959</v>
      </c>
      <c r="I103" s="77">
        <v>9.9920059255594804</v>
      </c>
      <c r="J103" s="77">
        <v>0</v>
      </c>
      <c r="K103" s="23">
        <v>4.0920978544260604</v>
      </c>
      <c r="L103" s="77">
        <v>155.86642046882017</v>
      </c>
      <c r="M103" s="77">
        <v>84.251748047238777</v>
      </c>
      <c r="N103" s="77">
        <v>77.295181694714472</v>
      </c>
      <c r="O103" s="77">
        <v>21.622289013421103</v>
      </c>
      <c r="P103" s="77">
        <v>164.33333333333331</v>
      </c>
      <c r="Q103" s="77">
        <v>75.555555555555557</v>
      </c>
      <c r="R103" s="77">
        <v>17</v>
      </c>
      <c r="S103" s="57">
        <v>1.3613057413198573</v>
      </c>
      <c r="T103" s="5">
        <v>4026</v>
      </c>
      <c r="U103" s="5" t="s">
        <v>764</v>
      </c>
      <c r="V103" s="5"/>
    </row>
    <row r="104" spans="1:22" x14ac:dyDescent="0.25">
      <c r="A104" s="78" t="str">
        <f t="shared" si="1"/>
        <v>Huston Street</v>
      </c>
      <c r="B104" s="5" t="str">
        <f>VLOOKUP(A104,PLAYERIDMAP[[PLAYERNAME]:[TEAM]],5,FALSE)</f>
        <v>SD</v>
      </c>
      <c r="C104" s="5" t="s">
        <v>558</v>
      </c>
      <c r="D104" s="5">
        <f>VLOOKUP(PITCHERPROJECTIONS[[#This Row],[Name]],MYRANKS_P[[#All],[PLAYER NAME]:[RANK]],21,FALSE)</f>
        <v>113</v>
      </c>
      <c r="E104" s="76">
        <v>50</v>
      </c>
      <c r="F104" s="77">
        <v>197.75745965401137</v>
      </c>
      <c r="G104" s="77">
        <v>135.55555555555554</v>
      </c>
      <c r="H104" s="77">
        <v>2.7606887083227813</v>
      </c>
      <c r="I104" s="77">
        <v>2.1398307467394555</v>
      </c>
      <c r="J104" s="77">
        <v>25</v>
      </c>
      <c r="K104" s="23">
        <v>3.0426839544183246</v>
      </c>
      <c r="L104" s="77">
        <v>39.979681876233599</v>
      </c>
      <c r="M104" s="77">
        <v>18.425141723977635</v>
      </c>
      <c r="N104" s="77">
        <v>16.90379974676847</v>
      </c>
      <c r="O104" s="77">
        <v>6.0907929873447113</v>
      </c>
      <c r="P104" s="77">
        <v>43.333333333333329</v>
      </c>
      <c r="Q104" s="77">
        <v>12.777777777777777</v>
      </c>
      <c r="R104" s="77">
        <v>0</v>
      </c>
      <c r="S104" s="57">
        <v>1.0551491930802275</v>
      </c>
      <c r="T104" s="5">
        <v>8258</v>
      </c>
      <c r="U104" s="5" t="s">
        <v>629</v>
      </c>
      <c r="V104" s="5"/>
    </row>
    <row r="105" spans="1:22" x14ac:dyDescent="0.25">
      <c r="A105" s="78" t="str">
        <f t="shared" si="1"/>
        <v>Travis Wood</v>
      </c>
      <c r="B105" s="5" t="str">
        <f>VLOOKUP(A105,PLAYERIDMAP[[PLAYERNAME]:[TEAM]],5,FALSE)</f>
        <v>CHC</v>
      </c>
      <c r="C105" s="5" t="s">
        <v>551</v>
      </c>
      <c r="D105" s="5">
        <f>VLOOKUP(PITCHERPROJECTIONS[[#This Row],[Name]],MYRANKS_P[[#All],[PLAYER NAME]:[RANK]],21,FALSE)</f>
        <v>103</v>
      </c>
      <c r="E105" s="76">
        <v>190</v>
      </c>
      <c r="F105" s="77">
        <v>804.43194759385233</v>
      </c>
      <c r="G105" s="77">
        <v>574.69135802469134</v>
      </c>
      <c r="H105" s="77">
        <v>9.849550315731209</v>
      </c>
      <c r="I105" s="77">
        <v>12.780273409852402</v>
      </c>
      <c r="J105" s="77">
        <v>0</v>
      </c>
      <c r="K105" s="23">
        <v>3.9337873627078417</v>
      </c>
      <c r="L105" s="77">
        <v>184.60972537163013</v>
      </c>
      <c r="M105" s="77">
        <v>90.520818090754886</v>
      </c>
      <c r="N105" s="77">
        <v>83.046622101609984</v>
      </c>
      <c r="O105" s="77">
        <v>23.696145124716548</v>
      </c>
      <c r="P105" s="77">
        <v>137.22222222222223</v>
      </c>
      <c r="Q105" s="77">
        <v>61.222222222222221</v>
      </c>
      <c r="R105" s="77">
        <v>7.6</v>
      </c>
      <c r="S105" s="57">
        <v>1.2938523557571178</v>
      </c>
      <c r="T105" s="5">
        <v>9884</v>
      </c>
      <c r="U105" s="5" t="s">
        <v>619</v>
      </c>
      <c r="V105" s="5"/>
    </row>
    <row r="106" spans="1:22" x14ac:dyDescent="0.25">
      <c r="A106" s="78" t="str">
        <f t="shared" si="1"/>
        <v>Jhoulys Chacin</v>
      </c>
      <c r="B106" s="5" t="str">
        <f>VLOOKUP(A106,PLAYERIDMAP[[PLAYERNAME]:[TEAM]],5,FALSE)</f>
        <v>COL</v>
      </c>
      <c r="C106" s="5" t="s">
        <v>551</v>
      </c>
      <c r="D106" s="5">
        <f>VLOOKUP(PITCHERPROJECTIONS[[#This Row],[Name]],MYRANKS_P[[#All],[PLAYER NAME]:[RANK]],21,FALSE)</f>
        <v>104</v>
      </c>
      <c r="E106" s="76">
        <v>190</v>
      </c>
      <c r="F106" s="77">
        <v>809.33133750780814</v>
      </c>
      <c r="G106" s="77">
        <v>599.37839937839942</v>
      </c>
      <c r="H106" s="77">
        <v>11.598353828274046</v>
      </c>
      <c r="I106" s="77">
        <v>11.031469897309563</v>
      </c>
      <c r="J106" s="77">
        <v>0</v>
      </c>
      <c r="K106" s="23">
        <v>3.8896051195361494</v>
      </c>
      <c r="L106" s="77">
        <v>189.99800417447477</v>
      </c>
      <c r="M106" s="77">
        <v>89.504135583992948</v>
      </c>
      <c r="N106" s="77">
        <v>82.113885856874262</v>
      </c>
      <c r="O106" s="77">
        <v>19.175160351630939</v>
      </c>
      <c r="P106" s="77">
        <v>122.44444444444444</v>
      </c>
      <c r="Q106" s="77">
        <v>63.333333333333329</v>
      </c>
      <c r="R106" s="77">
        <v>5</v>
      </c>
      <c r="S106" s="57">
        <v>1.3333228289884635</v>
      </c>
      <c r="T106" s="5">
        <v>2608</v>
      </c>
      <c r="U106" s="5" t="s">
        <v>628</v>
      </c>
      <c r="V106" s="5"/>
    </row>
    <row r="107" spans="1:22" x14ac:dyDescent="0.25">
      <c r="A107" s="78" t="str">
        <f t="shared" si="1"/>
        <v>John Axford</v>
      </c>
      <c r="B107" s="5" t="str">
        <f>VLOOKUP(A107,PLAYERIDMAP[[PLAYERNAME]:[TEAM]],5,FALSE)</f>
        <v>CLE</v>
      </c>
      <c r="C107" s="5" t="s">
        <v>558</v>
      </c>
      <c r="D107" s="5">
        <f>VLOOKUP(PITCHERPROJECTIONS[[#This Row],[Name]],MYRANKS_P[[#All],[PLAYER NAME]:[RANK]],21,FALSE)</f>
        <v>105</v>
      </c>
      <c r="E107" s="76">
        <v>65</v>
      </c>
      <c r="F107" s="77">
        <v>273.79978384301825</v>
      </c>
      <c r="G107" s="77">
        <v>166.42512077294688</v>
      </c>
      <c r="H107" s="77">
        <v>3.6609430553888616</v>
      </c>
      <c r="I107" s="77">
        <v>2.7097322361920466</v>
      </c>
      <c r="J107" s="77">
        <v>25</v>
      </c>
      <c r="K107" s="23">
        <v>3.5761845900431499</v>
      </c>
      <c r="L107" s="77">
        <v>58.022006065240475</v>
      </c>
      <c r="M107" s="77">
        <v>28.152519800506354</v>
      </c>
      <c r="N107" s="77">
        <v>25.827999816978306</v>
      </c>
      <c r="O107" s="77">
        <v>6.4302186256269458</v>
      </c>
      <c r="P107" s="77">
        <v>73.666666666666657</v>
      </c>
      <c r="Q107" s="77">
        <v>25.277777777777779</v>
      </c>
      <c r="R107" s="77">
        <v>2</v>
      </c>
      <c r="S107" s="57">
        <v>1.2815351360464347</v>
      </c>
      <c r="T107" s="5">
        <v>9059</v>
      </c>
      <c r="U107" s="5" t="s">
        <v>767</v>
      </c>
      <c r="V107" s="5"/>
    </row>
    <row r="108" spans="1:22" x14ac:dyDescent="0.25">
      <c r="A108" s="78" t="str">
        <f t="shared" si="1"/>
        <v>Michael Pineda</v>
      </c>
      <c r="B108" s="5" t="str">
        <f>VLOOKUP(A108,PLAYERIDMAP[[PLAYERNAME]:[TEAM]],5,FALSE)</f>
        <v>NYY</v>
      </c>
      <c r="C108" s="5" t="s">
        <v>551</v>
      </c>
      <c r="D108" s="5">
        <f>VLOOKUP(PITCHERPROJECTIONS[[#This Row],[Name]],MYRANKS_P[[#All],[PLAYER NAME]:[RANK]],21,FALSE)</f>
        <v>106</v>
      </c>
      <c r="E108" s="76">
        <v>140</v>
      </c>
      <c r="F108" s="77">
        <v>586.19801924212322</v>
      </c>
      <c r="G108" s="77">
        <v>385.60250391236292</v>
      </c>
      <c r="H108" s="77">
        <v>7.9469429984443307</v>
      </c>
      <c r="I108" s="77">
        <v>8.7276639572488541</v>
      </c>
      <c r="J108" s="77">
        <v>0</v>
      </c>
      <c r="K108" s="57">
        <v>3.8755499414471024</v>
      </c>
      <c r="L108" s="77">
        <v>130.96926107218863</v>
      </c>
      <c r="M108" s="77">
        <v>65.712102340536433</v>
      </c>
      <c r="N108" s="77">
        <v>60.286332422510483</v>
      </c>
      <c r="O108" s="77">
        <v>19.144534937603407</v>
      </c>
      <c r="P108" s="77">
        <v>132.22222222222223</v>
      </c>
      <c r="Q108" s="77">
        <v>45.111111111111107</v>
      </c>
      <c r="R108" s="77">
        <v>4.117647058823529</v>
      </c>
      <c r="S108" s="57">
        <v>1.2577169441664267</v>
      </c>
      <c r="T108" s="5">
        <v>5372</v>
      </c>
      <c r="U108" s="5" t="s">
        <v>4440</v>
      </c>
      <c r="V108" s="5"/>
    </row>
    <row r="109" spans="1:22" x14ac:dyDescent="0.25">
      <c r="A109" s="78" t="str">
        <f t="shared" si="1"/>
        <v>Scott Kazmir</v>
      </c>
      <c r="B109" s="5" t="str">
        <f>VLOOKUP(A109,PLAYERIDMAP[[PLAYERNAME]:[TEAM]],5,FALSE)</f>
        <v>OAK</v>
      </c>
      <c r="C109" s="5" t="s">
        <v>551</v>
      </c>
      <c r="D109" s="5">
        <f>VLOOKUP(PITCHERPROJECTIONS[[#This Row],[Name]],MYRANKS_P[[#All],[PLAYER NAME]:[RANK]],21,FALSE)</f>
        <v>107</v>
      </c>
      <c r="E109" s="76">
        <v>130</v>
      </c>
      <c r="F109" s="77">
        <v>550.15617175573084</v>
      </c>
      <c r="G109" s="77">
        <v>351.23900879296554</v>
      </c>
      <c r="H109" s="77">
        <v>8.5275215188446047</v>
      </c>
      <c r="I109" s="77">
        <v>6.9560420828704963</v>
      </c>
      <c r="J109" s="77">
        <v>0</v>
      </c>
      <c r="K109" s="23">
        <v>3.8837307478189129</v>
      </c>
      <c r="L109" s="77">
        <v>122.87144953350868</v>
      </c>
      <c r="M109" s="77">
        <v>61.147182996215548</v>
      </c>
      <c r="N109" s="77">
        <v>56.098333024050959</v>
      </c>
      <c r="O109" s="77">
        <v>15.743551851654185</v>
      </c>
      <c r="P109" s="77">
        <v>132.88888888888889</v>
      </c>
      <c r="Q109" s="77">
        <v>46.222222222222229</v>
      </c>
      <c r="R109" s="77">
        <v>4.0625</v>
      </c>
      <c r="S109" s="57">
        <v>1.3007205519671607</v>
      </c>
      <c r="T109" s="5">
        <v>4897</v>
      </c>
      <c r="U109" s="5" t="s">
        <v>656</v>
      </c>
      <c r="V109" s="5"/>
    </row>
    <row r="110" spans="1:22" x14ac:dyDescent="0.25">
      <c r="A110" s="78" t="str">
        <f t="shared" si="1"/>
        <v>Bronson Arroyo</v>
      </c>
      <c r="B110" s="5" t="str">
        <f>VLOOKUP(A110,PLAYERIDMAP[[PLAYERNAME]:[TEAM]],5,FALSE)</f>
        <v>CIN</v>
      </c>
      <c r="C110" s="5" t="s">
        <v>551</v>
      </c>
      <c r="D110" s="5">
        <f>VLOOKUP(PITCHERPROJECTIONS[[#This Row],[Name]],MYRANKS_P[[#All],[PLAYER NAME]:[RANK]],21,FALSE)</f>
        <v>108</v>
      </c>
      <c r="E110" s="76">
        <v>200</v>
      </c>
      <c r="F110" s="77">
        <v>839.24889426187042</v>
      </c>
      <c r="G110" s="77">
        <v>643.35664335664342</v>
      </c>
      <c r="H110" s="77">
        <v>11.331856672843438</v>
      </c>
      <c r="I110" s="77">
        <v>12.489010406718254</v>
      </c>
      <c r="J110" s="77">
        <v>0</v>
      </c>
      <c r="K110" s="23">
        <v>4.1698029626129403</v>
      </c>
      <c r="L110" s="77">
        <v>213.24889426187042</v>
      </c>
      <c r="M110" s="77">
        <v>101.00189398329123</v>
      </c>
      <c r="N110" s="77">
        <v>92.662288058065343</v>
      </c>
      <c r="O110" s="77">
        <v>29.892250905227044</v>
      </c>
      <c r="P110" s="77">
        <v>120</v>
      </c>
      <c r="Q110" s="77">
        <v>40</v>
      </c>
      <c r="R110" s="77">
        <v>6</v>
      </c>
      <c r="S110" s="57">
        <v>1.2662444713093521</v>
      </c>
      <c r="T110" s="5">
        <v>978</v>
      </c>
      <c r="U110" s="5" t="s">
        <v>617</v>
      </c>
      <c r="V110" s="5"/>
    </row>
    <row r="111" spans="1:22" x14ac:dyDescent="0.25">
      <c r="A111" s="78" t="str">
        <f t="shared" si="1"/>
        <v>Kyle Lohse</v>
      </c>
      <c r="B111" s="5" t="str">
        <f>VLOOKUP(A111,PLAYERIDMAP[[PLAYERNAME]:[TEAM]],5,FALSE)</f>
        <v>MIL</v>
      </c>
      <c r="C111" s="5" t="s">
        <v>551</v>
      </c>
      <c r="D111" s="5">
        <f>VLOOKUP(PITCHERPROJECTIONS[[#This Row],[Name]],MYRANKS_P[[#All],[PLAYER NAME]:[RANK]],21,FALSE)</f>
        <v>109</v>
      </c>
      <c r="E111" s="76">
        <v>200</v>
      </c>
      <c r="F111" s="77">
        <v>839.79818358634554</v>
      </c>
      <c r="G111" s="77">
        <v>650.79365079365073</v>
      </c>
      <c r="H111" s="77">
        <v>10.688135774303376</v>
      </c>
      <c r="I111" s="77">
        <v>13.13273130525832</v>
      </c>
      <c r="J111" s="77">
        <v>0</v>
      </c>
      <c r="K111" s="23">
        <v>4.0587146077357774</v>
      </c>
      <c r="L111" s="77">
        <v>220.24262803079</v>
      </c>
      <c r="M111" s="77">
        <v>98.311087165155513</v>
      </c>
      <c r="N111" s="77">
        <v>90.193657949683953</v>
      </c>
      <c r="O111" s="77">
        <v>25.004532792694786</v>
      </c>
      <c r="P111" s="77">
        <v>124.44444444444443</v>
      </c>
      <c r="Q111" s="77">
        <v>35.555555555555557</v>
      </c>
      <c r="R111" s="77">
        <v>3.9999999999999996</v>
      </c>
      <c r="S111" s="57">
        <v>1.2789909179317278</v>
      </c>
      <c r="T111" s="5">
        <v>739</v>
      </c>
      <c r="U111" s="5" t="s">
        <v>627</v>
      </c>
      <c r="V111" s="5"/>
    </row>
    <row r="112" spans="1:22" x14ac:dyDescent="0.25">
      <c r="A112" s="78" t="str">
        <f t="shared" si="1"/>
        <v>Kevin Gausman</v>
      </c>
      <c r="B112" s="5" t="str">
        <f>VLOOKUP(A112,PLAYERIDMAP[[PLAYERNAME]:[TEAM]],5,FALSE)</f>
        <v>BAL</v>
      </c>
      <c r="C112" s="5" t="s">
        <v>551</v>
      </c>
      <c r="D112" s="5">
        <f>VLOOKUP(PITCHERPROJECTIONS[[#This Row],[Name]],MYRANKS_P[[#All],[PLAYER NAME]:[RANK]],21,FALSE)</f>
        <v>110</v>
      </c>
      <c r="E112" s="76">
        <v>150</v>
      </c>
      <c r="F112" s="77">
        <v>634.21445342623872</v>
      </c>
      <c r="G112" s="77">
        <v>440.38929440389296</v>
      </c>
      <c r="H112" s="77">
        <v>9.3208101073049505</v>
      </c>
      <c r="I112" s="77">
        <v>8.5448402023663199</v>
      </c>
      <c r="J112" s="77">
        <v>0</v>
      </c>
      <c r="K112" s="57">
        <v>4.0222879574012236</v>
      </c>
      <c r="L112" s="77">
        <v>156.88112009290532</v>
      </c>
      <c r="M112" s="77">
        <v>73.071564559455553</v>
      </c>
      <c r="N112" s="77">
        <v>67.038132623353718</v>
      </c>
      <c r="O112" s="77">
        <v>18.158492355679055</v>
      </c>
      <c r="P112" s="77">
        <v>133.33333333333334</v>
      </c>
      <c r="Q112" s="77">
        <v>38.333333333333336</v>
      </c>
      <c r="R112" s="77">
        <v>4.0000000000000009</v>
      </c>
      <c r="S112" s="57">
        <v>1.3014296895082578</v>
      </c>
      <c r="T112" s="5">
        <v>14107</v>
      </c>
      <c r="U112" s="5" t="s">
        <v>652</v>
      </c>
      <c r="V112" s="5"/>
    </row>
    <row r="113" spans="1:22" x14ac:dyDescent="0.25">
      <c r="A113" s="78" t="str">
        <f t="shared" si="1"/>
        <v>Mark Buehrle</v>
      </c>
      <c r="B113" s="5" t="str">
        <f>VLOOKUP(A113,PLAYERIDMAP[[PLAYERNAME]:[TEAM]],5,FALSE)</f>
        <v>TOR</v>
      </c>
      <c r="C113" s="5" t="s">
        <v>551</v>
      </c>
      <c r="D113" s="5">
        <f>VLOOKUP(PITCHERPROJECTIONS[[#This Row],[Name]],MYRANKS_P[[#All],[PLAYER NAME]:[RANK]],21,FALSE)</f>
        <v>111</v>
      </c>
      <c r="E113" s="76">
        <v>200</v>
      </c>
      <c r="F113" s="77">
        <v>847.72479399351971</v>
      </c>
      <c r="G113" s="77">
        <v>643.02600472813242</v>
      </c>
      <c r="H113" s="77">
        <v>11.652100509528333</v>
      </c>
      <c r="I113" s="77">
        <v>12.168766570033359</v>
      </c>
      <c r="J113" s="77">
        <v>0</v>
      </c>
      <c r="K113" s="23">
        <v>4.1294424141555348</v>
      </c>
      <c r="L113" s="77">
        <v>215.05812732685314</v>
      </c>
      <c r="M113" s="77">
        <v>100.02427180954518</v>
      </c>
      <c r="N113" s="77">
        <v>91.765386981234101</v>
      </c>
      <c r="O113" s="77">
        <v>25.365455932054076</v>
      </c>
      <c r="P113" s="77">
        <v>126.66666666666667</v>
      </c>
      <c r="Q113" s="77">
        <v>46.666666666666664</v>
      </c>
      <c r="R113" s="77">
        <v>6</v>
      </c>
      <c r="S113" s="57">
        <v>1.3086239699675992</v>
      </c>
      <c r="T113" s="5">
        <v>225</v>
      </c>
      <c r="U113" s="5" t="s">
        <v>689</v>
      </c>
      <c r="V113" s="5"/>
    </row>
    <row r="114" spans="1:22" x14ac:dyDescent="0.25">
      <c r="A114" s="78" t="str">
        <f t="shared" si="1"/>
        <v>Phil Hughes</v>
      </c>
      <c r="B114" s="5" t="str">
        <f>VLOOKUP(A114,PLAYERIDMAP[[PLAYERNAME]:[TEAM]],5,FALSE)</f>
        <v>MIN</v>
      </c>
      <c r="C114" s="5" t="s">
        <v>551</v>
      </c>
      <c r="D114" s="5">
        <f>VLOOKUP(PITCHERPROJECTIONS[[#This Row],[Name]],MYRANKS_P[[#All],[PLAYER NAME]:[RANK]],21,FALSE)</f>
        <v>112</v>
      </c>
      <c r="E114" s="76">
        <v>170</v>
      </c>
      <c r="F114" s="77">
        <v>716.19002341911084</v>
      </c>
      <c r="G114" s="77">
        <v>497.63928234183174</v>
      </c>
      <c r="H114" s="77">
        <v>8.7027988887011798</v>
      </c>
      <c r="I114" s="77">
        <v>11.54493812892626</v>
      </c>
      <c r="J114" s="77">
        <v>0</v>
      </c>
      <c r="K114" s="23">
        <v>4.0612749026476376</v>
      </c>
      <c r="L114" s="77">
        <v>170.30113453022207</v>
      </c>
      <c r="M114" s="77">
        <v>83.617137717845267</v>
      </c>
      <c r="N114" s="77">
        <v>76.71297038334427</v>
      </c>
      <c r="O114" s="77">
        <v>23.995185521723545</v>
      </c>
      <c r="P114" s="77">
        <v>141.66666666666666</v>
      </c>
      <c r="Q114" s="77">
        <v>47.222222222222221</v>
      </c>
      <c r="R114" s="77">
        <v>5.666666666666667</v>
      </c>
      <c r="S114" s="57">
        <v>1.2795491573673194</v>
      </c>
      <c r="T114" s="5">
        <v>7450</v>
      </c>
      <c r="U114" s="5" t="s">
        <v>938</v>
      </c>
      <c r="V114" s="5"/>
    </row>
    <row r="115" spans="1:22" x14ac:dyDescent="0.25">
      <c r="A115" s="78" t="str">
        <f t="shared" si="1"/>
        <v>Yovani Gallardo</v>
      </c>
      <c r="B115" s="5" t="str">
        <f>VLOOKUP(A115,PLAYERIDMAP[[PLAYERNAME]:[TEAM]],5,FALSE)</f>
        <v>MIL</v>
      </c>
      <c r="C115" s="5" t="s">
        <v>551</v>
      </c>
      <c r="D115" s="5">
        <f>VLOOKUP(PITCHERPROJECTIONS[[#This Row],[Name]],MYRANKS_P[[#All],[PLAYER NAME]:[RANK]],21,FALSE)</f>
        <v>114</v>
      </c>
      <c r="E115" s="76">
        <v>190</v>
      </c>
      <c r="F115" s="77">
        <v>813.47607078560532</v>
      </c>
      <c r="G115" s="77">
        <v>560.95238095238074</v>
      </c>
      <c r="H115" s="77">
        <v>10.088454385430021</v>
      </c>
      <c r="I115" s="77">
        <v>12.54136934015359</v>
      </c>
      <c r="J115" s="77">
        <v>0</v>
      </c>
      <c r="K115" s="23">
        <v>4.0848179417945261</v>
      </c>
      <c r="L115" s="77">
        <v>189.95940411893872</v>
      </c>
      <c r="M115" s="77">
        <v>93.996199527294038</v>
      </c>
      <c r="N115" s="77">
        <v>86.235045437884438</v>
      </c>
      <c r="O115" s="77">
        <v>21.673689833224515</v>
      </c>
      <c r="P115" s="77">
        <v>158.33333333333334</v>
      </c>
      <c r="Q115" s="77">
        <v>69.666666666666657</v>
      </c>
      <c r="R115" s="77">
        <v>2.85</v>
      </c>
      <c r="S115" s="57">
        <v>1.3664530041347653</v>
      </c>
      <c r="T115" s="5">
        <v>8173</v>
      </c>
      <c r="U115" s="5" t="s">
        <v>684</v>
      </c>
      <c r="V115" s="5"/>
    </row>
    <row r="116" spans="1:22" x14ac:dyDescent="0.25">
      <c r="A116" s="78" t="str">
        <f t="shared" si="1"/>
        <v>Ricky Nolasco</v>
      </c>
      <c r="B116" s="5" t="str">
        <f>VLOOKUP(A116,PLAYERIDMAP[[PLAYERNAME]:[TEAM]],5,FALSE)</f>
        <v>MIN</v>
      </c>
      <c r="C116" s="5" t="s">
        <v>551</v>
      </c>
      <c r="D116" s="5">
        <f>VLOOKUP(PITCHERPROJECTIONS[[#This Row],[Name]],MYRANKS_P[[#All],[PLAYER NAME]:[RANK]],21,FALSE)</f>
        <v>115</v>
      </c>
      <c r="E116" s="76">
        <v>195</v>
      </c>
      <c r="F116" s="77">
        <v>832.51521350387588</v>
      </c>
      <c r="G116" s="77">
        <v>615.45893719806759</v>
      </c>
      <c r="H116" s="77">
        <v>10.08117683235742</v>
      </c>
      <c r="I116" s="77">
        <v>13.144168570215228</v>
      </c>
      <c r="J116" s="77">
        <v>0</v>
      </c>
      <c r="K116" s="23">
        <v>4.022866198144353</v>
      </c>
      <c r="L116" s="77">
        <v>211.13802052141972</v>
      </c>
      <c r="M116" s="77">
        <v>95.006690046175805</v>
      </c>
      <c r="N116" s="77">
        <v>87.162100959794316</v>
      </c>
      <c r="O116" s="77">
        <v>20.345749990018767</v>
      </c>
      <c r="P116" s="77">
        <v>140.83333333333334</v>
      </c>
      <c r="Q116" s="77">
        <v>47.666666666666671</v>
      </c>
      <c r="R116" s="77">
        <v>8.2105263157894743</v>
      </c>
      <c r="S116" s="57">
        <v>1.3272035240414688</v>
      </c>
      <c r="T116" s="5">
        <v>3830</v>
      </c>
      <c r="U116" s="5" t="s">
        <v>756</v>
      </c>
      <c r="V116" s="5"/>
    </row>
    <row r="117" spans="1:22" x14ac:dyDescent="0.25">
      <c r="A117" s="78" t="str">
        <f t="shared" si="1"/>
        <v>Ryan Dempster</v>
      </c>
      <c r="B117" s="5" t="str">
        <f>VLOOKUP(A117,PLAYERIDMAP[[PLAYERNAME]:[TEAM]],5,FALSE)</f>
        <v>BOS</v>
      </c>
      <c r="C117" s="5" t="s">
        <v>551</v>
      </c>
      <c r="D117" s="5">
        <f>VLOOKUP(PITCHERPROJECTIONS[[#This Row],[Name]],MYRANKS_P[[#All],[PLAYER NAME]:[RANK]],21,FALSE)</f>
        <v>116</v>
      </c>
      <c r="E117" s="76">
        <v>170</v>
      </c>
      <c r="F117" s="77">
        <v>735.27776475285327</v>
      </c>
      <c r="G117" s="77">
        <v>481.00460975997436</v>
      </c>
      <c r="H117" s="77">
        <v>11.255675621939254</v>
      </c>
      <c r="I117" s="77">
        <v>8.9920613956881859</v>
      </c>
      <c r="K117" s="57">
        <v>4.2700142959712499</v>
      </c>
      <c r="L117" s="77">
        <v>166.49998697507553</v>
      </c>
      <c r="M117" s="77">
        <v>87.914849893719193</v>
      </c>
      <c r="N117" s="77">
        <v>80.655825590568043</v>
      </c>
      <c r="O117" s="77">
        <v>21.717599437323255</v>
      </c>
      <c r="P117" s="77">
        <v>156.7777777777778</v>
      </c>
      <c r="Q117" s="77">
        <v>71.777777777777771</v>
      </c>
      <c r="R117" s="77">
        <v>4</v>
      </c>
      <c r="S117" s="57">
        <v>1.4016339103109017</v>
      </c>
      <c r="T117" s="5">
        <v>517</v>
      </c>
      <c r="U117" s="5" t="s">
        <v>771</v>
      </c>
      <c r="V117" s="5"/>
    </row>
    <row r="118" spans="1:22" x14ac:dyDescent="0.25">
      <c r="A118" s="78" t="str">
        <f t="shared" si="1"/>
        <v>Bobby Parnell</v>
      </c>
      <c r="B118" s="5" t="str">
        <f>VLOOKUP(A118,PLAYERIDMAP[[PLAYERNAME]:[TEAM]],5,FALSE)</f>
        <v>NYM</v>
      </c>
      <c r="C118" s="5" t="s">
        <v>558</v>
      </c>
      <c r="D118" s="5">
        <f>VLOOKUP(PITCHERPROJECTIONS[[#This Row],[Name]],MYRANKS_P[[#All],[PLAYER NAME]:[RANK]],21,FALSE)</f>
        <v>117</v>
      </c>
      <c r="E118" s="76">
        <v>55</v>
      </c>
      <c r="F118" s="77">
        <v>230.65567623719949</v>
      </c>
      <c r="G118" s="77">
        <v>161.94891817146575</v>
      </c>
      <c r="H118" s="77">
        <v>2.7675914888825344</v>
      </c>
      <c r="I118" s="77">
        <v>2.6229799116859263</v>
      </c>
      <c r="J118" s="77">
        <v>30</v>
      </c>
      <c r="K118" s="23">
        <v>3.4036357811467011</v>
      </c>
      <c r="L118" s="77">
        <v>54.777898459421728</v>
      </c>
      <c r="M118" s="77">
        <v>22.671996119971638</v>
      </c>
      <c r="N118" s="77">
        <v>20.799996440340951</v>
      </c>
      <c r="O118" s="77">
        <v>3.4400913990670832</v>
      </c>
      <c r="P118" s="77">
        <v>48.888888888888886</v>
      </c>
      <c r="Q118" s="77">
        <v>15.277777777777777</v>
      </c>
      <c r="R118" s="77">
        <v>1.0999999999999999</v>
      </c>
      <c r="S118" s="57">
        <v>1.2737395679490819</v>
      </c>
      <c r="T118" s="5">
        <v>9926</v>
      </c>
      <c r="U118" s="5" t="s">
        <v>630</v>
      </c>
      <c r="V118" s="5"/>
    </row>
    <row r="119" spans="1:22" x14ac:dyDescent="0.25">
      <c r="A119" s="78" t="str">
        <f t="shared" si="1"/>
        <v>Dillon Gee</v>
      </c>
      <c r="B119" s="5" t="str">
        <f>VLOOKUP(A119,PLAYERIDMAP[[PLAYERNAME]:[TEAM]],5,FALSE)</f>
        <v>NYM</v>
      </c>
      <c r="C119" s="5" t="s">
        <v>551</v>
      </c>
      <c r="D119" s="5">
        <f>VLOOKUP(PITCHERPROJECTIONS[[#This Row],[Name]],MYRANKS_P[[#All],[PLAYER NAME]:[RANK]],21,FALSE)</f>
        <v>118</v>
      </c>
      <c r="E119" s="76">
        <v>185</v>
      </c>
      <c r="F119" s="77">
        <v>783.18425361268044</v>
      </c>
      <c r="G119" s="77">
        <v>572.61904761904759</v>
      </c>
      <c r="H119" s="77">
        <v>9.622437705091496</v>
      </c>
      <c r="I119" s="77">
        <v>12.411864343503069</v>
      </c>
      <c r="J119" s="77">
        <v>0</v>
      </c>
      <c r="K119" s="23">
        <v>4.0317346893780295</v>
      </c>
      <c r="L119" s="77">
        <v>193.632327314523</v>
      </c>
      <c r="M119" s="77">
        <v>90.333255568119966</v>
      </c>
      <c r="N119" s="77">
        <v>82.874546392770611</v>
      </c>
      <c r="O119" s="77">
        <v>21.846613028808719</v>
      </c>
      <c r="P119" s="77">
        <v>135.66666666666666</v>
      </c>
      <c r="Q119" s="77">
        <v>49.333333333333336</v>
      </c>
      <c r="R119" s="77">
        <v>3.7185929648241212</v>
      </c>
      <c r="S119" s="57">
        <v>1.3133278953938181</v>
      </c>
      <c r="T119" s="5">
        <v>7396</v>
      </c>
      <c r="U119" s="5" t="s">
        <v>636</v>
      </c>
      <c r="V119" s="5"/>
    </row>
    <row r="120" spans="1:22" x14ac:dyDescent="0.25">
      <c r="A120" s="78" t="str">
        <f t="shared" si="1"/>
        <v>Wei-Yin Chen</v>
      </c>
      <c r="B120" s="5" t="str">
        <f>VLOOKUP(A120,PLAYERIDMAP[[PLAYERNAME]:[TEAM]],5,FALSE)</f>
        <v>BAL</v>
      </c>
      <c r="C120" s="5" t="s">
        <v>551</v>
      </c>
      <c r="D120" s="5">
        <f>VLOOKUP(PITCHERPROJECTIONS[[#This Row],[Name]],MYRANKS_P[[#All],[PLAYER NAME]:[RANK]],21,FALSE)</f>
        <v>119</v>
      </c>
      <c r="E120" s="76">
        <v>160</v>
      </c>
      <c r="F120" s="77">
        <v>672.71907927368659</v>
      </c>
      <c r="G120" s="77">
        <v>476.23500077918021</v>
      </c>
      <c r="H120" s="77">
        <v>9.7399738280752519</v>
      </c>
      <c r="I120" s="77">
        <v>9.3167198355741032</v>
      </c>
      <c r="J120" s="77">
        <v>0</v>
      </c>
      <c r="K120" s="23">
        <v>4.1173069665408049</v>
      </c>
      <c r="L120" s="77">
        <v>160.03531858992596</v>
      </c>
      <c r="M120" s="77">
        <v>79.784259440524039</v>
      </c>
      <c r="N120" s="77">
        <v>73.19656829405875</v>
      </c>
      <c r="O120" s="77">
        <v>23.355873366301257</v>
      </c>
      <c r="P120" s="77">
        <v>124.44444444444446</v>
      </c>
      <c r="Q120" s="77">
        <v>46.222222222222229</v>
      </c>
      <c r="R120" s="77">
        <v>2.4615384615384617</v>
      </c>
      <c r="S120" s="57">
        <v>1.2891096300759262</v>
      </c>
      <c r="T120" s="5">
        <v>13071</v>
      </c>
      <c r="U120" s="5" t="s">
        <v>754</v>
      </c>
      <c r="V120" s="5"/>
    </row>
    <row r="121" spans="1:22" x14ac:dyDescent="0.25">
      <c r="A121" s="78" t="str">
        <f t="shared" si="1"/>
        <v>Zack Wheeler</v>
      </c>
      <c r="B121" s="5" t="str">
        <f>VLOOKUP(A121,PLAYERIDMAP[[PLAYERNAME]:[TEAM]],5,FALSE)</f>
        <v>NYM</v>
      </c>
      <c r="C121" s="5" t="s">
        <v>551</v>
      </c>
      <c r="D121" s="5">
        <f>VLOOKUP(PITCHERPROJECTIONS[[#This Row],[Name]],MYRANKS_P[[#All],[PLAYER NAME]:[RANK]],21,FALSE)</f>
        <v>120</v>
      </c>
      <c r="E121" s="76">
        <v>185</v>
      </c>
      <c r="F121" s="77">
        <v>801.56414701006213</v>
      </c>
      <c r="G121" s="77">
        <v>537.38095238095229</v>
      </c>
      <c r="H121" s="77">
        <v>9.6814638273610321</v>
      </c>
      <c r="I121" s="77">
        <v>12.352838221233531</v>
      </c>
      <c r="J121" s="77">
        <v>0</v>
      </c>
      <c r="K121" s="23">
        <v>4.0076994055129349</v>
      </c>
      <c r="L121" s="77">
        <v>179.55303589895107</v>
      </c>
      <c r="M121" s="77">
        <v>89.794731680187056</v>
      </c>
      <c r="N121" s="77">
        <v>82.380487779988115</v>
      </c>
      <c r="O121" s="77">
        <v>18.338750184665386</v>
      </c>
      <c r="P121" s="77">
        <v>160.33333333333334</v>
      </c>
      <c r="Q121" s="77">
        <v>78.111111111111114</v>
      </c>
      <c r="R121" s="77">
        <v>7.4</v>
      </c>
      <c r="S121" s="57">
        <v>1.3927791730273631</v>
      </c>
      <c r="T121" s="5">
        <v>10310</v>
      </c>
      <c r="U121" s="5" t="s">
        <v>748</v>
      </c>
      <c r="V121" s="5"/>
    </row>
    <row r="122" spans="1:22" x14ac:dyDescent="0.25">
      <c r="A122" s="78" t="str">
        <f t="shared" si="1"/>
        <v>Kevin Siegrist</v>
      </c>
      <c r="B122" s="5" t="str">
        <f>VLOOKUP(A122,PLAYERIDMAP[[PLAYERNAME]:[TEAM]],5,FALSE)</f>
        <v>STL</v>
      </c>
      <c r="C122" s="5" t="s">
        <v>558</v>
      </c>
      <c r="D122" s="5">
        <f>VLOOKUP(PITCHERPROJECTIONS[[#This Row],[Name]],MYRANKS_P[[#All],[PLAYER NAME]:[RANK]],21,FALSE)</f>
        <v>121</v>
      </c>
      <c r="E122" s="76">
        <v>70</v>
      </c>
      <c r="F122" s="77">
        <v>279.88242759893848</v>
      </c>
      <c r="G122" s="77">
        <v>161.77777777777771</v>
      </c>
      <c r="H122" s="77">
        <v>4.9596717163296393</v>
      </c>
      <c r="I122" s="77">
        <v>1.9010555207574926</v>
      </c>
      <c r="J122" s="77">
        <v>0</v>
      </c>
      <c r="K122" s="23">
        <v>2.6181655310604142</v>
      </c>
      <c r="L122" s="77">
        <v>46.660205376716263</v>
      </c>
      <c r="M122" s="77">
        <v>22.196225557767733</v>
      </c>
      <c r="N122" s="77">
        <v>20.363509686025441</v>
      </c>
      <c r="O122" s="77">
        <v>6.2157609322718326</v>
      </c>
      <c r="P122" s="77">
        <v>81.666666666666671</v>
      </c>
      <c r="Q122" s="77">
        <v>27.222222222222221</v>
      </c>
      <c r="R122" s="77">
        <v>3</v>
      </c>
      <c r="S122" s="57">
        <v>1.0554632514134068</v>
      </c>
      <c r="T122" s="5">
        <v>8180</v>
      </c>
      <c r="U122" s="5" t="s">
        <v>694</v>
      </c>
      <c r="V122" s="5"/>
    </row>
    <row r="123" spans="1:22" x14ac:dyDescent="0.25">
      <c r="A123" s="78" t="str">
        <f t="shared" si="1"/>
        <v>Neftali Feliz</v>
      </c>
      <c r="B123" s="5" t="str">
        <f>VLOOKUP(A123,PLAYERIDMAP[[PLAYERNAME]:[TEAM]],5,FALSE)</f>
        <v>TEX</v>
      </c>
      <c r="C123" s="5" t="s">
        <v>558</v>
      </c>
      <c r="D123" s="5">
        <f>VLOOKUP(PITCHERPROJECTIONS[[#This Row],[Name]],MYRANKS_P[[#All],[PLAYER NAME]:[RANK]],21,FALSE)</f>
        <v>122</v>
      </c>
      <c r="E123" s="76">
        <v>55</v>
      </c>
      <c r="F123" s="77">
        <v>230.46896993579151</v>
      </c>
      <c r="G123" s="77">
        <v>151.95195195195197</v>
      </c>
      <c r="H123" s="77">
        <v>2.9908748444461661</v>
      </c>
      <c r="I123" s="77">
        <v>2.3996965561222945</v>
      </c>
      <c r="J123" s="77">
        <v>30</v>
      </c>
      <c r="K123" s="23">
        <v>3.662948786861512</v>
      </c>
      <c r="L123" s="77">
        <v>46.218969935791492</v>
      </c>
      <c r="M123" s="77">
        <v>24.399308863594186</v>
      </c>
      <c r="N123" s="77">
        <v>22.384687030820352</v>
      </c>
      <c r="O123" s="77">
        <v>6.7114624282839808</v>
      </c>
      <c r="P123" s="77">
        <v>47.055555555555557</v>
      </c>
      <c r="Q123" s="77">
        <v>23.833333333333332</v>
      </c>
      <c r="R123" s="77">
        <v>0.91666666666666652</v>
      </c>
      <c r="S123" s="57">
        <v>1.2736782412568148</v>
      </c>
      <c r="T123" s="5">
        <v>18</v>
      </c>
      <c r="U123" s="5" t="s">
        <v>971</v>
      </c>
      <c r="V123" s="5"/>
    </row>
    <row r="124" spans="1:22" x14ac:dyDescent="0.25">
      <c r="A124" s="78" t="str">
        <f t="shared" si="1"/>
        <v>Alexi Ogando</v>
      </c>
      <c r="B124" s="5" t="str">
        <f>VLOOKUP(A124,PLAYERIDMAP[[PLAYERNAME]:[TEAM]],5,FALSE)</f>
        <v>TEX</v>
      </c>
      <c r="C124" s="5" t="s">
        <v>551</v>
      </c>
      <c r="D124" s="5">
        <f>VLOOKUP(PITCHERPROJECTIONS[[#This Row],[Name]],MYRANKS_P[[#All],[PLAYER NAME]:[RANK]],21,FALSE)</f>
        <v>123</v>
      </c>
      <c r="E124" s="76">
        <v>130</v>
      </c>
      <c r="F124" s="77">
        <v>543.48336912340505</v>
      </c>
      <c r="G124" s="77">
        <v>387.8234398782343</v>
      </c>
      <c r="H124" s="77">
        <v>8.4490845451777759</v>
      </c>
      <c r="I124" s="77">
        <v>7.0344790565373243</v>
      </c>
      <c r="J124" s="77">
        <v>0</v>
      </c>
      <c r="K124" s="23">
        <v>3.7381552007644125</v>
      </c>
      <c r="L124" s="77">
        <v>121.29289293292891</v>
      </c>
      <c r="M124" s="77">
        <v>58.85517688314637</v>
      </c>
      <c r="N124" s="77">
        <v>53.99557512215263</v>
      </c>
      <c r="O124" s="77">
        <v>16.580564165805637</v>
      </c>
      <c r="P124" s="77">
        <v>93.888888888888886</v>
      </c>
      <c r="Q124" s="77">
        <v>39</v>
      </c>
      <c r="R124" s="77">
        <v>6.1904761904761898</v>
      </c>
      <c r="S124" s="57">
        <v>1.2330222533302224</v>
      </c>
      <c r="T124" s="5">
        <v>10261</v>
      </c>
      <c r="U124" s="5" t="s">
        <v>716</v>
      </c>
      <c r="V124" s="5"/>
    </row>
    <row r="125" spans="1:22" x14ac:dyDescent="0.25">
      <c r="A125" s="78" t="str">
        <f t="shared" si="1"/>
        <v>Jon Niese</v>
      </c>
      <c r="B125" s="5" t="str">
        <f>VLOOKUP(A125,PLAYERIDMAP[[PLAYERNAME]:[TEAM]],5,FALSE)</f>
        <v>NYM</v>
      </c>
      <c r="C125" s="5" t="s">
        <v>551</v>
      </c>
      <c r="D125" s="5">
        <f>VLOOKUP(PITCHERPROJECTIONS[[#This Row],[Name]],MYRANKS_P[[#All],[PLAYER NAME]:[RANK]],21,FALSE)</f>
        <v>124</v>
      </c>
      <c r="E125" s="76">
        <v>170</v>
      </c>
      <c r="F125" s="77">
        <v>725.78663479284342</v>
      </c>
      <c r="G125" s="77">
        <v>514.65378421900152</v>
      </c>
      <c r="H125" s="77">
        <v>9.0591854603516655</v>
      </c>
      <c r="I125" s="77">
        <v>11.188551557275774</v>
      </c>
      <c r="J125" s="77">
        <v>0</v>
      </c>
      <c r="K125" s="23">
        <v>3.9366368596263137</v>
      </c>
      <c r="L125" s="77">
        <v>175.8977459039545</v>
      </c>
      <c r="M125" s="77">
        <v>81.050978898750671</v>
      </c>
      <c r="N125" s="77">
        <v>74.358696237385928</v>
      </c>
      <c r="O125" s="77">
        <v>16.355072796064022</v>
      </c>
      <c r="P125" s="77">
        <v>137.88888888888889</v>
      </c>
      <c r="Q125" s="77">
        <v>52.888888888888886</v>
      </c>
      <c r="R125" s="77">
        <v>4</v>
      </c>
      <c r="S125" s="57">
        <v>1.3458037340755493</v>
      </c>
      <c r="T125" s="5">
        <v>4424</v>
      </c>
      <c r="U125" s="5" t="s">
        <v>757</v>
      </c>
      <c r="V125" s="5"/>
    </row>
    <row r="126" spans="1:22" x14ac:dyDescent="0.25">
      <c r="A126" s="78" t="str">
        <f t="shared" si="1"/>
        <v>James Paxton</v>
      </c>
      <c r="B126" s="5" t="str">
        <f>VLOOKUP(A126,PLAYERIDMAP[[PLAYERNAME]:[TEAM]],5,FALSE)</f>
        <v>SEA</v>
      </c>
      <c r="C126" s="5" t="s">
        <v>551</v>
      </c>
      <c r="D126" s="5">
        <f>VLOOKUP(PITCHERPROJECTIONS[[#This Row],[Name]],MYRANKS_P[[#All],[PLAYER NAME]:[RANK]],21,FALSE)</f>
        <v>125</v>
      </c>
      <c r="E126" s="76">
        <v>165</v>
      </c>
      <c r="F126" s="77">
        <v>709.09005741024748</v>
      </c>
      <c r="G126" s="77">
        <v>479.28571428571445</v>
      </c>
      <c r="H126" s="77">
        <v>8.9519215402005763</v>
      </c>
      <c r="I126" s="77">
        <v>10.700293800437819</v>
      </c>
      <c r="J126" s="77">
        <v>0</v>
      </c>
      <c r="K126" s="23">
        <v>3.8977519318476301</v>
      </c>
      <c r="L126" s="77">
        <v>159.22100979119978</v>
      </c>
      <c r="M126" s="77">
        <v>77.890076104755153</v>
      </c>
      <c r="N126" s="77">
        <v>71.458785417206556</v>
      </c>
      <c r="O126" s="77">
        <v>15.435295505485437</v>
      </c>
      <c r="P126" s="77">
        <v>143</v>
      </c>
      <c r="Q126" s="77">
        <v>67.833333333333329</v>
      </c>
      <c r="R126" s="77">
        <v>3.5357142857142856</v>
      </c>
      <c r="S126" s="57">
        <v>1.3760869280274732</v>
      </c>
      <c r="T126" s="5" t="s">
        <v>813</v>
      </c>
      <c r="U126" s="5" t="s">
        <v>814</v>
      </c>
      <c r="V126" s="5"/>
    </row>
    <row r="127" spans="1:22" x14ac:dyDescent="0.25">
      <c r="A127" s="78" t="str">
        <f t="shared" si="1"/>
        <v>Jeremy Hellickson</v>
      </c>
      <c r="B127" s="5" t="str">
        <f>VLOOKUP(A127,PLAYERIDMAP[[PLAYERNAME]:[TEAM]],5,FALSE)</f>
        <v>TB</v>
      </c>
      <c r="C127" s="5" t="s">
        <v>551</v>
      </c>
      <c r="D127" s="5">
        <f>VLOOKUP(PITCHERPROJECTIONS[[#This Row],[Name]],MYRANKS_P[[#All],[PLAYER NAME]:[RANK]],21,FALSE)</f>
        <v>126</v>
      </c>
      <c r="E127" s="76">
        <v>175</v>
      </c>
      <c r="F127" s="77">
        <v>741.08611689447389</v>
      </c>
      <c r="G127" s="77">
        <v>533.02253302253314</v>
      </c>
      <c r="H127" s="77">
        <v>9.9088802372890719</v>
      </c>
      <c r="I127" s="77">
        <v>10.93437845732741</v>
      </c>
      <c r="J127" s="77">
        <v>0</v>
      </c>
      <c r="K127" s="23">
        <v>4.1846222985798942</v>
      </c>
      <c r="L127" s="77">
        <v>177.08611689447383</v>
      </c>
      <c r="M127" s="77">
        <v>88.690744828234997</v>
      </c>
      <c r="N127" s="77">
        <v>81.367655805720176</v>
      </c>
      <c r="O127" s="77">
        <v>25.174694983051879</v>
      </c>
      <c r="P127" s="77">
        <v>126.38888888888889</v>
      </c>
      <c r="Q127" s="77">
        <v>52.5</v>
      </c>
      <c r="R127" s="77">
        <v>3.9999999999999996</v>
      </c>
      <c r="S127" s="57">
        <v>1.3119206679684219</v>
      </c>
      <c r="T127" s="5">
        <v>4371</v>
      </c>
      <c r="U127" s="5" t="s">
        <v>737</v>
      </c>
      <c r="V127" s="5"/>
    </row>
    <row r="128" spans="1:22" x14ac:dyDescent="0.25">
      <c r="A128" s="78" t="str">
        <f t="shared" si="1"/>
        <v>Heath Bell</v>
      </c>
      <c r="B128" s="5" t="str">
        <f>VLOOKUP(A128,PLAYERIDMAP[[PLAYERNAME]:[TEAM]],5,FALSE)</f>
        <v>TB</v>
      </c>
      <c r="C128" s="5" t="s">
        <v>558</v>
      </c>
      <c r="D128" s="5">
        <f>VLOOKUP(PITCHERPROJECTIONS[[#This Row],[Name]],MYRANKS_P[[#All],[PLAYER NAME]:[RANK]],21,FALSE)</f>
        <v>127</v>
      </c>
      <c r="E128" s="76">
        <v>60</v>
      </c>
      <c r="F128" s="77">
        <v>253.76615368683261</v>
      </c>
      <c r="G128" s="77">
        <v>170.04830917874395</v>
      </c>
      <c r="H128" s="77">
        <v>3.1758722398384522</v>
      </c>
      <c r="I128" s="77">
        <v>2.7047511062362322</v>
      </c>
      <c r="J128" s="77">
        <v>25</v>
      </c>
      <c r="K128" s="23">
        <v>3.6294448367334069</v>
      </c>
      <c r="L128" s="77">
        <v>57.919999840678784</v>
      </c>
      <c r="M128" s="77">
        <v>26.37396581359609</v>
      </c>
      <c r="N128" s="77">
        <v>24.196298911556045</v>
      </c>
      <c r="O128" s="77">
        <v>5.2050239952681601</v>
      </c>
      <c r="P128" s="77">
        <v>56.666666666666671</v>
      </c>
      <c r="Q128" s="77">
        <v>20</v>
      </c>
      <c r="R128" s="77">
        <v>1.8461538461538463</v>
      </c>
      <c r="S128" s="57">
        <v>1.2986666640113131</v>
      </c>
      <c r="T128" s="5">
        <v>2080</v>
      </c>
      <c r="U128" s="5" t="s">
        <v>675</v>
      </c>
      <c r="V128" s="5"/>
    </row>
    <row r="129" spans="1:22" x14ac:dyDescent="0.25">
      <c r="A129" s="78" t="str">
        <f t="shared" si="1"/>
        <v>Jose Veras</v>
      </c>
      <c r="B129" s="5" t="str">
        <f>VLOOKUP(A129,PLAYERIDMAP[[PLAYERNAME]:[TEAM]],5,FALSE)</f>
        <v>CHC</v>
      </c>
      <c r="C129" s="5" t="s">
        <v>558</v>
      </c>
      <c r="D129" s="5">
        <f>VLOOKUP(PITCHERPROJECTIONS[[#This Row],[Name]],MYRANKS_P[[#All],[PLAYER NAME]:[RANK]],21,FALSE)</f>
        <v>128</v>
      </c>
      <c r="E129" s="76">
        <v>65</v>
      </c>
      <c r="F129" s="77">
        <v>275.54802584201826</v>
      </c>
      <c r="G129" s="77">
        <v>176.54320987654327</v>
      </c>
      <c r="H129" s="77">
        <v>2.862851549694641</v>
      </c>
      <c r="I129" s="77">
        <v>3.5078237418862668</v>
      </c>
      <c r="J129" s="77">
        <v>25</v>
      </c>
      <c r="K129" s="23">
        <v>3.8118684970871581</v>
      </c>
      <c r="L129" s="77">
        <v>57.770248064240477</v>
      </c>
      <c r="M129" s="77">
        <v>30.007875890958353</v>
      </c>
      <c r="N129" s="77">
        <v>27.530161367851697</v>
      </c>
      <c r="O129" s="77">
        <v>8.3381492988083572</v>
      </c>
      <c r="P129" s="77">
        <v>61.388888888888893</v>
      </c>
      <c r="Q129" s="77">
        <v>25.277777777777779</v>
      </c>
      <c r="R129" s="77">
        <v>4</v>
      </c>
      <c r="S129" s="57">
        <v>1.2776619360310502</v>
      </c>
      <c r="T129" s="5">
        <v>2063</v>
      </c>
      <c r="U129" s="5" t="s">
        <v>698</v>
      </c>
      <c r="V129" s="5"/>
    </row>
    <row r="130" spans="1:22" x14ac:dyDescent="0.25">
      <c r="A130" s="78" t="str">
        <f t="shared" ref="A130:A193" si="2">HYPERLINK("http://www.fangraphs.com/statss.aspx?playerid="&amp;T130,U130)</f>
        <v>Martin Perez</v>
      </c>
      <c r="B130" s="5" t="str">
        <f>VLOOKUP(A130,PLAYERIDMAP[[PLAYERNAME]:[TEAM]],5,FALSE)</f>
        <v>TEX</v>
      </c>
      <c r="C130" s="5" t="s">
        <v>551</v>
      </c>
      <c r="D130" s="5">
        <f>VLOOKUP(PITCHERPROJECTIONS[[#This Row],[Name]],MYRANKS_P[[#All],[PLAYER NAME]:[RANK]],21,FALSE)</f>
        <v>129</v>
      </c>
      <c r="E130" s="76">
        <v>170</v>
      </c>
      <c r="F130" s="77">
        <v>724.35507366269132</v>
      </c>
      <c r="G130" s="77">
        <v>536.98412698412687</v>
      </c>
      <c r="H130" s="77">
        <v>10.27376740700057</v>
      </c>
      <c r="I130" s="77">
        <v>9.9739696106268703</v>
      </c>
      <c r="J130" s="77">
        <v>0</v>
      </c>
      <c r="K130" s="23">
        <v>4.067377536387796</v>
      </c>
      <c r="L130" s="77">
        <v>180.05285144046914</v>
      </c>
      <c r="M130" s="77">
        <v>83.742784165850978</v>
      </c>
      <c r="N130" s="77">
        <v>76.828242353991712</v>
      </c>
      <c r="O130" s="77">
        <v>18.957613345231106</v>
      </c>
      <c r="P130" s="77">
        <v>117.11111111111111</v>
      </c>
      <c r="Q130" s="77">
        <v>47.222222222222221</v>
      </c>
      <c r="R130" s="77">
        <v>4.08</v>
      </c>
      <c r="S130" s="57">
        <v>1.3369121980158316</v>
      </c>
      <c r="T130" s="5">
        <v>6902</v>
      </c>
      <c r="U130" s="5" t="s">
        <v>709</v>
      </c>
      <c r="V130" s="5"/>
    </row>
    <row r="131" spans="1:22" x14ac:dyDescent="0.25">
      <c r="A131" s="78" t="str">
        <f t="shared" si="2"/>
        <v>David Phelps</v>
      </c>
      <c r="B131" s="5" t="str">
        <f>VLOOKUP(A131,PLAYERIDMAP[[PLAYERNAME]:[TEAM]],5,FALSE)</f>
        <v>NYY</v>
      </c>
      <c r="C131" s="5" t="s">
        <v>551</v>
      </c>
      <c r="D131" s="5">
        <f>VLOOKUP(PITCHERPROJECTIONS[[#This Row],[Name]],MYRANKS_P[[#All],[PLAYER NAME]:[RANK]],21,FALSE)</f>
        <v>130</v>
      </c>
      <c r="E131" s="76">
        <v>150</v>
      </c>
      <c r="F131" s="77">
        <v>645.14175763081221</v>
      </c>
      <c r="G131" s="77">
        <v>421.4285714285715</v>
      </c>
      <c r="H131" s="77">
        <v>8.174059568750188</v>
      </c>
      <c r="I131" s="77">
        <v>9.6915907409210824</v>
      </c>
      <c r="J131" s="77">
        <v>0</v>
      </c>
      <c r="K131" s="23">
        <v>4.0421060694819522</v>
      </c>
      <c r="L131" s="77">
        <v>144.30842429747884</v>
      </c>
      <c r="M131" s="77">
        <v>73.431593595588794</v>
      </c>
      <c r="N131" s="77">
        <v>67.368434491365861</v>
      </c>
      <c r="O131" s="77">
        <v>17.879852868907392</v>
      </c>
      <c r="P131" s="77">
        <v>140.00000000000003</v>
      </c>
      <c r="Q131" s="77">
        <v>58.333333333333336</v>
      </c>
      <c r="R131" s="77">
        <v>7.5000000000000009</v>
      </c>
      <c r="S131" s="57">
        <v>1.3509450508720813</v>
      </c>
      <c r="T131" s="5">
        <v>6316</v>
      </c>
      <c r="U131" s="5" t="s">
        <v>828</v>
      </c>
      <c r="V131" s="5"/>
    </row>
    <row r="132" spans="1:22" x14ac:dyDescent="0.25">
      <c r="A132" s="78" t="str">
        <f t="shared" si="2"/>
        <v>Mark Melancon</v>
      </c>
      <c r="B132" s="5" t="str">
        <f>VLOOKUP(A132,PLAYERIDMAP[[PLAYERNAME]:[TEAM]],5,FALSE)</f>
        <v>PIT</v>
      </c>
      <c r="C132" s="5" t="s">
        <v>558</v>
      </c>
      <c r="D132" s="5">
        <f>VLOOKUP(PITCHERPROJECTIONS[[#This Row],[Name]],MYRANKS_P[[#All],[PLAYER NAME]:[RANK]],21,FALSE)</f>
        <v>132</v>
      </c>
      <c r="E132" s="76">
        <v>65</v>
      </c>
      <c r="F132" s="77">
        <v>263.92402977451144</v>
      </c>
      <c r="G132" s="77">
        <v>181.5873015873016</v>
      </c>
      <c r="H132" s="77">
        <v>3.7469547285686415</v>
      </c>
      <c r="I132" s="77">
        <v>2.6237205630122666</v>
      </c>
      <c r="J132" s="77">
        <v>10</v>
      </c>
      <c r="K132" s="23">
        <v>2.951986058314203</v>
      </c>
      <c r="L132" s="77">
        <v>58.979585330066982</v>
      </c>
      <c r="M132" s="77">
        <v>23.238690247951254</v>
      </c>
      <c r="N132" s="77">
        <v>21.31989931004702</v>
      </c>
      <c r="O132" s="77">
        <v>4.5033948538765101</v>
      </c>
      <c r="P132" s="77">
        <v>61.388888888888893</v>
      </c>
      <c r="Q132" s="77">
        <v>14.444444444444445</v>
      </c>
      <c r="R132" s="77">
        <v>2</v>
      </c>
      <c r="S132" s="57">
        <v>1.1296004580694066</v>
      </c>
      <c r="T132" s="5">
        <v>4264</v>
      </c>
      <c r="U132" s="5" t="s">
        <v>622</v>
      </c>
      <c r="V132" s="5"/>
    </row>
    <row r="133" spans="1:22" x14ac:dyDescent="0.25">
      <c r="A133" s="78" t="str">
        <f t="shared" si="2"/>
        <v>Luke Gregerson</v>
      </c>
      <c r="B133" s="5" t="str">
        <f>VLOOKUP(A133,PLAYERIDMAP[[PLAYERNAME]:[TEAM]],5,FALSE)</f>
        <v>OAK</v>
      </c>
      <c r="C133" s="5" t="s">
        <v>558</v>
      </c>
      <c r="D133" s="5">
        <f>VLOOKUP(PITCHERPROJECTIONS[[#This Row],[Name]],MYRANKS_P[[#All],[PLAYER NAME]:[RANK]],21,FALSE)</f>
        <v>133</v>
      </c>
      <c r="E133" s="76">
        <v>65</v>
      </c>
      <c r="F133" s="77">
        <v>265.77790299691122</v>
      </c>
      <c r="G133" s="77">
        <v>176.76767676767673</v>
      </c>
      <c r="H133" s="77">
        <v>4.1303630451539775</v>
      </c>
      <c r="I133" s="77">
        <v>2.2403122464269303</v>
      </c>
      <c r="J133" s="77">
        <v>10</v>
      </c>
      <c r="K133" s="23">
        <v>3.1036733627263322</v>
      </c>
      <c r="L133" s="77">
        <v>56.222347441355687</v>
      </c>
      <c r="M133" s="77">
        <v>24.432806416573406</v>
      </c>
      <c r="N133" s="77">
        <v>22.415418730801289</v>
      </c>
      <c r="O133" s="77">
        <v>5.843559562567826</v>
      </c>
      <c r="P133" s="77">
        <v>62.111111111111107</v>
      </c>
      <c r="Q133" s="77">
        <v>18.055555555555557</v>
      </c>
      <c r="R133" s="77">
        <v>3</v>
      </c>
      <c r="S133" s="57">
        <v>1.1427369691832501</v>
      </c>
      <c r="T133" s="5">
        <v>4090</v>
      </c>
      <c r="U133" s="5" t="s">
        <v>649</v>
      </c>
      <c r="V133" s="5"/>
    </row>
    <row r="134" spans="1:22" x14ac:dyDescent="0.25">
      <c r="A134" s="78" t="str">
        <f t="shared" si="2"/>
        <v>Randall Delgado</v>
      </c>
      <c r="B134" s="5" t="str">
        <f>VLOOKUP(A134,PLAYERIDMAP[[PLAYERNAME]:[TEAM]],5,FALSE)</f>
        <v>ARI</v>
      </c>
      <c r="C134" s="5" t="s">
        <v>551</v>
      </c>
      <c r="D134" s="5">
        <f>VLOOKUP(PITCHERPROJECTIONS[[#This Row],[Name]],MYRANKS_P[[#All],[PLAYER NAME]:[RANK]],21,FALSE)</f>
        <v>134</v>
      </c>
      <c r="E134" s="76">
        <v>180</v>
      </c>
      <c r="F134" s="77">
        <v>774.62763533182397</v>
      </c>
      <c r="G134" s="77">
        <v>549.29577464788736</v>
      </c>
      <c r="H134" s="77">
        <v>9.9110951686898527</v>
      </c>
      <c r="I134" s="77">
        <v>11.527685202915672</v>
      </c>
      <c r="J134" s="77">
        <v>0</v>
      </c>
      <c r="K134" s="23">
        <v>4.2150648219953499</v>
      </c>
      <c r="L134" s="77">
        <v>183.37763533182394</v>
      </c>
      <c r="M134" s="77">
        <v>91.888413119498622</v>
      </c>
      <c r="N134" s="77">
        <v>84.301296439906992</v>
      </c>
      <c r="O134" s="77">
        <v>24.081860683936604</v>
      </c>
      <c r="P134" s="77">
        <v>132</v>
      </c>
      <c r="Q134" s="77">
        <v>58</v>
      </c>
      <c r="R134" s="77">
        <v>11.25</v>
      </c>
      <c r="S134" s="57">
        <v>1.3409868629545774</v>
      </c>
      <c r="T134" s="5">
        <v>5985</v>
      </c>
      <c r="U134" s="5" t="s">
        <v>782</v>
      </c>
      <c r="V134" s="5"/>
    </row>
    <row r="135" spans="1:22" x14ac:dyDescent="0.25">
      <c r="A135" s="78" t="str">
        <f t="shared" si="2"/>
        <v>Jake McGee</v>
      </c>
      <c r="B135" s="5" t="str">
        <f>VLOOKUP(A135,PLAYERIDMAP[[PLAYERNAME]:[TEAM]],5,FALSE)</f>
        <v>TB</v>
      </c>
      <c r="C135" s="5" t="s">
        <v>558</v>
      </c>
      <c r="D135" s="5">
        <f>VLOOKUP(PITCHERPROJECTIONS[[#This Row],[Name]],MYRANKS_P[[#All],[PLAYER NAME]:[RANK]],21,FALSE)</f>
        <v>135</v>
      </c>
      <c r="E135" s="76">
        <v>65</v>
      </c>
      <c r="F135" s="77">
        <v>262.13929705581569</v>
      </c>
      <c r="G135" s="77">
        <v>154.54545454545453</v>
      </c>
      <c r="H135" s="77">
        <v>3.9240512750153398</v>
      </c>
      <c r="I135" s="77">
        <v>2.4466240165655684</v>
      </c>
      <c r="J135" s="77">
        <v>5</v>
      </c>
      <c r="K135" s="23">
        <v>3.057927365087032</v>
      </c>
      <c r="L135" s="77">
        <v>50.972630389149032</v>
      </c>
      <c r="M135" s="77">
        <v>24.072683757379579</v>
      </c>
      <c r="N135" s="77">
        <v>22.085030970073007</v>
      </c>
      <c r="O135" s="77">
        <v>6.9271758436944939</v>
      </c>
      <c r="P135" s="77">
        <v>78</v>
      </c>
      <c r="Q135" s="77">
        <v>21.666666666666668</v>
      </c>
      <c r="R135" s="77">
        <v>1</v>
      </c>
      <c r="S135" s="57">
        <v>1.1175276470125493</v>
      </c>
      <c r="T135" s="5">
        <v>7550</v>
      </c>
      <c r="U135" s="5" t="s">
        <v>701</v>
      </c>
      <c r="V135" s="5"/>
    </row>
    <row r="136" spans="1:22" x14ac:dyDescent="0.25">
      <c r="A136" s="78" t="str">
        <f t="shared" si="2"/>
        <v>Scott Feldman</v>
      </c>
      <c r="B136" s="5" t="str">
        <f>VLOOKUP(A136,PLAYERIDMAP[[PLAYERNAME]:[TEAM]],5,FALSE)</f>
        <v>HOU</v>
      </c>
      <c r="C136" s="5" t="s">
        <v>551</v>
      </c>
      <c r="D136" s="5">
        <f>VLOOKUP(PITCHERPROJECTIONS[[#This Row],[Name]],MYRANKS_P[[#All],[PLAYER NAME]:[RANK]],21,FALSE)</f>
        <v>136</v>
      </c>
      <c r="E136" s="76">
        <v>170</v>
      </c>
      <c r="F136" s="77">
        <v>727.34602985982963</v>
      </c>
      <c r="G136" s="77">
        <v>521.43974960876358</v>
      </c>
      <c r="H136" s="77">
        <v>8.8010682207669326</v>
      </c>
      <c r="I136" s="77">
        <v>11.446668796860507</v>
      </c>
      <c r="J136" s="77">
        <v>0</v>
      </c>
      <c r="K136" s="23">
        <v>3.9912107202307712</v>
      </c>
      <c r="L136" s="77">
        <v>170.241863193163</v>
      </c>
      <c r="M136" s="77">
        <v>82.174594050973553</v>
      </c>
      <c r="N136" s="77">
        <v>75.389535826581238</v>
      </c>
      <c r="O136" s="77">
        <v>19.024335806621558</v>
      </c>
      <c r="P136" s="77">
        <v>122.77777777777779</v>
      </c>
      <c r="Q136" s="77">
        <v>56.666666666666671</v>
      </c>
      <c r="R136" s="77">
        <v>7.4375</v>
      </c>
      <c r="S136" s="57">
        <v>1.3347560579989981</v>
      </c>
      <c r="T136" s="5">
        <v>6283</v>
      </c>
      <c r="U136" s="5" t="s">
        <v>793</v>
      </c>
      <c r="V136" s="5"/>
    </row>
    <row r="137" spans="1:22" x14ac:dyDescent="0.25">
      <c r="A137" s="78" t="str">
        <f t="shared" si="2"/>
        <v>Brad Peacock</v>
      </c>
      <c r="B137" s="5" t="str">
        <f>VLOOKUP(A137,PLAYERIDMAP[[PLAYERNAME]:[TEAM]],5,FALSE)</f>
        <v>HOU</v>
      </c>
      <c r="C137" s="5" t="s">
        <v>551</v>
      </c>
      <c r="D137" s="5">
        <f>VLOOKUP(PITCHERPROJECTIONS[[#This Row],[Name]],MYRANKS_P[[#All],[PLAYER NAME]:[RANK]],21,FALSE)</f>
        <v>137</v>
      </c>
      <c r="E137" s="76">
        <v>170</v>
      </c>
      <c r="F137" s="77">
        <v>732.07133030087869</v>
      </c>
      <c r="G137" s="77">
        <v>469.59876543209862</v>
      </c>
      <c r="H137" s="77">
        <v>8.2492582448203695</v>
      </c>
      <c r="I137" s="77">
        <v>11.99847877280707</v>
      </c>
      <c r="J137" s="77">
        <v>0</v>
      </c>
      <c r="K137" s="23">
        <v>4.2441441800564634</v>
      </c>
      <c r="L137" s="77">
        <v>156.5157747453232</v>
      </c>
      <c r="M137" s="77">
        <v>87.382212951606974</v>
      </c>
      <c r="N137" s="77">
        <v>80.167167845510974</v>
      </c>
      <c r="O137" s="77">
        <v>25.028120424335569</v>
      </c>
      <c r="P137" s="77">
        <v>154.88888888888889</v>
      </c>
      <c r="Q137" s="77">
        <v>75.555555555555557</v>
      </c>
      <c r="R137" s="77">
        <v>7</v>
      </c>
      <c r="S137" s="57">
        <v>1.3651254723581103</v>
      </c>
      <c r="T137" s="5">
        <v>5401</v>
      </c>
      <c r="U137" s="5" t="s">
        <v>857</v>
      </c>
      <c r="V137" s="5"/>
    </row>
    <row r="138" spans="1:22" x14ac:dyDescent="0.25">
      <c r="A138" s="78" t="str">
        <f t="shared" si="2"/>
        <v>Chad Qualls</v>
      </c>
      <c r="B138" s="5" t="str">
        <f>VLOOKUP(A138,PLAYERIDMAP[[PLAYERNAME]:[TEAM]],5,FALSE)</f>
        <v>HOU</v>
      </c>
      <c r="C138" s="5" t="s">
        <v>551</v>
      </c>
      <c r="D138" s="5">
        <f>VLOOKUP(PITCHERPROJECTIONS[[#This Row],[Name]],MYRANKS_P[[#All],[PLAYER NAME]:[RANK]],21,FALSE)</f>
        <v>138</v>
      </c>
      <c r="E138" s="76">
        <v>60</v>
      </c>
      <c r="F138" s="77">
        <v>253.9840039374923</v>
      </c>
      <c r="G138" s="77">
        <v>183.8095238095238</v>
      </c>
      <c r="H138" s="77">
        <v>3.2271132860180907</v>
      </c>
      <c r="I138" s="77">
        <v>3.9191468378504175</v>
      </c>
      <c r="J138" s="77">
        <v>25</v>
      </c>
      <c r="K138" s="23">
        <v>3.8437000519751212</v>
      </c>
      <c r="L138" s="77">
        <v>61.317337270825639</v>
      </c>
      <c r="M138" s="77">
        <v>27.930887044352549</v>
      </c>
      <c r="N138" s="77">
        <v>25.624667013167475</v>
      </c>
      <c r="O138" s="77">
        <v>6.1744801279684998</v>
      </c>
      <c r="P138" s="77">
        <v>45.333333333333336</v>
      </c>
      <c r="Q138" s="77">
        <v>16.666666666666668</v>
      </c>
      <c r="R138" s="77">
        <v>2</v>
      </c>
      <c r="S138" s="57">
        <v>1.2997333989582052</v>
      </c>
      <c r="T138" s="5">
        <v>2170</v>
      </c>
      <c r="U138" s="5" t="s">
        <v>5282</v>
      </c>
      <c r="V138" s="5"/>
    </row>
    <row r="139" spans="1:22" x14ac:dyDescent="0.25">
      <c r="A139" s="78" t="str">
        <f t="shared" si="2"/>
        <v>Jarred Cosart</v>
      </c>
      <c r="B139" s="5" t="str">
        <f>VLOOKUP(A139,PLAYERIDMAP[[PLAYERNAME]:[TEAM]],5,FALSE)</f>
        <v>HOU</v>
      </c>
      <c r="C139" s="5" t="s">
        <v>551</v>
      </c>
      <c r="D139" s="5">
        <f>VLOOKUP(PITCHERPROJECTIONS[[#This Row],[Name]],MYRANKS_P[[#All],[PLAYER NAME]:[RANK]],21,FALSE)</f>
        <v>139</v>
      </c>
      <c r="E139" s="76">
        <v>170</v>
      </c>
      <c r="F139" s="77">
        <v>747.23434563860098</v>
      </c>
      <c r="G139" s="77">
        <v>498.34515366430264</v>
      </c>
      <c r="H139" s="77">
        <v>8.9975432073491923</v>
      </c>
      <c r="I139" s="77">
        <v>11.250193810278249</v>
      </c>
      <c r="J139" s="77">
        <v>0</v>
      </c>
      <c r="K139" s="23">
        <v>3.9057535921140474</v>
      </c>
      <c r="L139" s="77">
        <v>159.78990119415653</v>
      </c>
      <c r="M139" s="77">
        <v>80.415126735414788</v>
      </c>
      <c r="N139" s="77">
        <v>73.775345628820901</v>
      </c>
      <c r="O139" s="77">
        <v>12.778080863187249</v>
      </c>
      <c r="P139" s="77">
        <v>141.66666666666666</v>
      </c>
      <c r="Q139" s="77">
        <v>85</v>
      </c>
      <c r="R139" s="77">
        <v>9.4444444444444446</v>
      </c>
      <c r="S139" s="57">
        <v>1.4399405952597444</v>
      </c>
      <c r="T139" s="5">
        <v>10304</v>
      </c>
      <c r="U139" s="5" t="s">
        <v>874</v>
      </c>
      <c r="V139" s="5"/>
    </row>
    <row r="140" spans="1:22" x14ac:dyDescent="0.25">
      <c r="A140" s="78" t="str">
        <f t="shared" si="2"/>
        <v>Tyler Skaggs</v>
      </c>
      <c r="B140" s="5" t="str">
        <f>VLOOKUP(A140,PLAYERIDMAP[[PLAYERNAME]:[TEAM]],5,FALSE)</f>
        <v>LAA</v>
      </c>
      <c r="C140" s="5" t="s">
        <v>551</v>
      </c>
      <c r="D140" s="5">
        <f>VLOOKUP(PITCHERPROJECTIONS[[#This Row],[Name]],MYRANKS_P[[#All],[PLAYER NAME]:[RANK]],21,FALSE)</f>
        <v>140</v>
      </c>
      <c r="E140" s="76">
        <v>155</v>
      </c>
      <c r="F140" s="77">
        <v>664.32211441992729</v>
      </c>
      <c r="G140" s="77">
        <v>445.31746031746036</v>
      </c>
      <c r="H140" s="77">
        <v>8.9748598668181678</v>
      </c>
      <c r="I140" s="77">
        <v>9.4863121198421432</v>
      </c>
      <c r="K140" s="23">
        <v>4.279446392614485</v>
      </c>
      <c r="L140" s="77">
        <v>154.28600330881622</v>
      </c>
      <c r="M140" s="77">
        <v>80.334718670246374</v>
      </c>
      <c r="N140" s="77">
        <v>73.701576761693914</v>
      </c>
      <c r="O140" s="77">
        <v>20.690765213578107</v>
      </c>
      <c r="P140" s="77">
        <v>137.77777777777777</v>
      </c>
      <c r="Q140" s="77">
        <v>60.277777777777771</v>
      </c>
      <c r="R140" s="77">
        <v>0.2583333333333333</v>
      </c>
      <c r="S140" s="57">
        <v>1.384282458623187</v>
      </c>
      <c r="T140" s="5">
        <v>10190</v>
      </c>
      <c r="U140" s="5" t="s">
        <v>940</v>
      </c>
      <c r="V140" s="5"/>
    </row>
    <row r="141" spans="1:22" x14ac:dyDescent="0.25">
      <c r="A141" s="78" t="str">
        <f t="shared" si="2"/>
        <v>LaTroy Hawkins</v>
      </c>
      <c r="B141" s="5" t="str">
        <f>VLOOKUP(A141,PLAYERIDMAP[[PLAYERNAME]:[TEAM]],5,FALSE)</f>
        <v>COL</v>
      </c>
      <c r="C141" s="5" t="s">
        <v>558</v>
      </c>
      <c r="D141" s="5">
        <f>VLOOKUP(PITCHERPROJECTIONS[[#This Row],[Name]],MYRANKS_P[[#All],[PLAYER NAME]:[RANK]],21,FALSE)</f>
        <v>141</v>
      </c>
      <c r="E141" s="76">
        <v>65</v>
      </c>
      <c r="F141" s="77">
        <v>277.80142254996497</v>
      </c>
      <c r="G141" s="77">
        <v>211.92214111922141</v>
      </c>
      <c r="H141" s="77">
        <v>3.1755413297522659</v>
      </c>
      <c r="I141" s="77">
        <v>3.1951339618286423</v>
      </c>
      <c r="J141" s="77">
        <v>28</v>
      </c>
      <c r="K141" s="23">
        <v>4.0117229865599491</v>
      </c>
      <c r="L141" s="77">
        <v>72.412533661076054</v>
      </c>
      <c r="M141" s="77">
        <v>31.581174844196937</v>
      </c>
      <c r="N141" s="77">
        <v>28.973554902932968</v>
      </c>
      <c r="O141" s="77">
        <v>5.6570592085213107</v>
      </c>
      <c r="P141" s="77">
        <v>43.333333333333336</v>
      </c>
      <c r="Q141" s="77">
        <v>15.888888888888891</v>
      </c>
      <c r="R141" s="77">
        <v>1</v>
      </c>
      <c r="S141" s="57">
        <v>1.3584834238456145</v>
      </c>
      <c r="T141" s="5">
        <v>729</v>
      </c>
      <c r="U141" s="5" t="s">
        <v>679</v>
      </c>
      <c r="V141" s="5"/>
    </row>
    <row r="142" spans="1:22" x14ac:dyDescent="0.25">
      <c r="A142" s="78" t="str">
        <f t="shared" si="2"/>
        <v>Edwin Jackson</v>
      </c>
      <c r="B142" s="5" t="str">
        <f>VLOOKUP(A142,PLAYERIDMAP[[PLAYERNAME]:[TEAM]],5,FALSE)</f>
        <v>CHC</v>
      </c>
      <c r="C142" s="5" t="s">
        <v>551</v>
      </c>
      <c r="D142" s="5">
        <f>VLOOKUP(PITCHERPROJECTIONS[[#This Row],[Name]],MYRANKS_P[[#All],[PLAYER NAME]:[RANK]],21,FALSE)</f>
        <v>142</v>
      </c>
      <c r="E142" s="76">
        <v>180</v>
      </c>
      <c r="F142" s="77">
        <v>775.51622379089667</v>
      </c>
      <c r="G142" s="77">
        <v>553.62318840579712</v>
      </c>
      <c r="H142" s="77">
        <v>8.8343893359128955</v>
      </c>
      <c r="I142" s="77">
        <v>12.604391035692629</v>
      </c>
      <c r="J142" s="77">
        <v>0</v>
      </c>
      <c r="K142" s="23">
        <v>4.1443851313390851</v>
      </c>
      <c r="L142" s="77">
        <v>190.51622379089667</v>
      </c>
      <c r="M142" s="77">
        <v>90.347595863192069</v>
      </c>
      <c r="N142" s="77">
        <v>82.887702626781703</v>
      </c>
      <c r="O142" s="77">
        <v>18.893035385099591</v>
      </c>
      <c r="P142" s="77">
        <v>140</v>
      </c>
      <c r="Q142" s="77">
        <v>58</v>
      </c>
      <c r="R142" s="77">
        <v>5</v>
      </c>
      <c r="S142" s="57">
        <v>1.3806456877272038</v>
      </c>
      <c r="T142" s="5">
        <v>1841</v>
      </c>
      <c r="U142" s="5" t="s">
        <v>834</v>
      </c>
      <c r="V142" s="5"/>
    </row>
    <row r="143" spans="1:22" x14ac:dyDescent="0.25">
      <c r="A143" s="78" t="str">
        <f t="shared" si="2"/>
        <v>Josh Beckett</v>
      </c>
      <c r="B143" s="5" t="str">
        <f>VLOOKUP(A143,PLAYERIDMAP[[PLAYERNAME]:[TEAM]],5,FALSE)</f>
        <v>LAD</v>
      </c>
      <c r="C143" s="5" t="s">
        <v>551</v>
      </c>
      <c r="D143" s="5">
        <f>VLOOKUP(PITCHERPROJECTIONS[[#This Row],[Name]],MYRANKS_P[[#All],[PLAYER NAME]:[RANK]],21,FALSE)</f>
        <v>143</v>
      </c>
      <c r="E143" s="76">
        <v>115</v>
      </c>
      <c r="F143" s="77">
        <v>484.79594482923665</v>
      </c>
      <c r="G143" s="77">
        <v>326.74603174603175</v>
      </c>
      <c r="H143" s="77">
        <v>6.5252382126731199</v>
      </c>
      <c r="I143" s="77">
        <v>7.1717603580748541</v>
      </c>
      <c r="J143" s="77">
        <v>0</v>
      </c>
      <c r="K143" s="23">
        <v>3.8712107034700245</v>
      </c>
      <c r="L143" s="77">
        <v>111.88658810409045</v>
      </c>
      <c r="M143" s="77">
        <v>53.917362408885289</v>
      </c>
      <c r="N143" s="77">
        <v>49.465470099894759</v>
      </c>
      <c r="O143" s="77">
        <v>13.862778580280926</v>
      </c>
      <c r="P143" s="77">
        <v>104.77777777777777</v>
      </c>
      <c r="Q143" s="77">
        <v>35.777777777777779</v>
      </c>
      <c r="R143" s="77">
        <v>3.6315789473684212</v>
      </c>
      <c r="S143" s="57">
        <v>1.2840379641901585</v>
      </c>
      <c r="T143" s="5">
        <v>510</v>
      </c>
      <c r="U143" s="5" t="s">
        <v>990</v>
      </c>
      <c r="V143" s="5"/>
    </row>
    <row r="144" spans="1:22" x14ac:dyDescent="0.25">
      <c r="A144" s="78" t="str">
        <f t="shared" si="2"/>
        <v>Eric Stults</v>
      </c>
      <c r="B144" s="5" t="str">
        <f>VLOOKUP(A144,PLAYERIDMAP[[PLAYERNAME]:[TEAM]],5,FALSE)</f>
        <v>SD</v>
      </c>
      <c r="C144" s="5" t="s">
        <v>551</v>
      </c>
      <c r="D144" s="5">
        <f>VLOOKUP(PITCHERPROJECTIONS[[#This Row],[Name]],MYRANKS_P[[#All],[PLAYER NAME]:[RANK]],21,FALSE)</f>
        <v>144</v>
      </c>
      <c r="E144" s="76">
        <v>160</v>
      </c>
      <c r="F144" s="77">
        <v>675.94262140942192</v>
      </c>
      <c r="G144" s="77">
        <v>511.89913317572899</v>
      </c>
      <c r="H144" s="77">
        <v>8.3511712416889026</v>
      </c>
      <c r="I144" s="77">
        <v>10.705522421960454</v>
      </c>
      <c r="J144" s="77">
        <v>0</v>
      </c>
      <c r="K144" s="23">
        <v>4.0115384630263557</v>
      </c>
      <c r="L144" s="77">
        <v>169.63151029831076</v>
      </c>
      <c r="M144" s="77">
        <v>77.734700883532938</v>
      </c>
      <c r="N144" s="77">
        <v>71.31623934269075</v>
      </c>
      <c r="O144" s="77">
        <v>18.621266011470709</v>
      </c>
      <c r="P144" s="77">
        <v>103.11111111111111</v>
      </c>
      <c r="Q144" s="77">
        <v>39.111111111111114</v>
      </c>
      <c r="R144" s="77">
        <v>3.2</v>
      </c>
      <c r="S144" s="57">
        <v>1.3046413838088866</v>
      </c>
      <c r="T144" s="5">
        <v>8011</v>
      </c>
      <c r="U144" s="5" t="s">
        <v>668</v>
      </c>
      <c r="V144" s="5"/>
    </row>
    <row r="145" spans="1:22" x14ac:dyDescent="0.25">
      <c r="A145" s="78" t="str">
        <f t="shared" si="2"/>
        <v>Trevor Cahill</v>
      </c>
      <c r="B145" s="5" t="str">
        <f>VLOOKUP(A145,PLAYERIDMAP[[PLAYERNAME]:[TEAM]],5,FALSE)</f>
        <v>ARI</v>
      </c>
      <c r="C145" s="5" t="s">
        <v>551</v>
      </c>
      <c r="D145" s="5">
        <f>VLOOKUP(PITCHERPROJECTIONS[[#This Row],[Name]],MYRANKS_P[[#All],[PLAYER NAME]:[RANK]],21,FALSE)</f>
        <v>145</v>
      </c>
      <c r="E145" s="76">
        <v>200</v>
      </c>
      <c r="F145" s="77">
        <v>875.23707954564691</v>
      </c>
      <c r="G145" s="77">
        <v>625.39682539682542</v>
      </c>
      <c r="H145" s="77">
        <v>11.027370521331029</v>
      </c>
      <c r="I145" s="77">
        <v>12.793496558230663</v>
      </c>
      <c r="J145" s="77">
        <v>0</v>
      </c>
      <c r="K145" s="23">
        <v>4.2091860184773804</v>
      </c>
      <c r="L145" s="77">
        <v>206.96121747668138</v>
      </c>
      <c r="M145" s="77">
        <v>101.95583911422989</v>
      </c>
      <c r="N145" s="77">
        <v>93.537467077275124</v>
      </c>
      <c r="O145" s="77">
        <v>19.342169857633774</v>
      </c>
      <c r="P145" s="77">
        <v>142.22222222222223</v>
      </c>
      <c r="Q145" s="77">
        <v>80</v>
      </c>
      <c r="R145" s="77">
        <v>8.275862068965516</v>
      </c>
      <c r="S145" s="57">
        <v>1.434806087383407</v>
      </c>
      <c r="T145" s="5">
        <v>6249</v>
      </c>
      <c r="U145" s="5" t="s">
        <v>774</v>
      </c>
      <c r="V145" s="5"/>
    </row>
    <row r="146" spans="1:22" x14ac:dyDescent="0.25">
      <c r="A146" s="78" t="str">
        <f t="shared" si="2"/>
        <v>Mike Leake</v>
      </c>
      <c r="B146" s="5" t="str">
        <f>VLOOKUP(A146,PLAYERIDMAP[[PLAYERNAME]:[TEAM]],5,FALSE)</f>
        <v>CIN</v>
      </c>
      <c r="C146" s="5" t="s">
        <v>551</v>
      </c>
      <c r="D146" s="5">
        <f>VLOOKUP(PITCHERPROJECTIONS[[#This Row],[Name]],MYRANKS_P[[#All],[PLAYER NAME]:[RANK]],21,FALSE)</f>
        <v>146</v>
      </c>
      <c r="E146" s="76">
        <v>190</v>
      </c>
      <c r="F146" s="77">
        <v>813.01920181594971</v>
      </c>
      <c r="G146" s="77">
        <v>612.22222222222217</v>
      </c>
      <c r="H146" s="77">
        <v>10.316273287073914</v>
      </c>
      <c r="I146" s="77">
        <v>12.313550438509695</v>
      </c>
      <c r="J146" s="77">
        <v>0</v>
      </c>
      <c r="K146" s="23">
        <v>4.3565723368638389</v>
      </c>
      <c r="L146" s="77">
        <v>209.57475737150531</v>
      </c>
      <c r="M146" s="77">
        <v>100.24957010716678</v>
      </c>
      <c r="N146" s="77">
        <v>91.972082667125477</v>
      </c>
      <c r="O146" s="77">
        <v>25.908090704838671</v>
      </c>
      <c r="P146" s="77">
        <v>122.44444444444444</v>
      </c>
      <c r="Q146" s="77">
        <v>46.44444444444445</v>
      </c>
      <c r="R146" s="77">
        <v>6</v>
      </c>
      <c r="S146" s="57">
        <v>1.3474694832418408</v>
      </c>
      <c r="T146" s="5">
        <v>10130</v>
      </c>
      <c r="U146" s="5" t="s">
        <v>625</v>
      </c>
      <c r="V146" s="5"/>
    </row>
    <row r="147" spans="1:22" x14ac:dyDescent="0.25">
      <c r="A147" s="78" t="str">
        <f t="shared" si="2"/>
        <v>Henderson Alvarez</v>
      </c>
      <c r="B147" s="5" t="str">
        <f>VLOOKUP(A147,PLAYERIDMAP[[PLAYERNAME]:[TEAM]],5,FALSE)</f>
        <v>MIA</v>
      </c>
      <c r="C147" s="5" t="s">
        <v>551</v>
      </c>
      <c r="D147" s="5">
        <f>VLOOKUP(PITCHERPROJECTIONS[[#This Row],[Name]],MYRANKS_P[[#All],[PLAYER NAME]:[RANK]],21,FALSE)</f>
        <v>147</v>
      </c>
      <c r="E147" s="76">
        <v>165</v>
      </c>
      <c r="F147" s="77">
        <v>701.51777595926524</v>
      </c>
      <c r="G147" s="77">
        <v>542.19858156028363</v>
      </c>
      <c r="H147" s="77">
        <v>7.5368882448459829</v>
      </c>
      <c r="I147" s="77">
        <v>12.115327095792413</v>
      </c>
      <c r="J147" s="77">
        <v>0</v>
      </c>
      <c r="K147" s="23">
        <v>3.7708675192175205</v>
      </c>
      <c r="L147" s="77">
        <v>173.85110929259861</v>
      </c>
      <c r="M147" s="77">
        <v>75.35450259236346</v>
      </c>
      <c r="N147" s="77">
        <v>69.132571185654541</v>
      </c>
      <c r="O147" s="77">
        <v>13.902527732314965</v>
      </c>
      <c r="P147" s="77">
        <v>96.25</v>
      </c>
      <c r="Q147" s="77">
        <v>42.166666666666657</v>
      </c>
      <c r="R147" s="77">
        <v>7</v>
      </c>
      <c r="S147" s="57">
        <v>1.3091986421773651</v>
      </c>
      <c r="T147" s="5">
        <v>5669</v>
      </c>
      <c r="U147" s="5" t="s">
        <v>768</v>
      </c>
      <c r="V147" s="5"/>
    </row>
    <row r="148" spans="1:22" x14ac:dyDescent="0.25">
      <c r="A148" s="78" t="str">
        <f t="shared" si="2"/>
        <v>Tyler Clippard</v>
      </c>
      <c r="B148" s="5" t="str">
        <f>VLOOKUP(A148,PLAYERIDMAP[[PLAYERNAME]:[TEAM]],5,FALSE)</f>
        <v>WAS</v>
      </c>
      <c r="C148" s="5" t="s">
        <v>558</v>
      </c>
      <c r="D148" s="5">
        <f>VLOOKUP(PITCHERPROJECTIONS[[#This Row],[Name]],MYRANKS_P[[#All],[PLAYER NAME]:[RANK]],21,FALSE)</f>
        <v>148</v>
      </c>
      <c r="E148" s="76">
        <v>70</v>
      </c>
      <c r="F148" s="77">
        <v>283.23466419935272</v>
      </c>
      <c r="G148" s="77">
        <v>172.14814814814815</v>
      </c>
      <c r="H148" s="77">
        <v>3.8897127611952578</v>
      </c>
      <c r="I148" s="77">
        <v>2.9710144758918742</v>
      </c>
      <c r="J148" s="77">
        <v>0</v>
      </c>
      <c r="K148" s="23">
        <v>3.2038310017538723</v>
      </c>
      <c r="L148" s="77">
        <v>52.345775310463836</v>
      </c>
      <c r="M148" s="77">
        <v>27.161367270424496</v>
      </c>
      <c r="N148" s="77">
        <v>24.918685569196782</v>
      </c>
      <c r="O148" s="77">
        <v>9.3087382734267941</v>
      </c>
      <c r="P148" s="77">
        <v>73.888888888888886</v>
      </c>
      <c r="Q148" s="77">
        <v>24.888888888888889</v>
      </c>
      <c r="R148" s="77">
        <v>3</v>
      </c>
      <c r="S148" s="57">
        <v>1.1033523457050389</v>
      </c>
      <c r="T148" s="5">
        <v>5640</v>
      </c>
      <c r="U148" s="5" t="s">
        <v>635</v>
      </c>
      <c r="V148" s="5"/>
    </row>
    <row r="149" spans="1:22" x14ac:dyDescent="0.25">
      <c r="A149" s="78" t="str">
        <f t="shared" si="2"/>
        <v>Jaime Garcia</v>
      </c>
      <c r="B149" s="5" t="str">
        <f>VLOOKUP(A149,PLAYERIDMAP[[PLAYERNAME]:[TEAM]],5,FALSE)</f>
        <v>STL</v>
      </c>
      <c r="C149" s="5" t="s">
        <v>551</v>
      </c>
      <c r="D149" s="5">
        <f>VLOOKUP(PITCHERPROJECTIONS[[#This Row],[Name]],MYRANKS_P[[#All],[PLAYER NAME]:[RANK]],21,FALSE)</f>
        <v>149</v>
      </c>
      <c r="E149" s="76">
        <v>100</v>
      </c>
      <c r="F149" s="77">
        <v>427.12539224341737</v>
      </c>
      <c r="G149" s="77">
        <v>305.95813204508852</v>
      </c>
      <c r="H149" s="77">
        <v>6.9538709692348029</v>
      </c>
      <c r="I149" s="77">
        <v>4.9565625705460441</v>
      </c>
      <c r="J149" s="77">
        <v>0</v>
      </c>
      <c r="K149" s="23">
        <v>3.6815077991463707</v>
      </c>
      <c r="L149" s="77">
        <v>103.01428113230629</v>
      </c>
      <c r="M149" s="77">
        <v>44.587150011883828</v>
      </c>
      <c r="N149" s="77">
        <v>40.905642212737455</v>
      </c>
      <c r="O149" s="77">
        <v>8.1672601983288526</v>
      </c>
      <c r="P149" s="77">
        <v>78.888888888888886</v>
      </c>
      <c r="Q149" s="77">
        <v>26.111111111111111</v>
      </c>
      <c r="R149" s="77">
        <v>7.9999999999999991</v>
      </c>
      <c r="S149" s="57">
        <v>1.2912539224341739</v>
      </c>
      <c r="T149" s="5">
        <v>8137</v>
      </c>
      <c r="U149" s="5" t="s">
        <v>805</v>
      </c>
      <c r="V149" s="5"/>
    </row>
    <row r="150" spans="1:22" x14ac:dyDescent="0.25">
      <c r="A150" s="78" t="str">
        <f t="shared" si="2"/>
        <v>Joaquin Benoit</v>
      </c>
      <c r="B150" s="5" t="str">
        <f>VLOOKUP(A150,PLAYERIDMAP[[PLAYERNAME]:[TEAM]],5,FALSE)</f>
        <v>SD</v>
      </c>
      <c r="C150" s="5" t="s">
        <v>558</v>
      </c>
      <c r="D150" s="5">
        <f>VLOOKUP(PITCHERPROJECTIONS[[#This Row],[Name]],MYRANKS_P[[#All],[PLAYER NAME]:[RANK]],21,FALSE)</f>
        <v>131</v>
      </c>
      <c r="E150" s="76">
        <v>65</v>
      </c>
      <c r="F150" s="77">
        <v>263.41858803537639</v>
      </c>
      <c r="G150" s="77">
        <v>165.5092592592593</v>
      </c>
      <c r="H150" s="77">
        <v>3.4966156361377148</v>
      </c>
      <c r="I150" s="77">
        <v>2.8740596554431934</v>
      </c>
      <c r="J150" s="77">
        <v>10</v>
      </c>
      <c r="K150" s="23">
        <v>3.1423900078478928</v>
      </c>
      <c r="L150" s="77">
        <v>53.418588035376374</v>
      </c>
      <c r="M150" s="77">
        <v>24.737592450669247</v>
      </c>
      <c r="N150" s="77">
        <v>22.695038945568115</v>
      </c>
      <c r="O150" s="77">
        <v>7.0759954427837659</v>
      </c>
      <c r="P150" s="77">
        <v>69.333333333333329</v>
      </c>
      <c r="Q150" s="77">
        <v>19.5</v>
      </c>
      <c r="R150" s="77">
        <v>2</v>
      </c>
      <c r="S150" s="57">
        <v>1.1218244313134826</v>
      </c>
      <c r="T150" s="5">
        <v>1437</v>
      </c>
      <c r="U150" s="5" t="s">
        <v>608</v>
      </c>
      <c r="V150" s="5"/>
    </row>
    <row r="151" spans="1:22" x14ac:dyDescent="0.25">
      <c r="A151" s="78" t="str">
        <f t="shared" si="2"/>
        <v>Andrew Albers</v>
      </c>
      <c r="B151" s="5" t="str">
        <f>VLOOKUP(A151,PLAYERIDMAP[[PLAYERNAME]:[TEAM]],5,FALSE)</f>
        <v>MIN</v>
      </c>
      <c r="C151" s="5" t="s">
        <v>551</v>
      </c>
      <c r="D151" s="5">
        <f>VLOOKUP(PITCHERPROJECTIONS[[#This Row],[Name]],MYRANKS_P[[#All],[PLAYER NAME]:[RANK]],21,FALSE)</f>
        <v>150</v>
      </c>
      <c r="E151" s="76">
        <v>180</v>
      </c>
      <c r="F151" s="77">
        <v>762.0198783563269</v>
      </c>
      <c r="G151" s="77">
        <v>602.85714285714278</v>
      </c>
      <c r="H151" s="77">
        <v>8.9025484801998651</v>
      </c>
      <c r="I151" s="77">
        <v>12.536231891405659</v>
      </c>
      <c r="J151" s="77">
        <v>0</v>
      </c>
      <c r="K151" s="57">
        <v>4.1966635190334278</v>
      </c>
      <c r="L151" s="77">
        <v>204.01987835632693</v>
      </c>
      <c r="M151" s="77">
        <v>91.487264714928742</v>
      </c>
      <c r="N151" s="77">
        <v>83.93327038066856</v>
      </c>
      <c r="O151" s="77">
        <v>23.162735499184095</v>
      </c>
      <c r="P151" s="77">
        <v>100</v>
      </c>
      <c r="Q151" s="77">
        <v>30</v>
      </c>
      <c r="R151" s="77">
        <v>6</v>
      </c>
      <c r="S151" s="57">
        <v>1.3001104353129274</v>
      </c>
      <c r="T151" s="5">
        <v>7853</v>
      </c>
      <c r="U151" s="5" t="s">
        <v>5274</v>
      </c>
      <c r="V151" s="5"/>
    </row>
    <row r="152" spans="1:22" x14ac:dyDescent="0.25">
      <c r="A152" s="78" t="str">
        <f t="shared" si="2"/>
        <v>Ross Detwiler</v>
      </c>
      <c r="B152" s="5" t="str">
        <f>VLOOKUP(A152,PLAYERIDMAP[[PLAYERNAME]:[TEAM]],5,FALSE)</f>
        <v>WAS</v>
      </c>
      <c r="C152" s="5" t="s">
        <v>551</v>
      </c>
      <c r="D152" s="5">
        <f>VLOOKUP(PITCHERPROJECTIONS[[#This Row],[Name]],MYRANKS_P[[#All],[PLAYER NAME]:[RANK]],21,FALSE)</f>
        <v>151</v>
      </c>
      <c r="E152" s="76">
        <v>150</v>
      </c>
      <c r="F152" s="77">
        <v>639.93772188646847</v>
      </c>
      <c r="G152" s="77">
        <v>487.97736916548797</v>
      </c>
      <c r="H152" s="77">
        <v>8.4342232589715209</v>
      </c>
      <c r="I152" s="77">
        <v>9.4314270506997495</v>
      </c>
      <c r="J152" s="77">
        <v>0</v>
      </c>
      <c r="K152" s="23">
        <v>3.9502850501560878</v>
      </c>
      <c r="L152" s="77">
        <v>157.91391236265895</v>
      </c>
      <c r="M152" s="77">
        <v>71.763511744502267</v>
      </c>
      <c r="N152" s="77">
        <v>65.838084169268129</v>
      </c>
      <c r="O152" s="77">
        <v>14.936543197170971</v>
      </c>
      <c r="P152" s="77">
        <v>90.000000000000014</v>
      </c>
      <c r="Q152" s="77">
        <v>41.666666666666671</v>
      </c>
      <c r="R152" s="77">
        <v>5.3571428571428568</v>
      </c>
      <c r="S152" s="57">
        <v>1.3305371935288375</v>
      </c>
      <c r="T152" s="5">
        <v>2859</v>
      </c>
      <c r="U152" s="5" t="s">
        <v>969</v>
      </c>
      <c r="V152" s="5"/>
    </row>
    <row r="153" spans="1:22" x14ac:dyDescent="0.25">
      <c r="A153" s="78" t="str">
        <f t="shared" si="2"/>
        <v>Carlos Martinez</v>
      </c>
      <c r="B153" s="5" t="str">
        <f>VLOOKUP(A153,PLAYERIDMAP[[PLAYERNAME]:[TEAM]],5,FALSE)</f>
        <v>STL</v>
      </c>
      <c r="C153" s="5" t="s">
        <v>558</v>
      </c>
      <c r="D153" s="5">
        <f>VLOOKUP(PITCHERPROJECTIONS[[#This Row],[Name]],MYRANKS_P[[#All],[PLAYER NAME]:[RANK]],21,FALSE)</f>
        <v>152</v>
      </c>
      <c r="E153" s="76">
        <v>100</v>
      </c>
      <c r="F153" s="77">
        <v>426.80008769728278</v>
      </c>
      <c r="G153" s="77">
        <v>293.65079365079362</v>
      </c>
      <c r="H153" s="77">
        <v>5.8023669265902837</v>
      </c>
      <c r="I153" s="77">
        <v>3.9986719835341904</v>
      </c>
      <c r="J153" s="77">
        <v>0</v>
      </c>
      <c r="K153" s="23">
        <v>3.6139314864624787</v>
      </c>
      <c r="L153" s="77">
        <v>96.865447174406995</v>
      </c>
      <c r="M153" s="77">
        <v>43.768725780490023</v>
      </c>
      <c r="N153" s="77">
        <v>40.154794294027539</v>
      </c>
      <c r="O153" s="77">
        <v>8.7702090791689127</v>
      </c>
      <c r="P153" s="77">
        <v>84.444444444444443</v>
      </c>
      <c r="Q153" s="77">
        <v>31.111111111111107</v>
      </c>
      <c r="R153" s="77">
        <v>8.8235294117647065</v>
      </c>
      <c r="S153" s="57">
        <v>1.279765582855181</v>
      </c>
      <c r="T153" s="5">
        <v>11682</v>
      </c>
      <c r="U153" s="5" t="s">
        <v>840</v>
      </c>
      <c r="V153" s="5"/>
    </row>
    <row r="154" spans="1:22" x14ac:dyDescent="0.25">
      <c r="A154" s="78" t="str">
        <f t="shared" si="2"/>
        <v>Felix Doubront</v>
      </c>
      <c r="B154" s="5" t="str">
        <f>VLOOKUP(A154,PLAYERIDMAP[[PLAYERNAME]:[TEAM]],5,FALSE)</f>
        <v>BOS</v>
      </c>
      <c r="C154" s="5" t="s">
        <v>551</v>
      </c>
      <c r="D154" s="5">
        <f>VLOOKUP(PITCHERPROJECTIONS[[#This Row],[Name]],MYRANKS_P[[#All],[PLAYER NAME]:[RANK]],21,FALSE)</f>
        <v>153</v>
      </c>
      <c r="E154" s="76">
        <v>140</v>
      </c>
      <c r="F154" s="77">
        <v>613.61161605874349</v>
      </c>
      <c r="G154" s="77">
        <v>400.77632217370211</v>
      </c>
      <c r="H154" s="77">
        <v>9.1667950409708627</v>
      </c>
      <c r="I154" s="77">
        <v>7.5078119147223239</v>
      </c>
      <c r="J154" s="77">
        <v>0</v>
      </c>
      <c r="K154" s="23">
        <v>4.3288036088452975</v>
      </c>
      <c r="L154" s="77">
        <v>141.01439383652132</v>
      </c>
      <c r="M154" s="77">
        <v>73.397270078865816</v>
      </c>
      <c r="N154" s="77">
        <v>67.336945026482397</v>
      </c>
      <c r="O154" s="77">
        <v>15.571404996152566</v>
      </c>
      <c r="P154" s="77">
        <v>130.66666666666666</v>
      </c>
      <c r="Q154" s="77">
        <v>62.222222222222221</v>
      </c>
      <c r="R154" s="77">
        <v>4.375</v>
      </c>
      <c r="S154" s="57">
        <v>1.4516901147053112</v>
      </c>
      <c r="T154" s="5">
        <v>1478</v>
      </c>
      <c r="U154" s="5" t="s">
        <v>711</v>
      </c>
      <c r="V154" s="5"/>
    </row>
    <row r="155" spans="1:22" x14ac:dyDescent="0.25">
      <c r="A155" s="78" t="str">
        <f t="shared" si="2"/>
        <v>Brandon Beachy</v>
      </c>
      <c r="B155" s="5" t="str">
        <f>VLOOKUP(A155,PLAYERIDMAP[[PLAYERNAME]:[TEAM]],5,FALSE)</f>
        <v>ATL</v>
      </c>
      <c r="C155" s="5" t="s">
        <v>551</v>
      </c>
      <c r="D155" s="5">
        <f>VLOOKUP(PITCHERPROJECTIONS[[#This Row],[Name]],MYRANKS_P[[#All],[PLAYER NAME]:[RANK]],21,FALSE)</f>
        <v>154</v>
      </c>
      <c r="E155" s="76">
        <v>100</v>
      </c>
      <c r="F155" s="77">
        <v>420.66486577657048</v>
      </c>
      <c r="G155" s="77">
        <v>283.25508607198748</v>
      </c>
      <c r="H155" s="77">
        <v>6.0101937008057789</v>
      </c>
      <c r="I155" s="77">
        <v>5.9002398389750681</v>
      </c>
      <c r="J155" s="77">
        <v>0</v>
      </c>
      <c r="K155" s="23">
        <v>3.8569231882826869</v>
      </c>
      <c r="L155" s="77">
        <v>94.871214982919696</v>
      </c>
      <c r="M155" s="77">
        <v>46.711625280312546</v>
      </c>
      <c r="N155" s="77">
        <v>42.854702092029854</v>
      </c>
      <c r="O155" s="77">
        <v>12.727240022043325</v>
      </c>
      <c r="P155" s="77">
        <v>88.888888888888886</v>
      </c>
      <c r="Q155" s="77">
        <v>32.222222222222221</v>
      </c>
      <c r="R155" s="77">
        <v>3.5714285714285707</v>
      </c>
      <c r="S155" s="57">
        <v>1.2709343720514192</v>
      </c>
      <c r="T155" s="5">
        <v>8851</v>
      </c>
      <c r="U155" s="5" t="s">
        <v>891</v>
      </c>
      <c r="V155" s="5"/>
    </row>
    <row r="156" spans="1:22" x14ac:dyDescent="0.25">
      <c r="A156" s="78" t="str">
        <f t="shared" si="2"/>
        <v>Joel Peralta</v>
      </c>
      <c r="B156" s="5" t="str">
        <f>VLOOKUP(A156,PLAYERIDMAP[[PLAYERNAME]:[TEAM]],5,FALSE)</f>
        <v>TB</v>
      </c>
      <c r="C156" s="5" t="s">
        <v>558</v>
      </c>
      <c r="D156" s="5">
        <f>VLOOKUP(PITCHERPROJECTIONS[[#This Row],[Name]],MYRANKS_P[[#All],[PLAYER NAME]:[RANK]],21,FALSE)</f>
        <v>155</v>
      </c>
      <c r="E156" s="76">
        <v>65</v>
      </c>
      <c r="F156" s="77">
        <v>260.42495175436102</v>
      </c>
      <c r="G156" s="77">
        <v>162.98798798798796</v>
      </c>
      <c r="H156" s="77">
        <v>3.8299656739671355</v>
      </c>
      <c r="I156" s="77">
        <v>2.5407096176137727</v>
      </c>
      <c r="J156" s="77">
        <v>0</v>
      </c>
      <c r="K156" s="23">
        <v>3.1638985101614781</v>
      </c>
      <c r="L156" s="77">
        <v>50.702729532138818</v>
      </c>
      <c r="M156" s="77">
        <v>24.90691216054897</v>
      </c>
      <c r="N156" s="77">
        <v>22.850378128944008</v>
      </c>
      <c r="O156" s="77">
        <v>8.3258526552619454</v>
      </c>
      <c r="P156" s="77">
        <v>67.888888888888886</v>
      </c>
      <c r="Q156" s="77">
        <v>20.222222222222221</v>
      </c>
      <c r="R156" s="77">
        <v>1</v>
      </c>
      <c r="S156" s="57">
        <v>1.0911531039132469</v>
      </c>
      <c r="T156" s="5">
        <v>2332</v>
      </c>
      <c r="U156" s="5" t="s">
        <v>712</v>
      </c>
      <c r="V156" s="5"/>
    </row>
    <row r="157" spans="1:22" x14ac:dyDescent="0.25">
      <c r="A157" s="78" t="str">
        <f t="shared" si="2"/>
        <v>Jenrry Mejia</v>
      </c>
      <c r="B157" s="5" t="str">
        <f>VLOOKUP(A157,PLAYERIDMAP[[PLAYERNAME]:[TEAM]],5,FALSE)</f>
        <v>NYM</v>
      </c>
      <c r="C157" s="5" t="s">
        <v>551</v>
      </c>
      <c r="D157" s="5">
        <f>VLOOKUP(PITCHERPROJECTIONS[[#This Row],[Name]],MYRANKS_P[[#All],[PLAYER NAME]:[RANK]],21,FALSE)</f>
        <v>156</v>
      </c>
      <c r="E157" s="76">
        <v>150</v>
      </c>
      <c r="F157" s="77">
        <v>643.62188868570922</v>
      </c>
      <c r="G157" s="77">
        <v>468.13725490196083</v>
      </c>
      <c r="H157" s="77">
        <v>7.8603098361292965</v>
      </c>
      <c r="I157" s="77">
        <v>10.005340473541974</v>
      </c>
      <c r="J157" s="77">
        <v>0</v>
      </c>
      <c r="K157" s="23">
        <v>4.0024625039275525</v>
      </c>
      <c r="L157" s="77">
        <v>161.95522201904257</v>
      </c>
      <c r="M157" s="77">
        <v>72.711402154683881</v>
      </c>
      <c r="N157" s="77">
        <v>66.707708398792548</v>
      </c>
      <c r="O157" s="77">
        <v>12.151300450415112</v>
      </c>
      <c r="P157" s="77">
        <v>116.66666666666667</v>
      </c>
      <c r="Q157" s="77">
        <v>46.666666666666664</v>
      </c>
      <c r="R157" s="77">
        <v>0</v>
      </c>
      <c r="S157" s="57">
        <v>1.3908125912380616</v>
      </c>
      <c r="T157" s="5">
        <v>8476</v>
      </c>
      <c r="U157" s="5" t="s">
        <v>883</v>
      </c>
      <c r="V157" s="5"/>
    </row>
    <row r="158" spans="1:22" x14ac:dyDescent="0.25">
      <c r="A158" s="78" t="str">
        <f t="shared" si="2"/>
        <v>Edward Mujica</v>
      </c>
      <c r="B158" s="5" t="str">
        <f>VLOOKUP(A158,PLAYERIDMAP[[PLAYERNAME]:[TEAM]],5,FALSE)</f>
        <v>BOS</v>
      </c>
      <c r="C158" s="5" t="s">
        <v>558</v>
      </c>
      <c r="D158" s="5">
        <f>VLOOKUP(PITCHERPROJECTIONS[[#This Row],[Name]],MYRANKS_P[[#All],[PLAYER NAME]:[RANK]],21,FALSE)</f>
        <v>157</v>
      </c>
      <c r="E158" s="76">
        <v>65</v>
      </c>
      <c r="F158" s="77">
        <v>259.72547639809477</v>
      </c>
      <c r="G158" s="77">
        <v>195.5404383975812</v>
      </c>
      <c r="H158" s="77">
        <v>4.2418594795903504</v>
      </c>
      <c r="I158" s="77">
        <v>2.1288158119905578</v>
      </c>
      <c r="J158" s="77">
        <v>5</v>
      </c>
      <c r="K158" s="23">
        <v>3.3074404199138141</v>
      </c>
      <c r="L158" s="77">
        <v>60.114365286983698</v>
      </c>
      <c r="M158" s="77">
        <v>26.036905972321531</v>
      </c>
      <c r="N158" s="77">
        <v>23.887069699377548</v>
      </c>
      <c r="O158" s="77">
        <v>8.2961491116246791</v>
      </c>
      <c r="P158" s="77">
        <v>44.777777777777779</v>
      </c>
      <c r="Q158" s="77">
        <v>10.111111111111111</v>
      </c>
      <c r="R158" s="77">
        <v>1</v>
      </c>
      <c r="S158" s="57">
        <v>1.0803919445860741</v>
      </c>
      <c r="T158" s="5">
        <v>3970</v>
      </c>
      <c r="U158" s="5" t="s">
        <v>615</v>
      </c>
      <c r="V158" s="5"/>
    </row>
    <row r="159" spans="1:22" x14ac:dyDescent="0.25">
      <c r="A159" s="78" t="str">
        <f t="shared" si="2"/>
        <v>Wily Peralta</v>
      </c>
      <c r="B159" s="5" t="str">
        <f>VLOOKUP(A159,PLAYERIDMAP[[PLAYERNAME]:[TEAM]],5,FALSE)</f>
        <v>MIL</v>
      </c>
      <c r="C159" s="5" t="s">
        <v>551</v>
      </c>
      <c r="D159" s="5">
        <f>VLOOKUP(PITCHERPROJECTIONS[[#This Row],[Name]],MYRANKS_P[[#All],[PLAYER NAME]:[RANK]],21,FALSE)</f>
        <v>158</v>
      </c>
      <c r="E159" s="76">
        <v>190</v>
      </c>
      <c r="F159" s="77">
        <v>829.19680797476917</v>
      </c>
      <c r="G159" s="77">
        <v>594.1269841269841</v>
      </c>
      <c r="H159" s="77">
        <v>9.7870861429290041</v>
      </c>
      <c r="I159" s="77">
        <v>12.842737582654603</v>
      </c>
      <c r="J159" s="77">
        <v>0</v>
      </c>
      <c r="K159" s="23">
        <v>4.2080019539975382</v>
      </c>
      <c r="L159" s="77">
        <v>197.11872989669109</v>
      </c>
      <c r="M159" s="77">
        <v>96.830800519210015</v>
      </c>
      <c r="N159" s="77">
        <v>88.835596806614689</v>
      </c>
      <c r="O159" s="77">
        <v>18.880634658595866</v>
      </c>
      <c r="P159" s="77">
        <v>135.11111111111111</v>
      </c>
      <c r="Q159" s="77">
        <v>73.888888888888886</v>
      </c>
      <c r="R159" s="77">
        <v>7.1891891891891895</v>
      </c>
      <c r="S159" s="57">
        <v>1.4263558883451579</v>
      </c>
      <c r="T159" s="5">
        <v>7738</v>
      </c>
      <c r="U159" s="5" t="s">
        <v>745</v>
      </c>
      <c r="V159" s="5"/>
    </row>
    <row r="160" spans="1:22" x14ac:dyDescent="0.25">
      <c r="A160" s="78" t="str">
        <f t="shared" si="2"/>
        <v>Nathan Eovaldi</v>
      </c>
      <c r="B160" s="5" t="str">
        <f>VLOOKUP(A160,PLAYERIDMAP[[PLAYERNAME]:[TEAM]],5,FALSE)</f>
        <v>MIA</v>
      </c>
      <c r="C160" s="5" t="s">
        <v>551</v>
      </c>
      <c r="D160" s="5">
        <f>VLOOKUP(PITCHERPROJECTIONS[[#This Row],[Name]],MYRANKS_P[[#All],[PLAYER NAME]:[RANK]],21,FALSE)</f>
        <v>159</v>
      </c>
      <c r="E160" s="76">
        <v>160</v>
      </c>
      <c r="F160" s="77">
        <v>689.11372441894878</v>
      </c>
      <c r="G160" s="77">
        <v>497.77777777777777</v>
      </c>
      <c r="H160" s="77">
        <v>7.1349967319280534</v>
      </c>
      <c r="I160" s="77">
        <v>11.9216969317213</v>
      </c>
      <c r="J160" s="77">
        <v>0</v>
      </c>
      <c r="K160" s="23">
        <v>3.8518797445954864</v>
      </c>
      <c r="L160" s="77">
        <v>161.4692799745043</v>
      </c>
      <c r="M160" s="77">
        <v>74.640869717494766</v>
      </c>
      <c r="N160" s="77">
        <v>68.477862126141986</v>
      </c>
      <c r="O160" s="77">
        <v>12.135946641170982</v>
      </c>
      <c r="P160" s="77">
        <v>115.55555555555556</v>
      </c>
      <c r="Q160" s="77">
        <v>60.444444444444443</v>
      </c>
      <c r="R160" s="77">
        <v>3.2</v>
      </c>
      <c r="S160" s="57">
        <v>1.3869607776184296</v>
      </c>
      <c r="T160" s="5">
        <v>9132</v>
      </c>
      <c r="U160" s="5" t="s">
        <v>784</v>
      </c>
      <c r="V160" s="5"/>
    </row>
    <row r="161" spans="1:22" x14ac:dyDescent="0.25">
      <c r="A161" s="78" t="str">
        <f t="shared" si="2"/>
        <v>J.J. Putz</v>
      </c>
      <c r="B161" s="5" t="str">
        <f>VLOOKUP(A161,PLAYERIDMAP[[PLAYERNAME]:[TEAM]],5,FALSE)</f>
        <v>ARI</v>
      </c>
      <c r="C161" s="5" t="s">
        <v>558</v>
      </c>
      <c r="D161" s="5">
        <f>VLOOKUP(PITCHERPROJECTIONS[[#This Row],[Name]],MYRANKS_P[[#All],[PLAYER NAME]:[RANK]],21,FALSE)</f>
        <v>160</v>
      </c>
      <c r="E161" s="76">
        <v>55</v>
      </c>
      <c r="F161" s="77">
        <v>223.97997942600344</v>
      </c>
      <c r="G161" s="77">
        <v>140.89506172839506</v>
      </c>
      <c r="H161" s="77">
        <v>3.2617336833076891</v>
      </c>
      <c r="I161" s="77">
        <v>2.1288377172607715</v>
      </c>
      <c r="J161" s="77">
        <v>5</v>
      </c>
      <c r="K161" s="23">
        <v>3.0685457813467454</v>
      </c>
      <c r="L161" s="77">
        <v>44.75775720378121</v>
      </c>
      <c r="M161" s="77">
        <v>20.439924399081935</v>
      </c>
      <c r="N161" s="77">
        <v>18.752224219341223</v>
      </c>
      <c r="O161" s="77">
        <v>5.3071399198305915</v>
      </c>
      <c r="P161" s="77">
        <v>58.05555555555555</v>
      </c>
      <c r="Q161" s="77">
        <v>17.722222222222221</v>
      </c>
      <c r="R161" s="77">
        <v>1.9999999999999998</v>
      </c>
      <c r="S161" s="57">
        <v>1.1359996259273351</v>
      </c>
      <c r="T161" s="5">
        <v>1795</v>
      </c>
      <c r="U161" s="5" t="s">
        <v>732</v>
      </c>
      <c r="V161" s="5"/>
    </row>
    <row r="162" spans="1:22" x14ac:dyDescent="0.25">
      <c r="A162" s="78" t="str">
        <f t="shared" si="2"/>
        <v>Zach McAllister</v>
      </c>
      <c r="B162" s="5" t="str">
        <f>VLOOKUP(A162,PLAYERIDMAP[[PLAYERNAME]:[TEAM]],5,FALSE)</f>
        <v>CLE</v>
      </c>
      <c r="C162" s="5" t="s">
        <v>551</v>
      </c>
      <c r="D162" s="5">
        <f>VLOOKUP(PITCHERPROJECTIONS[[#This Row],[Name]],MYRANKS_P[[#All],[PLAYER NAME]:[RANK]],21,FALSE)</f>
        <v>161</v>
      </c>
      <c r="E162" s="76">
        <v>150</v>
      </c>
      <c r="F162" s="77">
        <v>648.11559660360501</v>
      </c>
      <c r="G162" s="77">
        <v>457.14285714285722</v>
      </c>
      <c r="H162" s="77">
        <v>8.7339638807039375</v>
      </c>
      <c r="I162" s="77">
        <v>9.1316864289673312</v>
      </c>
      <c r="J162" s="77">
        <v>0</v>
      </c>
      <c r="K162" s="23">
        <v>4.3235542553359165</v>
      </c>
      <c r="L162" s="77">
        <v>156.68702517503354</v>
      </c>
      <c r="M162" s="77">
        <v>78.544568971935817</v>
      </c>
      <c r="N162" s="77">
        <v>72.059237588931936</v>
      </c>
      <c r="O162" s="77">
        <v>19.54416803217638</v>
      </c>
      <c r="P162" s="77">
        <v>115.00000000000001</v>
      </c>
      <c r="Q162" s="77">
        <v>50</v>
      </c>
      <c r="R162" s="77">
        <v>6.4285714285714297</v>
      </c>
      <c r="S162" s="57">
        <v>1.3779135011668904</v>
      </c>
      <c r="T162" s="5">
        <v>2895</v>
      </c>
      <c r="U162" s="5" t="s">
        <v>720</v>
      </c>
      <c r="V162" s="5"/>
    </row>
    <row r="163" spans="1:22" x14ac:dyDescent="0.25">
      <c r="A163" s="78" t="str">
        <f t="shared" si="2"/>
        <v>Tyler Thornburg</v>
      </c>
      <c r="B163" s="5" t="str">
        <f>VLOOKUP(A163,PLAYERIDMAP[[PLAYERNAME]:[TEAM]],5,FALSE)</f>
        <v>MIL</v>
      </c>
      <c r="C163" s="5" t="s">
        <v>551</v>
      </c>
      <c r="D163" s="5">
        <f>VLOOKUP(PITCHERPROJECTIONS[[#This Row],[Name]],MYRANKS_P[[#All],[PLAYER NAME]:[RANK]],21,FALSE)</f>
        <v>162</v>
      </c>
      <c r="E163" s="76">
        <v>150</v>
      </c>
      <c r="F163" s="77">
        <v>649.03947646500831</v>
      </c>
      <c r="G163" s="77">
        <v>451.53664302600464</v>
      </c>
      <c r="H163" s="77">
        <v>7.7966741389762682</v>
      </c>
      <c r="I163" s="77">
        <v>10.068976170695002</v>
      </c>
      <c r="J163" s="77">
        <v>0</v>
      </c>
      <c r="K163" s="23">
        <v>4.1712785495868197</v>
      </c>
      <c r="L163" s="77">
        <v>151.03947646500833</v>
      </c>
      <c r="M163" s="77">
        <v>75.778226984160568</v>
      </c>
      <c r="N163" s="77">
        <v>69.52130915978033</v>
      </c>
      <c r="O163" s="77">
        <v>17.836166772336984</v>
      </c>
      <c r="P163" s="77">
        <v>116.66666666666667</v>
      </c>
      <c r="Q163" s="77">
        <v>55</v>
      </c>
      <c r="R163" s="77">
        <v>8.0000000000000018</v>
      </c>
      <c r="S163" s="57">
        <v>1.3735965097667222</v>
      </c>
      <c r="T163" s="5">
        <v>10688</v>
      </c>
      <c r="U163" s="5" t="s">
        <v>778</v>
      </c>
      <c r="V163" s="5"/>
    </row>
    <row r="164" spans="1:22" x14ac:dyDescent="0.25">
      <c r="A164" s="78" t="str">
        <f t="shared" si="2"/>
        <v>Garrett Richards</v>
      </c>
      <c r="B164" s="5" t="str">
        <f>VLOOKUP(A164,PLAYERIDMAP[[PLAYERNAME]:[TEAM]],5,FALSE)</f>
        <v>LAA</v>
      </c>
      <c r="C164" s="5" t="s">
        <v>551</v>
      </c>
      <c r="D164" s="5">
        <f>VLOOKUP(PITCHERPROJECTIONS[[#This Row],[Name]],MYRANKS_P[[#All],[PLAYER NAME]:[RANK]],21,FALSE)</f>
        <v>163</v>
      </c>
      <c r="E164" s="76">
        <v>165</v>
      </c>
      <c r="F164" s="77">
        <v>719.06969269944864</v>
      </c>
      <c r="G164" s="77">
        <v>519.66426858513182</v>
      </c>
      <c r="H164" s="77">
        <v>9.6868202142490816</v>
      </c>
      <c r="I164" s="77">
        <v>9.9653951263893124</v>
      </c>
      <c r="J164" s="77">
        <v>0</v>
      </c>
      <c r="K164" s="23">
        <v>4.2162660037293831</v>
      </c>
      <c r="L164" s="77">
        <v>174.56969269944864</v>
      </c>
      <c r="M164" s="77">
        <v>84.255048974525508</v>
      </c>
      <c r="N164" s="77">
        <v>77.298210068372015</v>
      </c>
      <c r="O164" s="77">
        <v>16.072090780983459</v>
      </c>
      <c r="P164" s="77">
        <v>117.33333333333333</v>
      </c>
      <c r="Q164" s="77">
        <v>60.499999999999993</v>
      </c>
      <c r="R164" s="77">
        <v>5.4999999999999991</v>
      </c>
      <c r="S164" s="57">
        <v>1.4246648042390826</v>
      </c>
      <c r="T164" s="5">
        <v>9784</v>
      </c>
      <c r="U164" s="5" t="s">
        <v>773</v>
      </c>
      <c r="V164" s="5"/>
    </row>
    <row r="165" spans="1:22" x14ac:dyDescent="0.25">
      <c r="A165" s="78" t="str">
        <f t="shared" si="2"/>
        <v>Erasmo Ramirez</v>
      </c>
      <c r="B165" s="5" t="str">
        <f>VLOOKUP(A165,PLAYERIDMAP[[PLAYERNAME]:[TEAM]],5,FALSE)</f>
        <v>SEA</v>
      </c>
      <c r="C165" s="5" t="s">
        <v>551</v>
      </c>
      <c r="D165" s="5">
        <f>VLOOKUP(PITCHERPROJECTIONS[[#This Row],[Name]],MYRANKS_P[[#All],[PLAYER NAME]:[RANK]],21,FALSE)</f>
        <v>164</v>
      </c>
      <c r="E165" s="76">
        <v>160</v>
      </c>
      <c r="F165" s="77">
        <v>688.77103572755732</v>
      </c>
      <c r="G165" s="77">
        <v>482.53968253968236</v>
      </c>
      <c r="H165" s="77">
        <v>7.8043342112798344</v>
      </c>
      <c r="I165" s="77">
        <v>11.25235945236952</v>
      </c>
      <c r="J165" s="77">
        <v>0</v>
      </c>
      <c r="K165" s="23">
        <v>4.3207090350337758</v>
      </c>
      <c r="L165" s="77">
        <v>166.54881350533518</v>
      </c>
      <c r="M165" s="77">
        <v>83.725739523321181</v>
      </c>
      <c r="N165" s="77">
        <v>76.812605067267128</v>
      </c>
      <c r="O165" s="77">
        <v>21.78690874343047</v>
      </c>
      <c r="P165" s="77">
        <v>126.22222222222223</v>
      </c>
      <c r="Q165" s="77">
        <v>51.555555555555557</v>
      </c>
      <c r="R165" s="77">
        <v>6.666666666666667</v>
      </c>
      <c r="S165" s="57">
        <v>1.3631523066305671</v>
      </c>
      <c r="T165" s="5">
        <v>10314</v>
      </c>
      <c r="U165" s="5" t="s">
        <v>887</v>
      </c>
      <c r="V165" s="5"/>
    </row>
    <row r="166" spans="1:22" x14ac:dyDescent="0.25">
      <c r="A166" s="78" t="str">
        <f t="shared" si="2"/>
        <v>Brandon Morrow</v>
      </c>
      <c r="B166" s="5" t="str">
        <f>VLOOKUP(A166,PLAYERIDMAP[[PLAYERNAME]:[TEAM]],5,FALSE)</f>
        <v>TOR</v>
      </c>
      <c r="C166" s="5" t="s">
        <v>551</v>
      </c>
      <c r="D166" s="5">
        <f>VLOOKUP(PITCHERPROJECTIONS[[#This Row],[Name]],MYRANKS_P[[#All],[PLAYER NAME]:[RANK]],21,FALSE)</f>
        <v>165</v>
      </c>
      <c r="E166" s="76">
        <v>120</v>
      </c>
      <c r="F166" s="77">
        <v>513.51038105944167</v>
      </c>
      <c r="G166" s="77">
        <v>354.28571428571439</v>
      </c>
      <c r="H166" s="77">
        <v>6.9058258232291863</v>
      </c>
      <c r="I166" s="77">
        <v>7.3866944245078301</v>
      </c>
      <c r="J166" s="77">
        <v>0</v>
      </c>
      <c r="K166" s="23">
        <v>4.1840936864267313</v>
      </c>
      <c r="L166" s="77">
        <v>121.81807336713395</v>
      </c>
      <c r="M166" s="77">
        <v>60.808828242735167</v>
      </c>
      <c r="N166" s="77">
        <v>55.787915819023077</v>
      </c>
      <c r="O166" s="77">
        <v>15.532359081419632</v>
      </c>
      <c r="P166" s="77">
        <v>100</v>
      </c>
      <c r="Q166" s="77">
        <v>40</v>
      </c>
      <c r="R166" s="77">
        <v>3.6923076923076925</v>
      </c>
      <c r="S166" s="57">
        <v>1.3484839447261161</v>
      </c>
      <c r="T166" s="5">
        <v>9346</v>
      </c>
      <c r="U166" s="5" t="s">
        <v>983</v>
      </c>
      <c r="V166" s="5"/>
    </row>
    <row r="167" spans="1:22" x14ac:dyDescent="0.25">
      <c r="A167" s="78" t="str">
        <f t="shared" si="2"/>
        <v>Jason Vargas</v>
      </c>
      <c r="B167" s="5" t="str">
        <f>VLOOKUP(A167,PLAYERIDMAP[[PLAYERNAME]:[TEAM]],5,FALSE)</f>
        <v>KC</v>
      </c>
      <c r="C167" s="5" t="s">
        <v>551</v>
      </c>
      <c r="D167" s="5">
        <f>VLOOKUP(PITCHERPROJECTIONS[[#This Row],[Name]],MYRANKS_P[[#All],[PLAYER NAME]:[RANK]],21,FALSE)</f>
        <v>166</v>
      </c>
      <c r="E167" s="76">
        <v>175</v>
      </c>
      <c r="F167" s="77">
        <v>751.08946207428119</v>
      </c>
      <c r="G167" s="77">
        <v>557.13159968479124</v>
      </c>
      <c r="H167" s="77">
        <v>8.7897396805166945</v>
      </c>
      <c r="I167" s="77">
        <v>12.053519014099786</v>
      </c>
      <c r="J167" s="77">
        <v>0</v>
      </c>
      <c r="K167" s="23">
        <v>4.364997077349746</v>
      </c>
      <c r="L167" s="77">
        <v>188.1727954076145</v>
      </c>
      <c r="M167" s="77">
        <v>92.513688056051564</v>
      </c>
      <c r="N167" s="77">
        <v>84.874943170689505</v>
      </c>
      <c r="O167" s="77">
        <v>23.818973500601089</v>
      </c>
      <c r="P167" s="77">
        <v>114.72222222222221</v>
      </c>
      <c r="Q167" s="77">
        <v>50.55555555555555</v>
      </c>
      <c r="R167" s="77">
        <v>4.8611111111111107</v>
      </c>
      <c r="S167" s="57">
        <v>1.3641620055038288</v>
      </c>
      <c r="T167" s="5">
        <v>8044</v>
      </c>
      <c r="U167" s="5" t="s">
        <v>746</v>
      </c>
      <c r="V167" s="5"/>
    </row>
    <row r="168" spans="1:22" x14ac:dyDescent="0.25">
      <c r="A168" s="78" t="str">
        <f t="shared" si="2"/>
        <v>Paco Rodriguez</v>
      </c>
      <c r="B168" s="5" t="str">
        <f>VLOOKUP(A168,PLAYERIDMAP[[PLAYERNAME]:[TEAM]],5,FALSE)</f>
        <v>LAD</v>
      </c>
      <c r="C168" s="5" t="s">
        <v>558</v>
      </c>
      <c r="D168" s="5">
        <f>VLOOKUP(PITCHERPROJECTIONS[[#This Row],[Name]],MYRANKS_P[[#All],[PLAYER NAME]:[RANK]],21,FALSE)</f>
        <v>167</v>
      </c>
      <c r="E168" s="76">
        <v>55</v>
      </c>
      <c r="F168" s="77">
        <v>223.03511924357579</v>
      </c>
      <c r="G168" s="77">
        <v>133.94216133942163</v>
      </c>
      <c r="H168" s="77">
        <v>3.2450522426189612</v>
      </c>
      <c r="I168" s="77">
        <v>2.1455191579494994</v>
      </c>
      <c r="J168" s="77">
        <v>0</v>
      </c>
      <c r="K168" s="23">
        <v>2.9280116598112356</v>
      </c>
      <c r="L168" s="77">
        <v>41.368452576909135</v>
      </c>
      <c r="M168" s="77">
        <v>19.503811000631512</v>
      </c>
      <c r="N168" s="77">
        <v>17.893404587735329</v>
      </c>
      <c r="O168" s="77">
        <v>5.2040690152652918</v>
      </c>
      <c r="P168" s="77">
        <v>61.722222222222214</v>
      </c>
      <c r="Q168" s="77">
        <v>20.166666666666664</v>
      </c>
      <c r="R168" s="77">
        <v>1.9999999999999998</v>
      </c>
      <c r="S168" s="57">
        <v>1.1188203498831963</v>
      </c>
      <c r="T168" s="5">
        <v>13398</v>
      </c>
      <c r="U168" s="5" t="s">
        <v>688</v>
      </c>
      <c r="V168" s="5"/>
    </row>
    <row r="169" spans="1:22" x14ac:dyDescent="0.25">
      <c r="A169" s="78" t="str">
        <f t="shared" si="2"/>
        <v>Charlie Morton</v>
      </c>
      <c r="B169" s="5" t="str">
        <f>VLOOKUP(A169,PLAYERIDMAP[[PLAYERNAME]:[TEAM]],5,FALSE)</f>
        <v>PIT</v>
      </c>
      <c r="C169" s="5" t="s">
        <v>551</v>
      </c>
      <c r="D169" s="5">
        <f>VLOOKUP(PITCHERPROJECTIONS[[#This Row],[Name]],MYRANKS_P[[#All],[PLAYER NAME]:[RANK]],21,FALSE)</f>
        <v>168</v>
      </c>
      <c r="E169" s="76">
        <v>160</v>
      </c>
      <c r="F169" s="77">
        <v>702.40545642731081</v>
      </c>
      <c r="G169" s="77">
        <v>517.97624857654137</v>
      </c>
      <c r="H169" s="77">
        <v>8.3818219953991946</v>
      </c>
      <c r="I169" s="77">
        <v>10.674871668250161</v>
      </c>
      <c r="J169" s="77">
        <v>0</v>
      </c>
      <c r="K169" s="23">
        <v>4.1006562602816015</v>
      </c>
      <c r="L169" s="77">
        <v>176.39238453188588</v>
      </c>
      <c r="M169" s="77">
        <v>79.461605754790156</v>
      </c>
      <c r="N169" s="77">
        <v>72.900555738339591</v>
      </c>
      <c r="O169" s="77">
        <v>12.193913733122265</v>
      </c>
      <c r="P169" s="77">
        <v>110.22222222222223</v>
      </c>
      <c r="Q169" s="77">
        <v>49.777777777777779</v>
      </c>
      <c r="R169" s="77">
        <v>12.23529411764706</v>
      </c>
      <c r="S169" s="57">
        <v>1.4135635144353977</v>
      </c>
      <c r="T169" s="5">
        <v>4676</v>
      </c>
      <c r="U169" s="5" t="s">
        <v>722</v>
      </c>
      <c r="V169" s="5"/>
    </row>
    <row r="170" spans="1:22" x14ac:dyDescent="0.25">
      <c r="A170" s="78" t="str">
        <f t="shared" si="2"/>
        <v>J.A. Happ</v>
      </c>
      <c r="B170" s="5" t="str">
        <f>VLOOKUP(A170,PLAYERIDMAP[[PLAYERNAME]:[TEAM]],5,FALSE)</f>
        <v>TOR</v>
      </c>
      <c r="C170" s="5" t="s">
        <v>551</v>
      </c>
      <c r="D170" s="5">
        <f>VLOOKUP(PITCHERPROJECTIONS[[#This Row],[Name]],MYRANKS_P[[#All],[PLAYER NAME]:[RANK]],21,FALSE)</f>
        <v>169</v>
      </c>
      <c r="E170" s="76">
        <v>150</v>
      </c>
      <c r="F170" s="77">
        <v>650.78185318325563</v>
      </c>
      <c r="G170" s="77">
        <v>436.61971830985902</v>
      </c>
      <c r="H170" s="77">
        <v>8.2701099340972348</v>
      </c>
      <c r="I170" s="77">
        <v>9.5955403755740356</v>
      </c>
      <c r="J170" s="77">
        <v>0</v>
      </c>
      <c r="K170" s="23">
        <v>4.3753217418702928</v>
      </c>
      <c r="L170" s="77">
        <v>146.71518651658903</v>
      </c>
      <c r="M170" s="77">
        <v>79.485011643976989</v>
      </c>
      <c r="N170" s="77">
        <v>72.922029031171547</v>
      </c>
      <c r="O170" s="77">
        <v>20.095468206729915</v>
      </c>
      <c r="P170" s="77">
        <v>125.00000000000001</v>
      </c>
      <c r="Q170" s="77">
        <v>66.666666666666671</v>
      </c>
      <c r="R170" s="77">
        <v>2.4000000000000004</v>
      </c>
      <c r="S170" s="57">
        <v>1.4225456878883713</v>
      </c>
      <c r="T170" s="5">
        <v>7410</v>
      </c>
      <c r="U170" s="5" t="s">
        <v>860</v>
      </c>
      <c r="V170" s="5"/>
    </row>
    <row r="171" spans="1:22" x14ac:dyDescent="0.25">
      <c r="A171" s="78" t="str">
        <f t="shared" si="2"/>
        <v>Rex Brothers</v>
      </c>
      <c r="B171" s="5" t="str">
        <f>VLOOKUP(A171,PLAYERIDMAP[[PLAYERNAME]:[TEAM]],5,FALSE)</f>
        <v>COL</v>
      </c>
      <c r="C171" s="5" t="s">
        <v>558</v>
      </c>
      <c r="D171" s="5">
        <f>VLOOKUP(PITCHERPROJECTIONS[[#This Row],[Name]],MYRANKS_P[[#All],[PLAYER NAME]:[RANK]],21,FALSE)</f>
        <v>170</v>
      </c>
      <c r="E171" s="76">
        <v>65</v>
      </c>
      <c r="F171" s="77">
        <v>280.779726764619</v>
      </c>
      <c r="G171" s="77">
        <v>164.47688564476891</v>
      </c>
      <c r="H171" s="77">
        <v>3.3524542598728857</v>
      </c>
      <c r="I171" s="77">
        <v>3.0182210317080225</v>
      </c>
      <c r="J171" s="77">
        <v>10</v>
      </c>
      <c r="K171" s="23">
        <v>3.7739987236699326</v>
      </c>
      <c r="L171" s="77">
        <v>57.335282320174549</v>
      </c>
      <c r="M171" s="77">
        <v>29.709756619112746</v>
      </c>
      <c r="N171" s="77">
        <v>27.256657448727289</v>
      </c>
      <c r="O171" s="77">
        <v>5.5250633420723414</v>
      </c>
      <c r="P171" s="77">
        <v>75.833333333333329</v>
      </c>
      <c r="Q171" s="77">
        <v>33.944444444444443</v>
      </c>
      <c r="R171" s="77">
        <v>1</v>
      </c>
      <c r="S171" s="57">
        <v>1.4043034886864461</v>
      </c>
      <c r="T171" s="5">
        <v>9794</v>
      </c>
      <c r="U171" s="5" t="s">
        <v>639</v>
      </c>
      <c r="V171" s="5"/>
    </row>
    <row r="172" spans="1:22" x14ac:dyDescent="0.25">
      <c r="A172" s="78" t="str">
        <f t="shared" si="2"/>
        <v>Scott Baker</v>
      </c>
      <c r="B172" s="5" t="str">
        <f>VLOOKUP(A172,PLAYERIDMAP[[PLAYERNAME]:[TEAM]],5,FALSE)</f>
        <v>CHC</v>
      </c>
      <c r="C172" s="5" t="s">
        <v>551</v>
      </c>
      <c r="D172" s="5">
        <f>VLOOKUP(PITCHERPROJECTIONS[[#This Row],[Name]],MYRANKS_P[[#All],[PLAYER NAME]:[RANK]],21,FALSE)</f>
        <v>171</v>
      </c>
      <c r="E172" s="76">
        <v>140</v>
      </c>
      <c r="F172" s="77">
        <v>594.32637792974435</v>
      </c>
      <c r="G172" s="77">
        <v>424.44444444444423</v>
      </c>
      <c r="H172" s="77">
        <v>6.4828049097200067</v>
      </c>
      <c r="I172" s="77">
        <v>10.19180204597318</v>
      </c>
      <c r="J172" s="77">
        <v>0</v>
      </c>
      <c r="K172" s="23">
        <v>4.3713485201598958</v>
      </c>
      <c r="L172" s="77">
        <v>149.43748904085561</v>
      </c>
      <c r="M172" s="77">
        <v>74.118642686266682</v>
      </c>
      <c r="N172" s="77">
        <v>67.998754758042821</v>
      </c>
      <c r="O172" s="77">
        <v>22.104155707522345</v>
      </c>
      <c r="P172" s="77">
        <v>108.88888888888889</v>
      </c>
      <c r="Q172" s="77">
        <v>34.222222222222221</v>
      </c>
      <c r="R172" s="77">
        <v>4.6666666666666661</v>
      </c>
      <c r="S172" s="57">
        <v>1.311855080450556</v>
      </c>
      <c r="T172" s="5">
        <v>6176</v>
      </c>
      <c r="U172" s="5" t="s">
        <v>963</v>
      </c>
      <c r="V172" s="5"/>
    </row>
    <row r="173" spans="1:22" x14ac:dyDescent="0.25">
      <c r="A173" s="78" t="str">
        <f t="shared" si="2"/>
        <v>Rafael Montero</v>
      </c>
      <c r="B173" s="5" t="str">
        <f>VLOOKUP(A173,PLAYERIDMAP[[PLAYERNAME]:[TEAM]],5,FALSE)</f>
        <v>NYM</v>
      </c>
      <c r="C173" s="5" t="s">
        <v>551</v>
      </c>
      <c r="D173" s="5">
        <f>VLOOKUP(PITCHERPROJECTIONS[[#This Row],[Name]],MYRANKS_P[[#All],[PLAYER NAME]:[RANK]],21,FALSE)</f>
        <v>172</v>
      </c>
      <c r="E173" s="76">
        <v>100</v>
      </c>
      <c r="F173" s="77">
        <v>420.9892651845696</v>
      </c>
      <c r="G173" s="77">
        <v>300</v>
      </c>
      <c r="H173" s="77">
        <v>5.3862928049881322</v>
      </c>
      <c r="I173" s="77">
        <v>6.5241407347927138</v>
      </c>
      <c r="J173" s="77">
        <v>0</v>
      </c>
      <c r="K173" s="57">
        <v>3.8947694357037683</v>
      </c>
      <c r="L173" s="77">
        <v>101.65593185123623</v>
      </c>
      <c r="M173" s="77">
        <v>47.169985387967863</v>
      </c>
      <c r="N173" s="77">
        <v>43.275215952264091</v>
      </c>
      <c r="O173" s="77">
        <v>11.655931851236236</v>
      </c>
      <c r="P173" s="77">
        <v>80</v>
      </c>
      <c r="Q173" s="77">
        <v>26.666666666666664</v>
      </c>
      <c r="R173" s="77">
        <v>2.666666666666667</v>
      </c>
      <c r="S173" s="57">
        <v>1.2832259851790289</v>
      </c>
      <c r="T173" s="5" t="s">
        <v>5277</v>
      </c>
      <c r="U173" s="5" t="s">
        <v>5276</v>
      </c>
      <c r="V173" s="5"/>
    </row>
    <row r="174" spans="1:22" x14ac:dyDescent="0.25">
      <c r="A174" s="78" t="str">
        <f t="shared" si="2"/>
        <v>Kyle Kendrick</v>
      </c>
      <c r="B174" s="5" t="str">
        <f>VLOOKUP(A174,PLAYERIDMAP[[PLAYERNAME]:[TEAM]],5,FALSE)</f>
        <v>PHI</v>
      </c>
      <c r="C174" s="5" t="s">
        <v>551</v>
      </c>
      <c r="D174" s="5">
        <f>VLOOKUP(PITCHERPROJECTIONS[[#This Row],[Name]],MYRANKS_P[[#All],[PLAYER NAME]:[RANK]],21,FALSE)</f>
        <v>173</v>
      </c>
      <c r="E174" s="76">
        <v>170</v>
      </c>
      <c r="F174" s="77">
        <v>729.11722789120608</v>
      </c>
      <c r="G174" s="77">
        <v>556.02503912363045</v>
      </c>
      <c r="H174" s="77">
        <v>8.2628535084744019</v>
      </c>
      <c r="I174" s="77">
        <v>11.98488350915304</v>
      </c>
      <c r="J174" s="77">
        <v>0</v>
      </c>
      <c r="K174" s="23">
        <v>4.2376653206878085</v>
      </c>
      <c r="L174" s="77">
        <v>182.85056122453949</v>
      </c>
      <c r="M174" s="77">
        <v>87.24882043593901</v>
      </c>
      <c r="N174" s="77">
        <v>80.044789390769722</v>
      </c>
      <c r="O174" s="77">
        <v>21.603299878686663</v>
      </c>
      <c r="P174" s="77">
        <v>98.222222222222229</v>
      </c>
      <c r="Q174" s="77">
        <v>45.333333333333336</v>
      </c>
      <c r="R174" s="77">
        <v>7.9333333333333345</v>
      </c>
      <c r="S174" s="57">
        <v>1.3422582032816048</v>
      </c>
      <c r="T174" s="5">
        <v>6230</v>
      </c>
      <c r="U174" s="5" t="s">
        <v>786</v>
      </c>
      <c r="V174" s="5"/>
    </row>
    <row r="175" spans="1:22" x14ac:dyDescent="0.25">
      <c r="A175" s="78" t="str">
        <f t="shared" si="2"/>
        <v>Joe Kelly</v>
      </c>
      <c r="B175" s="5" t="str">
        <f>VLOOKUP(A175,PLAYERIDMAP[[PLAYERNAME]:[TEAM]],5,FALSE)</f>
        <v>STL</v>
      </c>
      <c r="C175" s="5" t="s">
        <v>551</v>
      </c>
      <c r="D175" s="5">
        <f>VLOOKUP(PITCHERPROJECTIONS[[#This Row],[Name]],MYRANKS_P[[#All],[PLAYER NAME]:[RANK]],21,FALSE)</f>
        <v>174</v>
      </c>
      <c r="E175" s="76">
        <v>120</v>
      </c>
      <c r="F175" s="77">
        <v>518.96668626298265</v>
      </c>
      <c r="G175" s="77">
        <v>379.04761904761915</v>
      </c>
      <c r="H175" s="77">
        <v>7.7871450292652922</v>
      </c>
      <c r="I175" s="77">
        <v>6.5053752184717242</v>
      </c>
      <c r="J175" s="77">
        <v>0</v>
      </c>
      <c r="K175" s="23">
        <v>4.0170285020991141</v>
      </c>
      <c r="L175" s="77">
        <v>124.63335292964925</v>
      </c>
      <c r="M175" s="77">
        <v>58.380814230507127</v>
      </c>
      <c r="N175" s="77">
        <v>53.560380027988188</v>
      </c>
      <c r="O175" s="77">
        <v>10.919067215363516</v>
      </c>
      <c r="P175" s="77">
        <v>82.666666666666671</v>
      </c>
      <c r="Q175" s="77">
        <v>41.333333333333336</v>
      </c>
      <c r="R175" s="77">
        <v>5</v>
      </c>
      <c r="S175" s="57">
        <v>1.3830557188581882</v>
      </c>
      <c r="T175" s="5">
        <v>9761</v>
      </c>
      <c r="U175" s="5" t="s">
        <v>687</v>
      </c>
      <c r="V175" s="5"/>
    </row>
    <row r="176" spans="1:22" x14ac:dyDescent="0.25">
      <c r="A176" s="78" t="str">
        <f t="shared" si="2"/>
        <v>Steve Delabar</v>
      </c>
      <c r="B176" s="5" t="str">
        <f>VLOOKUP(A176,PLAYERIDMAP[[PLAYERNAME]:[TEAM]],5,FALSE)</f>
        <v>TOR</v>
      </c>
      <c r="C176" s="5" t="s">
        <v>558</v>
      </c>
      <c r="D176" s="5">
        <f>VLOOKUP(PITCHERPROJECTIONS[[#This Row],[Name]],MYRANKS_P[[#All],[PLAYER NAME]:[RANK]],21,FALSE)</f>
        <v>175</v>
      </c>
      <c r="E176" s="76">
        <v>60</v>
      </c>
      <c r="F176" s="77">
        <v>250.92940443861903</v>
      </c>
      <c r="G176" s="77">
        <v>128.60520094562648</v>
      </c>
      <c r="H176" s="77">
        <v>3.2760398660925745</v>
      </c>
      <c r="I176" s="77">
        <v>2.6045834799821099</v>
      </c>
      <c r="J176" s="77">
        <v>0</v>
      </c>
      <c r="K176" s="23">
        <v>3.554734910818715</v>
      </c>
      <c r="L176" s="77">
        <v>45.929404438619017</v>
      </c>
      <c r="M176" s="77">
        <v>25.831073685282664</v>
      </c>
      <c r="N176" s="77">
        <v>23.698232738791432</v>
      </c>
      <c r="O176" s="77">
        <v>7.9908701596592131</v>
      </c>
      <c r="P176" s="77">
        <v>83.333333333333343</v>
      </c>
      <c r="Q176" s="77">
        <v>28.000000000000004</v>
      </c>
      <c r="R176" s="77">
        <v>3</v>
      </c>
      <c r="S176" s="57">
        <v>1.2321567406436502</v>
      </c>
      <c r="T176" s="5">
        <v>11827</v>
      </c>
      <c r="U176" s="5" t="s">
        <v>697</v>
      </c>
      <c r="V176" s="5"/>
    </row>
    <row r="177" spans="1:22" x14ac:dyDescent="0.25">
      <c r="A177" s="78" t="str">
        <f t="shared" si="2"/>
        <v>Pedro Strop</v>
      </c>
      <c r="B177" s="5" t="str">
        <f>VLOOKUP(A177,PLAYERIDMAP[[PLAYERNAME]:[TEAM]],5,FALSE)</f>
        <v>CHC</v>
      </c>
      <c r="C177" s="5" t="s">
        <v>558</v>
      </c>
      <c r="D177" s="5">
        <f>VLOOKUP(PITCHERPROJECTIONS[[#This Row],[Name]],MYRANKS_P[[#All],[PLAYER NAME]:[RANK]],21,FALSE)</f>
        <v>176</v>
      </c>
      <c r="E177" s="76">
        <v>65</v>
      </c>
      <c r="F177" s="77">
        <v>275.39400673206751</v>
      </c>
      <c r="G177" s="77">
        <v>162.39913097454991</v>
      </c>
      <c r="H177" s="77">
        <v>3.3777270845331344</v>
      </c>
      <c r="I177" s="77">
        <v>2.9929482070477738</v>
      </c>
      <c r="J177" s="77">
        <v>0</v>
      </c>
      <c r="K177" s="23">
        <v>3.1900309283238895</v>
      </c>
      <c r="L177" s="77">
        <v>51.144006732067524</v>
      </c>
      <c r="M177" s="77">
        <v>25.11263236352751</v>
      </c>
      <c r="N177" s="77">
        <v>23.03911226011698</v>
      </c>
      <c r="O177" s="77">
        <v>5.0226535352953574</v>
      </c>
      <c r="P177" s="77">
        <v>72.222222222222229</v>
      </c>
      <c r="Q177" s="77">
        <v>30.333333333333336</v>
      </c>
      <c r="R177" s="77">
        <v>5.416666666666667</v>
      </c>
      <c r="S177" s="57">
        <v>1.2534975394677055</v>
      </c>
      <c r="T177" s="5">
        <v>4070</v>
      </c>
      <c r="U177" s="5" t="s">
        <v>944</v>
      </c>
      <c r="V177" s="5"/>
    </row>
    <row r="178" spans="1:22" x14ac:dyDescent="0.25">
      <c r="A178" s="78" t="str">
        <f t="shared" si="2"/>
        <v>Brett Anderson</v>
      </c>
      <c r="B178" s="5" t="str">
        <f>VLOOKUP(A178,PLAYERIDMAP[[PLAYERNAME]:[TEAM]],5,FALSE)</f>
        <v>COL</v>
      </c>
      <c r="C178" s="5" t="s">
        <v>551</v>
      </c>
      <c r="D178" s="5">
        <f>VLOOKUP(PITCHERPROJECTIONS[[#This Row],[Name]],MYRANKS_P[[#All],[PLAYER NAME]:[RANK]],21,FALSE)</f>
        <v>177</v>
      </c>
      <c r="E178" s="76">
        <v>75</v>
      </c>
      <c r="F178" s="77">
        <v>315.16155856497983</v>
      </c>
      <c r="G178" s="77">
        <v>224.63768115942031</v>
      </c>
      <c r="H178" s="77">
        <v>4.981153251420487</v>
      </c>
      <c r="I178" s="77">
        <v>3.9516719034151482</v>
      </c>
      <c r="J178" s="77">
        <v>0</v>
      </c>
      <c r="K178" s="23">
        <v>3.520598275024347</v>
      </c>
      <c r="L178" s="77">
        <v>75.161558564979813</v>
      </c>
      <c r="M178" s="77">
        <v>31.978767664804487</v>
      </c>
      <c r="N178" s="77">
        <v>29.338318958536224</v>
      </c>
      <c r="O178" s="77">
        <v>5.5238774055595163</v>
      </c>
      <c r="P178" s="77">
        <v>62.500000000000007</v>
      </c>
      <c r="Q178" s="77">
        <v>20.833333333333336</v>
      </c>
      <c r="R178" s="77">
        <v>1.666666666666667</v>
      </c>
      <c r="S178" s="57">
        <v>1.2799318919775085</v>
      </c>
      <c r="T178" s="5">
        <v>8223</v>
      </c>
      <c r="U178" s="5" t="s">
        <v>980</v>
      </c>
      <c r="V178" s="5"/>
    </row>
    <row r="179" spans="1:22" x14ac:dyDescent="0.25">
      <c r="A179" s="78" t="str">
        <f t="shared" si="2"/>
        <v>Matt Harrison</v>
      </c>
      <c r="B179" s="5" t="str">
        <f>VLOOKUP(A179,PLAYERIDMAP[[PLAYERNAME]:[TEAM]],5,FALSE)</f>
        <v>TEX</v>
      </c>
      <c r="C179" s="5" t="s">
        <v>551</v>
      </c>
      <c r="D179" s="5">
        <f>VLOOKUP(PITCHERPROJECTIONS[[#This Row],[Name]],MYRANKS_P[[#All],[PLAYER NAME]:[RANK]],21,FALSE)</f>
        <v>178</v>
      </c>
      <c r="E179" s="76">
        <v>150</v>
      </c>
      <c r="F179" s="77">
        <v>645.73061786698133</v>
      </c>
      <c r="G179" s="77">
        <v>488.0952380952379</v>
      </c>
      <c r="H179" s="77">
        <v>8.7344925266988707</v>
      </c>
      <c r="I179" s="77">
        <v>9.1311577829723998</v>
      </c>
      <c r="J179" s="77">
        <v>0</v>
      </c>
      <c r="K179" s="23">
        <v>4.2362271870177262</v>
      </c>
      <c r="L179" s="77">
        <v>162.56395120031476</v>
      </c>
      <c r="M179" s="77">
        <v>76.958127230822043</v>
      </c>
      <c r="N179" s="77">
        <v>70.603786450295445</v>
      </c>
      <c r="O179" s="77">
        <v>16.135379771743402</v>
      </c>
      <c r="P179" s="77">
        <v>93.333333333333329</v>
      </c>
      <c r="Q179" s="77">
        <v>46.666666666666664</v>
      </c>
      <c r="R179" s="77">
        <v>1.5</v>
      </c>
      <c r="S179" s="57">
        <v>1.3948707857798761</v>
      </c>
      <c r="T179" s="5">
        <v>5551</v>
      </c>
      <c r="U179" s="5" t="s">
        <v>1000</v>
      </c>
      <c r="V179" s="5"/>
    </row>
    <row r="180" spans="1:22" x14ac:dyDescent="0.25">
      <c r="A180" s="78" t="str">
        <f t="shared" si="2"/>
        <v>Brett Oberholtzer</v>
      </c>
      <c r="B180" s="5" t="str">
        <f>VLOOKUP(A180,PLAYERIDMAP[[PLAYERNAME]:[TEAM]],5,FALSE)</f>
        <v>HOU</v>
      </c>
      <c r="C180" s="5" t="s">
        <v>551</v>
      </c>
      <c r="D180" s="5">
        <f>VLOOKUP(PITCHERPROJECTIONS[[#This Row],[Name]],MYRANKS_P[[#All],[PLAYER NAME]:[RANK]],21,FALSE)</f>
        <v>179</v>
      </c>
      <c r="E180" s="76">
        <v>160</v>
      </c>
      <c r="F180" s="77">
        <v>683.76215355525699</v>
      </c>
      <c r="G180" s="77">
        <v>510.47619047619048</v>
      </c>
      <c r="H180" s="77">
        <v>7.4664424664673819</v>
      </c>
      <c r="I180" s="77">
        <v>11.590251197181972</v>
      </c>
      <c r="J180" s="77">
        <v>0</v>
      </c>
      <c r="K180" s="57">
        <v>4.3986753354633574</v>
      </c>
      <c r="L180" s="77">
        <v>176.07961387271732</v>
      </c>
      <c r="M180" s="77">
        <v>85.236553167201066</v>
      </c>
      <c r="N180" s="77">
        <v>78.198672630459683</v>
      </c>
      <c r="O180" s="77">
        <v>22.936756729860182</v>
      </c>
      <c r="P180" s="77">
        <v>106.66666666666667</v>
      </c>
      <c r="Q180" s="77">
        <v>39.111111111111114</v>
      </c>
      <c r="R180" s="77">
        <v>4.5714285714285712</v>
      </c>
      <c r="S180" s="57">
        <v>1.3449420311489277</v>
      </c>
      <c r="T180" s="5">
        <v>3855</v>
      </c>
      <c r="U180" s="5" t="s">
        <v>5288</v>
      </c>
      <c r="V180" s="5"/>
    </row>
    <row r="181" spans="1:22" x14ac:dyDescent="0.25">
      <c r="A181" s="78" t="str">
        <f t="shared" si="2"/>
        <v>Jacob Turner</v>
      </c>
      <c r="B181" s="5" t="str">
        <f>VLOOKUP(A181,PLAYERIDMAP[[PLAYERNAME]:[TEAM]],5,FALSE)</f>
        <v>MIA</v>
      </c>
      <c r="C181" s="5" t="s">
        <v>551</v>
      </c>
      <c r="D181" s="5">
        <f>VLOOKUP(PITCHERPROJECTIONS[[#This Row],[Name]],MYRANKS_P[[#All],[PLAYER NAME]:[RANK]],21,FALSE)</f>
        <v>180</v>
      </c>
      <c r="E181" s="76">
        <v>185</v>
      </c>
      <c r="F181" s="77">
        <v>797.19047281001144</v>
      </c>
      <c r="G181" s="77">
        <v>581.92488262910786</v>
      </c>
      <c r="H181" s="77">
        <v>7.2378009840985573</v>
      </c>
      <c r="I181" s="77">
        <v>14.79650106449601</v>
      </c>
      <c r="J181" s="77">
        <v>0</v>
      </c>
      <c r="K181" s="23">
        <v>4.3033734418576373</v>
      </c>
      <c r="L181" s="77">
        <v>192.75261970266686</v>
      </c>
      <c r="M181" s="77">
        <v>96.419472727843612</v>
      </c>
      <c r="N181" s="77">
        <v>88.458231860406983</v>
      </c>
      <c r="O181" s="77">
        <v>23.994403740225604</v>
      </c>
      <c r="P181" s="77">
        <v>123.33333333333334</v>
      </c>
      <c r="Q181" s="77">
        <v>61.666666666666671</v>
      </c>
      <c r="R181" s="77">
        <v>6.2711864406779672</v>
      </c>
      <c r="S181" s="57">
        <v>1.3752393857801812</v>
      </c>
      <c r="T181" s="5">
        <v>10185</v>
      </c>
      <c r="U181" s="5" t="s">
        <v>884</v>
      </c>
      <c r="V181" s="5"/>
    </row>
    <row r="182" spans="1:22" x14ac:dyDescent="0.25">
      <c r="A182" s="78" t="str">
        <f t="shared" si="2"/>
        <v>Wade Davis</v>
      </c>
      <c r="B182" s="5" t="str">
        <f>VLOOKUP(A182,PLAYERIDMAP[[PLAYERNAME]:[TEAM]],5,FALSE)</f>
        <v>KC</v>
      </c>
      <c r="C182" s="5" t="s">
        <v>551</v>
      </c>
      <c r="D182" s="5">
        <f>VLOOKUP(PITCHERPROJECTIONS[[#This Row],[Name]],MYRANKS_P[[#All],[PLAYER NAME]:[RANK]],21,FALSE)</f>
        <v>181</v>
      </c>
      <c r="E182" s="76">
        <v>125</v>
      </c>
      <c r="F182" s="77">
        <v>541.6450406263649</v>
      </c>
      <c r="G182" s="77">
        <v>367.47273589378852</v>
      </c>
      <c r="H182" s="77">
        <v>6.4873159937915332</v>
      </c>
      <c r="I182" s="77">
        <v>8.4007259309345255</v>
      </c>
      <c r="J182" s="77">
        <v>0</v>
      </c>
      <c r="K182" s="23">
        <v>4.2297070251938287</v>
      </c>
      <c r="L182" s="77">
        <v>124.05244803377231</v>
      </c>
      <c r="M182" s="77">
        <v>64.033064686962135</v>
      </c>
      <c r="N182" s="77">
        <v>58.745930905469848</v>
      </c>
      <c r="O182" s="77">
        <v>14.913045473317123</v>
      </c>
      <c r="P182" s="77">
        <v>104.16666666666667</v>
      </c>
      <c r="Q182" s="77">
        <v>51.388888888888893</v>
      </c>
      <c r="R182" s="77">
        <v>3.7037037037037037</v>
      </c>
      <c r="S182" s="57">
        <v>1.4035306953812896</v>
      </c>
      <c r="T182" s="5">
        <v>7441</v>
      </c>
      <c r="U182" s="5" t="s">
        <v>946</v>
      </c>
      <c r="V182" s="5"/>
    </row>
    <row r="183" spans="1:22" x14ac:dyDescent="0.25">
      <c r="A183" s="78" t="str">
        <f t="shared" si="2"/>
        <v>Edinson Volquez</v>
      </c>
      <c r="B183" s="5" t="str">
        <f>VLOOKUP(A183,PLAYERIDMAP[[PLAYERNAME]:[TEAM]],5,FALSE)</f>
        <v>PIT</v>
      </c>
      <c r="C183" s="5" t="s">
        <v>551</v>
      </c>
      <c r="D183" s="5">
        <f>VLOOKUP(PITCHERPROJECTIONS[[#This Row],[Name]],MYRANKS_P[[#All],[PLAYER NAME]:[RANK]],21,FALSE)</f>
        <v>182</v>
      </c>
      <c r="E183" s="76">
        <v>170</v>
      </c>
      <c r="F183" s="77">
        <v>752.11927281593</v>
      </c>
      <c r="G183" s="77">
        <v>500.80051232788981</v>
      </c>
      <c r="H183" s="77">
        <v>8.194295495996716</v>
      </c>
      <c r="I183" s="77">
        <v>12.053441521630722</v>
      </c>
      <c r="J183" s="77">
        <v>0</v>
      </c>
      <c r="K183" s="23">
        <v>4.4384910866038618</v>
      </c>
      <c r="L183" s="77">
        <v>171.94705059370776</v>
      </c>
      <c r="M183" s="77">
        <v>91.383599816410623</v>
      </c>
      <c r="N183" s="77">
        <v>83.838164969184049</v>
      </c>
      <c r="O183" s="77">
        <v>18.702093821373477</v>
      </c>
      <c r="P183" s="77">
        <v>145.44444444444446</v>
      </c>
      <c r="Q183" s="77">
        <v>81.222222222222214</v>
      </c>
      <c r="R183" s="77">
        <v>5.9500000000000011</v>
      </c>
      <c r="S183" s="57">
        <v>1.4892310165642939</v>
      </c>
      <c r="T183" s="5">
        <v>3990</v>
      </c>
      <c r="U183" s="5" t="s">
        <v>977</v>
      </c>
      <c r="V183" s="5"/>
    </row>
    <row r="184" spans="1:22" x14ac:dyDescent="0.25">
      <c r="A184" s="78" t="str">
        <f t="shared" si="2"/>
        <v>Erik Johnson</v>
      </c>
      <c r="B184" s="5" t="str">
        <f>VLOOKUP(A184,PLAYERIDMAP[[PLAYERNAME]:[TEAM]],5,FALSE)</f>
        <v>CHW</v>
      </c>
      <c r="C184" s="5" t="s">
        <v>551</v>
      </c>
      <c r="D184" s="5">
        <f>VLOOKUP(PITCHERPROJECTIONS[[#This Row],[Name]],MYRANKS_P[[#All],[PLAYER NAME]:[RANK]],21,FALSE)</f>
        <v>183</v>
      </c>
      <c r="E184" s="76">
        <v>150</v>
      </c>
      <c r="F184" s="77">
        <v>652.19927428173787</v>
      </c>
      <c r="G184" s="77">
        <v>454.76190476190493</v>
      </c>
      <c r="H184" s="77">
        <v>6.8377311586759761</v>
      </c>
      <c r="I184" s="77">
        <v>11.027919150995295</v>
      </c>
      <c r="J184" s="77">
        <v>0</v>
      </c>
      <c r="K184" s="57">
        <v>4.4036771255776355</v>
      </c>
      <c r="L184" s="77">
        <v>156.36594094840447</v>
      </c>
      <c r="M184" s="77">
        <v>80.00013444799373</v>
      </c>
      <c r="N184" s="77">
        <v>73.394618759627264</v>
      </c>
      <c r="O184" s="77">
        <v>19.937369519832991</v>
      </c>
      <c r="P184" s="77">
        <v>116.66666666666667</v>
      </c>
      <c r="Q184" s="77">
        <v>53.333333333333343</v>
      </c>
      <c r="R184" s="77">
        <v>7.5000000000000009</v>
      </c>
      <c r="S184" s="57">
        <v>1.397995161878252</v>
      </c>
      <c r="T184" s="5">
        <v>12520</v>
      </c>
      <c r="U184" s="5" t="s">
        <v>5272</v>
      </c>
      <c r="V184" s="5"/>
    </row>
    <row r="185" spans="1:22" x14ac:dyDescent="0.25">
      <c r="A185" s="78" t="str">
        <f t="shared" si="2"/>
        <v>Jordan Lyles</v>
      </c>
      <c r="B185" s="5" t="str">
        <f>VLOOKUP(A185,PLAYERIDMAP[[PLAYERNAME]:[TEAM]],5,FALSE)</f>
        <v>COL</v>
      </c>
      <c r="C185" s="5" t="s">
        <v>551</v>
      </c>
      <c r="D185" s="5">
        <f>VLOOKUP(PITCHERPROJECTIONS[[#This Row],[Name]],MYRANKS_P[[#All],[PLAYER NAME]:[RANK]],21,FALSE)</f>
        <v>184</v>
      </c>
      <c r="E185" s="76">
        <v>180</v>
      </c>
      <c r="F185" s="77">
        <v>790.69106823757454</v>
      </c>
      <c r="G185" s="77">
        <v>578.10218978102182</v>
      </c>
      <c r="H185" s="77">
        <v>9.4320282018534343</v>
      </c>
      <c r="I185" s="77">
        <v>12.006752169752088</v>
      </c>
      <c r="J185" s="77">
        <v>0</v>
      </c>
      <c r="K185" s="23">
        <v>4.565168854187629</v>
      </c>
      <c r="L185" s="77">
        <v>203.69106823757457</v>
      </c>
      <c r="M185" s="77">
        <v>99.520681021290315</v>
      </c>
      <c r="N185" s="77">
        <v>91.303377083752579</v>
      </c>
      <c r="O185" s="77">
        <v>21.588878456552681</v>
      </c>
      <c r="P185" s="77">
        <v>126</v>
      </c>
      <c r="Q185" s="77">
        <v>56</v>
      </c>
      <c r="R185" s="77">
        <v>9</v>
      </c>
      <c r="S185" s="57">
        <v>1.4427281568754142</v>
      </c>
      <c r="T185" s="5">
        <v>7593</v>
      </c>
      <c r="U185" s="5" t="s">
        <v>965</v>
      </c>
      <c r="V185" s="5"/>
    </row>
    <row r="186" spans="1:22" x14ac:dyDescent="0.25">
      <c r="A186" s="78" t="str">
        <f t="shared" si="2"/>
        <v>Jorge de la Rosa</v>
      </c>
      <c r="B186" s="5" t="str">
        <f>VLOOKUP(A186,PLAYERIDMAP[[PLAYERNAME]:[TEAM]],5,FALSE)</f>
        <v>COL</v>
      </c>
      <c r="C186" s="5" t="s">
        <v>551</v>
      </c>
      <c r="D186" s="5">
        <f>VLOOKUP(PITCHERPROJECTIONS[[#This Row],[Name]],MYRANKS_P[[#All],[PLAYER NAME]:[RANK]],21,FALSE)</f>
        <v>185</v>
      </c>
      <c r="E186" s="76">
        <v>170</v>
      </c>
      <c r="F186" s="77">
        <v>744.29915942380137</v>
      </c>
      <c r="G186" s="77">
        <v>533.46141530579553</v>
      </c>
      <c r="H186" s="77">
        <v>9.0028313776928535</v>
      </c>
      <c r="I186" s="77">
        <v>11.244905639934588</v>
      </c>
      <c r="J186" s="77">
        <v>0</v>
      </c>
      <c r="K186" s="23">
        <v>4.5178032052098844</v>
      </c>
      <c r="L186" s="77">
        <v>183.96582609046806</v>
      </c>
      <c r="M186" s="77">
        <v>93.01654821393241</v>
      </c>
      <c r="N186" s="77">
        <v>85.336282765075595</v>
      </c>
      <c r="O186" s="77">
        <v>20.726633006894613</v>
      </c>
      <c r="P186" s="77">
        <v>122.77777777777779</v>
      </c>
      <c r="Q186" s="77">
        <v>62.333333333333329</v>
      </c>
      <c r="R186" s="77">
        <v>5</v>
      </c>
      <c r="S186" s="57">
        <v>1.4488185848458903</v>
      </c>
      <c r="T186" s="5">
        <v>2047</v>
      </c>
      <c r="U186" s="5" t="s">
        <v>634</v>
      </c>
      <c r="V186" s="5"/>
    </row>
    <row r="187" spans="1:22" x14ac:dyDescent="0.25">
      <c r="A187" s="78" t="str">
        <f t="shared" si="2"/>
        <v>John Danks</v>
      </c>
      <c r="B187" s="5" t="str">
        <f>VLOOKUP(A187,PLAYERIDMAP[[PLAYERNAME]:[TEAM]],5,FALSE)</f>
        <v>CHW</v>
      </c>
      <c r="C187" s="5" t="s">
        <v>551</v>
      </c>
      <c r="D187" s="5">
        <f>VLOOKUP(PITCHERPROJECTIONS[[#This Row],[Name]],MYRANKS_P[[#All],[PLAYER NAME]:[RANK]],21,FALSE)</f>
        <v>186</v>
      </c>
      <c r="E187" s="76">
        <v>140</v>
      </c>
      <c r="F187" s="77">
        <v>597.05896024488879</v>
      </c>
      <c r="G187" s="77">
        <v>440.37558685446027</v>
      </c>
      <c r="H187" s="77">
        <v>6.4902106872830387</v>
      </c>
      <c r="I187" s="77">
        <v>10.184396268410147</v>
      </c>
      <c r="J187" s="77">
        <v>0</v>
      </c>
      <c r="K187" s="23">
        <v>4.3378469860649922</v>
      </c>
      <c r="L187" s="77">
        <v>148.17007135599988</v>
      </c>
      <c r="M187" s="77">
        <v>73.550605563724204</v>
      </c>
      <c r="N187" s="77">
        <v>67.477619783233209</v>
      </c>
      <c r="O187" s="77">
        <v>20.461151168206399</v>
      </c>
      <c r="P187" s="77">
        <v>93.333333333333329</v>
      </c>
      <c r="Q187" s="77">
        <v>38.888888888888886</v>
      </c>
      <c r="R187" s="77">
        <v>3.9999999999999996</v>
      </c>
      <c r="S187" s="57">
        <v>1.3361354303206341</v>
      </c>
      <c r="T187" s="5">
        <v>6329</v>
      </c>
      <c r="U187" s="5" t="s">
        <v>862</v>
      </c>
      <c r="V187" s="5"/>
    </row>
    <row r="188" spans="1:22" x14ac:dyDescent="0.25">
      <c r="A188" s="78" t="str">
        <f t="shared" si="2"/>
        <v>David Hernandez</v>
      </c>
      <c r="B188" s="5" t="str">
        <f>VLOOKUP(A188,PLAYERIDMAP[[PLAYERNAME]:[TEAM]],5,FALSE)</f>
        <v>ARI</v>
      </c>
      <c r="C188" s="5" t="s">
        <v>558</v>
      </c>
      <c r="D188" s="5">
        <f>VLOOKUP(PITCHERPROJECTIONS[[#This Row],[Name]],MYRANKS_P[[#All],[PLAYER NAME]:[RANK]],21,FALSE)</f>
        <v>187</v>
      </c>
      <c r="E188" s="76">
        <v>65</v>
      </c>
      <c r="F188" s="77">
        <v>272.65525356555725</v>
      </c>
      <c r="G188" s="77">
        <v>166.51234567901233</v>
      </c>
      <c r="H188" s="77">
        <v>3.3026602274315886</v>
      </c>
      <c r="I188" s="77">
        <v>3.0680150641493196</v>
      </c>
      <c r="J188" s="77">
        <v>0</v>
      </c>
      <c r="K188" s="23">
        <v>3.725316021024029</v>
      </c>
      <c r="L188" s="77">
        <v>55.59969801000171</v>
      </c>
      <c r="M188" s="77">
        <v>29.326515565505833</v>
      </c>
      <c r="N188" s="77">
        <v>26.90506015184021</v>
      </c>
      <c r="O188" s="77">
        <v>8.9762412198782542</v>
      </c>
      <c r="P188" s="77">
        <v>68.611111111111114</v>
      </c>
      <c r="Q188" s="77">
        <v>24.555555555555554</v>
      </c>
      <c r="R188" s="77">
        <v>4</v>
      </c>
      <c r="S188" s="57">
        <v>1.2331577471624193</v>
      </c>
      <c r="T188" s="5">
        <v>4259</v>
      </c>
      <c r="U188" s="5" t="s">
        <v>718</v>
      </c>
      <c r="V188" s="5"/>
    </row>
    <row r="189" spans="1:22" x14ac:dyDescent="0.25">
      <c r="A189" s="78" t="str">
        <f t="shared" si="2"/>
        <v>Fernando Rodney</v>
      </c>
      <c r="B189" s="5" t="str">
        <f>VLOOKUP(A189,PLAYERIDMAP[[PLAYERNAME]:[TEAM]],5,FALSE)</f>
        <v>TB</v>
      </c>
      <c r="C189" s="5" t="s">
        <v>558</v>
      </c>
      <c r="D189" s="5">
        <f>VLOOKUP(PITCHERPROJECTIONS[[#This Row],[Name]],MYRANKS_P[[#All],[PLAYER NAME]:[RANK]],21,FALSE)</f>
        <v>188</v>
      </c>
      <c r="E189" s="76">
        <v>65</v>
      </c>
      <c r="F189" s="77">
        <v>278.10094182600579</v>
      </c>
      <c r="G189" s="77">
        <v>172.30158730158735</v>
      </c>
      <c r="H189" s="77">
        <v>3.6448959278934083</v>
      </c>
      <c r="I189" s="77">
        <v>2.7257793636874998</v>
      </c>
      <c r="J189" s="77">
        <v>0</v>
      </c>
      <c r="K189" s="23">
        <v>3.3792391407311655</v>
      </c>
      <c r="L189" s="77">
        <v>55.656497381561337</v>
      </c>
      <c r="M189" s="77">
        <v>26.602121457867014</v>
      </c>
      <c r="N189" s="77">
        <v>24.405616016391754</v>
      </c>
      <c r="O189" s="77">
        <v>3.9660211910851308</v>
      </c>
      <c r="P189" s="77">
        <v>67.888888888888886</v>
      </c>
      <c r="Q189" s="77">
        <v>31.777777777777782</v>
      </c>
      <c r="R189" s="77">
        <v>2.1666666666666665</v>
      </c>
      <c r="S189" s="57">
        <v>1.3451426947590635</v>
      </c>
      <c r="T189" s="5">
        <v>494</v>
      </c>
      <c r="U189" s="5" t="s">
        <v>600</v>
      </c>
      <c r="V189" s="5"/>
    </row>
    <row r="190" spans="1:22" x14ac:dyDescent="0.25">
      <c r="A190" s="78" t="str">
        <f t="shared" si="2"/>
        <v>Mike Pelfrey</v>
      </c>
      <c r="B190" s="5" t="str">
        <f>VLOOKUP(A190,PLAYERIDMAP[[PLAYERNAME]:[TEAM]],5,FALSE)</f>
        <v>MIN</v>
      </c>
      <c r="C190" s="5" t="s">
        <v>551</v>
      </c>
      <c r="D190" s="5">
        <f>VLOOKUP(PITCHERPROJECTIONS[[#This Row],[Name]],MYRANKS_P[[#All],[PLAYER NAME]:[RANK]],21,FALSE)</f>
        <v>189</v>
      </c>
      <c r="E190" s="76">
        <v>150</v>
      </c>
      <c r="F190" s="77">
        <v>656.12182071812117</v>
      </c>
      <c r="G190" s="77">
        <v>486.91860465116281</v>
      </c>
      <c r="H190" s="77">
        <v>7.3425022505981268</v>
      </c>
      <c r="I190" s="77">
        <v>10.523148059073145</v>
      </c>
      <c r="J190" s="77">
        <v>0</v>
      </c>
      <c r="K190" s="23">
        <v>4.2374721273922393</v>
      </c>
      <c r="L190" s="77">
        <v>165.1218207181212</v>
      </c>
      <c r="M190" s="77">
        <v>76.980743647625687</v>
      </c>
      <c r="N190" s="77">
        <v>70.624535456537316</v>
      </c>
      <c r="O190" s="77">
        <v>13.203216066958403</v>
      </c>
      <c r="P190" s="77">
        <v>100</v>
      </c>
      <c r="Q190" s="77">
        <v>50</v>
      </c>
      <c r="R190" s="77">
        <v>6</v>
      </c>
      <c r="S190" s="57">
        <v>1.4341454714541413</v>
      </c>
      <c r="T190" s="5">
        <v>5203</v>
      </c>
      <c r="U190" s="5" t="s">
        <v>994</v>
      </c>
      <c r="V190" s="5"/>
    </row>
    <row r="191" spans="1:22" x14ac:dyDescent="0.25">
      <c r="A191" s="78" t="str">
        <f t="shared" si="2"/>
        <v>Jeremy Guthrie</v>
      </c>
      <c r="B191" s="5" t="str">
        <f>VLOOKUP(A191,PLAYERIDMAP[[PLAYERNAME]:[TEAM]],5,FALSE)</f>
        <v>KC</v>
      </c>
      <c r="C191" s="5" t="s">
        <v>551</v>
      </c>
      <c r="D191" s="5">
        <f>VLOOKUP(PITCHERPROJECTIONS[[#This Row],[Name]],MYRANKS_P[[#All],[PLAYER NAME]:[RANK]],21,FALSE)</f>
        <v>190</v>
      </c>
      <c r="E191" s="76">
        <v>195</v>
      </c>
      <c r="F191" s="77">
        <v>847.50966926211777</v>
      </c>
      <c r="G191" s="77">
        <v>651.53664302600464</v>
      </c>
      <c r="H191" s="77">
        <v>9.339737782806159</v>
      </c>
      <c r="I191" s="77">
        <v>13.885607619766493</v>
      </c>
      <c r="J191" s="77">
        <v>0</v>
      </c>
      <c r="K191" s="23">
        <v>4.5631576619352403</v>
      </c>
      <c r="L191" s="77">
        <v>219.06800259545122</v>
      </c>
      <c r="M191" s="77">
        <v>107.7665734493706</v>
      </c>
      <c r="N191" s="77">
        <v>98.868416008596867</v>
      </c>
      <c r="O191" s="77">
        <v>26.864692902779865</v>
      </c>
      <c r="P191" s="77">
        <v>106.16666666666669</v>
      </c>
      <c r="Q191" s="77">
        <v>54.166666666666671</v>
      </c>
      <c r="R191" s="77">
        <v>8.7750000000000004</v>
      </c>
      <c r="S191" s="57">
        <v>1.4012034321134252</v>
      </c>
      <c r="T191" s="5">
        <v>2072</v>
      </c>
      <c r="U191" s="5" t="s">
        <v>690</v>
      </c>
      <c r="V191" s="5"/>
    </row>
    <row r="192" spans="1:22" x14ac:dyDescent="0.25">
      <c r="A192" s="78" t="str">
        <f t="shared" si="2"/>
        <v>Kevin Correia</v>
      </c>
      <c r="B192" s="5" t="str">
        <f>VLOOKUP(A192,PLAYERIDMAP[[PLAYERNAME]:[TEAM]],5,FALSE)</f>
        <v>MIN</v>
      </c>
      <c r="C192" s="5" t="s">
        <v>551</v>
      </c>
      <c r="D192" s="5">
        <f>VLOOKUP(PITCHERPROJECTIONS[[#This Row],[Name]],MYRANKS_P[[#All],[PLAYER NAME]:[RANK]],21,FALSE)</f>
        <v>191</v>
      </c>
      <c r="E192" s="76">
        <v>170</v>
      </c>
      <c r="F192" s="77">
        <v>730.48278045444113</v>
      </c>
      <c r="G192" s="77">
        <v>573.65259996838927</v>
      </c>
      <c r="H192" s="77">
        <v>7.9667038446677232</v>
      </c>
      <c r="I192" s="77">
        <v>12.281033172959718</v>
      </c>
      <c r="J192" s="77">
        <v>0</v>
      </c>
      <c r="K192" s="23">
        <v>4.4106186887683103</v>
      </c>
      <c r="L192" s="77">
        <v>191.98278045444115</v>
      </c>
      <c r="M192" s="77">
        <v>90.809738114307549</v>
      </c>
      <c r="N192" s="77">
        <v>83.311686343401419</v>
      </c>
      <c r="O192" s="77">
        <v>21.607958263829545</v>
      </c>
      <c r="P192" s="77">
        <v>89.722222222222229</v>
      </c>
      <c r="Q192" s="77">
        <v>42.5</v>
      </c>
      <c r="R192" s="77">
        <v>3</v>
      </c>
      <c r="S192" s="57">
        <v>1.3793104732614185</v>
      </c>
      <c r="T192" s="5">
        <v>1767</v>
      </c>
      <c r="U192" s="5" t="s">
        <v>792</v>
      </c>
      <c r="V192" s="5"/>
    </row>
    <row r="193" spans="1:22" x14ac:dyDescent="0.25">
      <c r="A193" s="78" t="str">
        <f t="shared" si="2"/>
        <v>Brian Wilson</v>
      </c>
      <c r="B193" s="5" t="str">
        <f>VLOOKUP(A193,PLAYERIDMAP[[PLAYERNAME]:[TEAM]],5,FALSE)</f>
        <v>LAD</v>
      </c>
      <c r="C193" s="5" t="s">
        <v>558</v>
      </c>
      <c r="D193" s="5">
        <f>VLOOKUP(PITCHERPROJECTIONS[[#This Row],[Name]],MYRANKS_P[[#All],[PLAYER NAME]:[RANK]],21,FALSE)</f>
        <v>192</v>
      </c>
      <c r="E193" s="76">
        <v>45</v>
      </c>
      <c r="F193" s="77">
        <v>188.9770511539742</v>
      </c>
      <c r="G193" s="77">
        <v>125.5411255411255</v>
      </c>
      <c r="H193" s="77">
        <v>2.4537502501741533</v>
      </c>
      <c r="I193" s="77">
        <v>1.9567172593818598</v>
      </c>
      <c r="J193" s="77">
        <v>3</v>
      </c>
      <c r="K193" s="23">
        <v>3.245569712773178</v>
      </c>
      <c r="L193" s="77">
        <v>41.07705115397421</v>
      </c>
      <c r="M193" s="77">
        <v>17.688354934613823</v>
      </c>
      <c r="N193" s="77">
        <v>16.227848563865891</v>
      </c>
      <c r="O193" s="77">
        <v>2.5359256128486893</v>
      </c>
      <c r="P193" s="77">
        <v>43.5</v>
      </c>
      <c r="Q193" s="77">
        <v>16.5</v>
      </c>
      <c r="R193" s="77">
        <v>0.89999999999999991</v>
      </c>
      <c r="S193" s="57">
        <v>1.2794900256438713</v>
      </c>
      <c r="T193" s="5">
        <v>6485</v>
      </c>
      <c r="U193" s="5" t="s">
        <v>791</v>
      </c>
      <c r="V193" s="5"/>
    </row>
    <row r="194" spans="1:22" x14ac:dyDescent="0.25">
      <c r="A194" s="78" t="str">
        <f t="shared" ref="A194:A257" si="3">HYPERLINK("http://www.fangraphs.com/statss.aspx?playerid="&amp;T194,U194)</f>
        <v>Brad Ziegler</v>
      </c>
      <c r="B194" s="5" t="str">
        <f>VLOOKUP(A194,PLAYERIDMAP[[PLAYERNAME]:[TEAM]],5,FALSE)</f>
        <v>ARI</v>
      </c>
      <c r="C194" s="5" t="s">
        <v>558</v>
      </c>
      <c r="D194" s="5">
        <f>VLOOKUP(PITCHERPROJECTIONS[[#This Row],[Name]],MYRANKS_P[[#All],[PLAYER NAME]:[RANK]],21,FALSE)</f>
        <v>193</v>
      </c>
      <c r="E194" s="76">
        <v>65</v>
      </c>
      <c r="F194" s="77">
        <v>273.82993923134768</v>
      </c>
      <c r="G194" s="77">
        <v>209.54616588419407</v>
      </c>
      <c r="H194" s="77">
        <v>3.6636202526613415</v>
      </c>
      <c r="I194" s="77">
        <v>2.7070550389195667</v>
      </c>
      <c r="J194" s="77">
        <v>0</v>
      </c>
      <c r="K194" s="23">
        <v>3.2850645918947312</v>
      </c>
      <c r="L194" s="77">
        <v>63.82993923134768</v>
      </c>
      <c r="M194" s="77">
        <v>25.86075848174908</v>
      </c>
      <c r="N194" s="77">
        <v>23.725466497017504</v>
      </c>
      <c r="O194" s="77">
        <v>3.0615511249314067</v>
      </c>
      <c r="P194" s="77">
        <v>39.722222222222221</v>
      </c>
      <c r="Q194" s="77">
        <v>19.5</v>
      </c>
      <c r="R194" s="77">
        <v>2</v>
      </c>
      <c r="S194" s="57">
        <v>1.2819990650976567</v>
      </c>
      <c r="T194" s="5">
        <v>7293</v>
      </c>
      <c r="U194" s="5" t="s">
        <v>631</v>
      </c>
      <c r="V194" s="5"/>
    </row>
    <row r="195" spans="1:22" x14ac:dyDescent="0.25">
      <c r="A195" s="78" t="str">
        <f t="shared" si="3"/>
        <v>Danny Duffy</v>
      </c>
      <c r="B195" s="5" t="str">
        <f>VLOOKUP(A195,PLAYERIDMAP[[PLAYERNAME]:[TEAM]],5,FALSE)</f>
        <v>KC</v>
      </c>
      <c r="C195" s="5" t="s">
        <v>551</v>
      </c>
      <c r="D195" s="5">
        <f>VLOOKUP(PITCHERPROJECTIONS[[#This Row],[Name]],MYRANKS_P[[#All],[PLAYER NAME]:[RANK]],21,FALSE)</f>
        <v>194</v>
      </c>
      <c r="E195" s="76">
        <v>150</v>
      </c>
      <c r="F195" s="77">
        <v>671.15914945632221</v>
      </c>
      <c r="G195" s="77">
        <v>434.05275779376478</v>
      </c>
      <c r="H195" s="77">
        <v>7.2335017007984774</v>
      </c>
      <c r="I195" s="77">
        <v>10.632148608872791</v>
      </c>
      <c r="J195" s="77">
        <v>0</v>
      </c>
      <c r="K195" s="23">
        <v>4.5346255754429601</v>
      </c>
      <c r="L195" s="77">
        <v>149.01629231346513</v>
      </c>
      <c r="M195" s="77">
        <v>82.379031287213792</v>
      </c>
      <c r="N195" s="77">
        <v>75.577092924049339</v>
      </c>
      <c r="O195" s="77">
        <v>16.630201186366854</v>
      </c>
      <c r="P195" s="77">
        <v>133.33333333333334</v>
      </c>
      <c r="Q195" s="77">
        <v>80</v>
      </c>
      <c r="R195" s="77">
        <v>7.1428571428571432</v>
      </c>
      <c r="S195" s="57">
        <v>1.5267752820897675</v>
      </c>
      <c r="T195" s="5">
        <v>3542</v>
      </c>
      <c r="U195" s="5" t="s">
        <v>882</v>
      </c>
      <c r="V195" s="5"/>
    </row>
    <row r="196" spans="1:22" x14ac:dyDescent="0.25">
      <c r="A196" s="78" t="str">
        <f t="shared" si="3"/>
        <v>Ryan Vogelsong</v>
      </c>
      <c r="B196" s="5" t="str">
        <f>VLOOKUP(A196,PLAYERIDMAP[[PLAYERNAME]:[TEAM]],5,FALSE)</f>
        <v>SF</v>
      </c>
      <c r="C196" s="5" t="s">
        <v>551</v>
      </c>
      <c r="D196" s="5">
        <f>VLOOKUP(PITCHERPROJECTIONS[[#This Row],[Name]],MYRANKS_P[[#All],[PLAYER NAME]:[RANK]],21,FALSE)</f>
        <v>195</v>
      </c>
      <c r="E196" s="76">
        <v>160</v>
      </c>
      <c r="F196" s="77">
        <v>701.16257375081341</v>
      </c>
      <c r="G196" s="77">
        <v>514.14868105515586</v>
      </c>
      <c r="H196" s="77">
        <v>7.5713380243867956</v>
      </c>
      <c r="I196" s="77">
        <v>11.48535563926256</v>
      </c>
      <c r="J196" s="77">
        <v>0</v>
      </c>
      <c r="K196" s="23">
        <v>4.4786197849349403</v>
      </c>
      <c r="L196" s="77">
        <v>175.46322734558467</v>
      </c>
      <c r="M196" s="77">
        <v>86.785698943628191</v>
      </c>
      <c r="N196" s="77">
        <v>79.619907287732275</v>
      </c>
      <c r="O196" s="77">
        <v>18.64787962376213</v>
      </c>
      <c r="P196" s="77">
        <v>106.66666666666667</v>
      </c>
      <c r="Q196" s="77">
        <v>55.111111111111114</v>
      </c>
      <c r="R196" s="77">
        <v>6.5882352941176476</v>
      </c>
      <c r="S196" s="57">
        <v>1.4410896153543487</v>
      </c>
      <c r="T196" s="5">
        <v>1011</v>
      </c>
      <c r="U196" s="5" t="s">
        <v>1002</v>
      </c>
      <c r="V196" s="5"/>
    </row>
    <row r="197" spans="1:22" x14ac:dyDescent="0.25">
      <c r="A197" s="78" t="str">
        <f t="shared" si="3"/>
        <v>Bud Norris</v>
      </c>
      <c r="B197" s="5" t="str">
        <f>VLOOKUP(A197,PLAYERIDMAP[[PLAYERNAME]:[TEAM]],5,FALSE)</f>
        <v>BAL</v>
      </c>
      <c r="C197" s="5" t="s">
        <v>551</v>
      </c>
      <c r="D197" s="5">
        <f>VLOOKUP(PITCHERPROJECTIONS[[#This Row],[Name]],MYRANKS_P[[#All],[PLAYER NAME]:[RANK]],21,FALSE)</f>
        <v>196</v>
      </c>
      <c r="E197" s="76">
        <v>175</v>
      </c>
      <c r="F197" s="77">
        <v>778.62721367584413</v>
      </c>
      <c r="G197" s="77">
        <v>531.86274509803934</v>
      </c>
      <c r="H197" s="77">
        <v>9.0340936335807882</v>
      </c>
      <c r="I197" s="77">
        <v>11.809165061035692</v>
      </c>
      <c r="J197" s="77">
        <v>0</v>
      </c>
      <c r="K197" s="23">
        <v>4.8880413727876508</v>
      </c>
      <c r="L197" s="77">
        <v>194.03571040787023</v>
      </c>
      <c r="M197" s="77">
        <v>103.59932131769384</v>
      </c>
      <c r="N197" s="77">
        <v>95.04524891531544</v>
      </c>
      <c r="O197" s="77">
        <v>23.839631976497639</v>
      </c>
      <c r="P197" s="77">
        <v>145.83333333333331</v>
      </c>
      <c r="Q197" s="77">
        <v>71.944444444444443</v>
      </c>
      <c r="R197" s="77">
        <v>5.1470588235294112</v>
      </c>
      <c r="S197" s="57">
        <v>1.5198865991560839</v>
      </c>
      <c r="T197" s="5">
        <v>9492</v>
      </c>
      <c r="U197" s="5" t="s">
        <v>798</v>
      </c>
      <c r="V197" s="5"/>
    </row>
    <row r="198" spans="1:22" x14ac:dyDescent="0.25">
      <c r="A198" s="78" t="str">
        <f t="shared" si="3"/>
        <v>Tom Koehler</v>
      </c>
      <c r="B198" s="5" t="str">
        <f>VLOOKUP(A198,PLAYERIDMAP[[PLAYERNAME]:[TEAM]],5,FALSE)</f>
        <v>MIA</v>
      </c>
      <c r="C198" s="5" t="s">
        <v>551</v>
      </c>
      <c r="D198" s="5">
        <f>VLOOKUP(PITCHERPROJECTIONS[[#This Row],[Name]],MYRANKS_P[[#All],[PLAYER NAME]:[RANK]],21,FALSE)</f>
        <v>197</v>
      </c>
      <c r="E198" s="76">
        <v>180</v>
      </c>
      <c r="F198" s="77">
        <v>787.57474039221302</v>
      </c>
      <c r="G198" s="77">
        <v>574.28571428571422</v>
      </c>
      <c r="H198" s="77">
        <v>6.5803290491091753</v>
      </c>
      <c r="I198" s="77">
        <v>14.85845132249635</v>
      </c>
      <c r="J198" s="77">
        <v>0</v>
      </c>
      <c r="K198" s="23">
        <v>4.5449672888157915</v>
      </c>
      <c r="L198" s="77">
        <v>195.28103409850675</v>
      </c>
      <c r="M198" s="77">
        <v>99.080286896184276</v>
      </c>
      <c r="N198" s="77">
        <v>90.89934577631584</v>
      </c>
      <c r="O198" s="77">
        <v>22.995319812792509</v>
      </c>
      <c r="P198" s="77">
        <v>120</v>
      </c>
      <c r="Q198" s="77">
        <v>64</v>
      </c>
      <c r="R198" s="77">
        <v>6.2937062937062933</v>
      </c>
      <c r="S198" s="57">
        <v>1.4404501894361488</v>
      </c>
      <c r="T198" s="5">
        <v>6570</v>
      </c>
      <c r="U198" s="5" t="s">
        <v>841</v>
      </c>
      <c r="V198" s="5"/>
    </row>
    <row r="199" spans="1:22" x14ac:dyDescent="0.25">
      <c r="A199" s="78" t="str">
        <f t="shared" si="3"/>
        <v>Grant Balfour</v>
      </c>
      <c r="B199" s="5">
        <f>VLOOKUP(A199,PLAYERIDMAP[[PLAYERNAME]:[TEAM]],5,FALSE)</f>
        <v>0</v>
      </c>
      <c r="C199" s="5" t="s">
        <v>558</v>
      </c>
      <c r="D199" s="5">
        <f>VLOOKUP(PITCHERPROJECTIONS[[#This Row],[Name]],MYRANKS_P[[#All],[PLAYER NAME]:[RANK]],21,FALSE)</f>
        <v>198</v>
      </c>
      <c r="E199" s="76">
        <v>60</v>
      </c>
      <c r="F199" s="77">
        <v>248.47175352423358</v>
      </c>
      <c r="G199" s="77">
        <v>155.40229885057474</v>
      </c>
      <c r="H199" s="77">
        <v>0</v>
      </c>
      <c r="I199" s="77">
        <v>0</v>
      </c>
      <c r="J199" s="77">
        <v>0</v>
      </c>
      <c r="K199" s="23">
        <v>3.446403126037465</v>
      </c>
      <c r="L199" s="77">
        <v>49.548676601156643</v>
      </c>
      <c r="M199" s="77">
        <v>25.043862715872248</v>
      </c>
      <c r="N199" s="77">
        <v>22.976020840249767</v>
      </c>
      <c r="O199" s="77">
        <v>6.8130444172485802</v>
      </c>
      <c r="P199" s="77">
        <v>61.333333333333329</v>
      </c>
      <c r="Q199" s="77">
        <v>24</v>
      </c>
      <c r="R199" s="77">
        <v>0.92307692307692313</v>
      </c>
      <c r="S199" s="57">
        <v>1.2258112766859441</v>
      </c>
      <c r="T199" s="5">
        <v>718</v>
      </c>
      <c r="U199" s="5" t="s">
        <v>614</v>
      </c>
      <c r="V199" s="5"/>
    </row>
    <row r="200" spans="1:22" x14ac:dyDescent="0.25">
      <c r="A200" s="78" t="str">
        <f t="shared" si="3"/>
        <v>Jake Arrieta</v>
      </c>
      <c r="B200" s="5" t="str">
        <f>VLOOKUP(A200,PLAYERIDMAP[[PLAYERNAME]:[TEAM]],5,FALSE)</f>
        <v>CHC</v>
      </c>
      <c r="C200" s="5" t="s">
        <v>558</v>
      </c>
      <c r="D200" s="5">
        <f>VLOOKUP(PITCHERPROJECTIONS[[#This Row],[Name]],MYRANKS_P[[#All],[PLAYER NAME]:[RANK]],21,FALSE)</f>
        <v>199</v>
      </c>
      <c r="E200" s="76">
        <v>160</v>
      </c>
      <c r="F200" s="77">
        <v>708.15495244722797</v>
      </c>
      <c r="G200" s="77">
        <v>480</v>
      </c>
      <c r="H200" s="77">
        <v>5.7413154117325575</v>
      </c>
      <c r="I200" s="77">
        <v>9.9403468444665997</v>
      </c>
      <c r="J200" s="77">
        <v>0</v>
      </c>
      <c r="K200" s="23">
        <v>4.6093381260128581</v>
      </c>
      <c r="L200" s="77">
        <v>165.04384133611691</v>
      </c>
      <c r="M200" s="77">
        <v>89.318729908515849</v>
      </c>
      <c r="N200" s="77">
        <v>81.943788906895264</v>
      </c>
      <c r="O200" s="77">
        <v>21.043841336116905</v>
      </c>
      <c r="P200" s="77">
        <v>128</v>
      </c>
      <c r="Q200" s="77">
        <v>71.111111111111114</v>
      </c>
      <c r="R200" s="77">
        <v>8</v>
      </c>
      <c r="S200" s="57">
        <v>1.4759684527951751</v>
      </c>
      <c r="T200" s="5">
        <v>4153</v>
      </c>
      <c r="U200" s="5" t="s">
        <v>804</v>
      </c>
      <c r="V200" s="5"/>
    </row>
    <row r="201" spans="1:22" x14ac:dyDescent="0.25">
      <c r="A201" s="78" t="str">
        <f t="shared" si="3"/>
        <v>Carlos Carrasco</v>
      </c>
      <c r="B201" s="5" t="str">
        <f>VLOOKUP(A201,PLAYERIDMAP[[PLAYERNAME]:[TEAM]],5,FALSE)</f>
        <v>CLE</v>
      </c>
      <c r="C201" s="5" t="s">
        <v>551</v>
      </c>
      <c r="D201" s="5">
        <f>VLOOKUP(PITCHERPROJECTIONS[[#This Row],[Name]],MYRANKS_P[[#All],[PLAYER NAME]:[RANK]],21,FALSE)</f>
        <v>200</v>
      </c>
      <c r="E201" s="76">
        <v>145</v>
      </c>
      <c r="F201" s="77">
        <v>645.2155707332455</v>
      </c>
      <c r="G201" s="77">
        <v>471.4869281045751</v>
      </c>
      <c r="H201" s="77">
        <v>7.7291389194342406</v>
      </c>
      <c r="I201" s="77">
        <v>9.5409897132479866</v>
      </c>
      <c r="J201" s="77">
        <v>0</v>
      </c>
      <c r="K201" s="23">
        <v>4.7366225605890904</v>
      </c>
      <c r="L201" s="77">
        <v>167.52112628880104</v>
      </c>
      <c r="M201" s="77">
        <v>83.180355077900629</v>
      </c>
      <c r="N201" s="77">
        <v>76.312252365046447</v>
      </c>
      <c r="O201" s="77">
        <v>16.645309295337004</v>
      </c>
      <c r="P201" s="77">
        <v>99.888888888888886</v>
      </c>
      <c r="Q201" s="77">
        <v>49.944444444444443</v>
      </c>
      <c r="R201" s="77">
        <v>7.25</v>
      </c>
      <c r="S201" s="57">
        <v>1.4997625567810033</v>
      </c>
      <c r="T201" s="5">
        <v>6632</v>
      </c>
      <c r="U201" s="5" t="s">
        <v>1019</v>
      </c>
      <c r="V201" s="5"/>
    </row>
    <row r="202" spans="1:22" x14ac:dyDescent="0.25">
      <c r="A202" s="78" t="str">
        <f t="shared" si="3"/>
        <v>Jonathan Pettibone</v>
      </c>
      <c r="B202" s="5" t="str">
        <f>VLOOKUP(A202,PLAYERIDMAP[[PLAYERNAME]:[TEAM]],5,FALSE)</f>
        <v>PHI</v>
      </c>
      <c r="C202" s="5" t="s">
        <v>551</v>
      </c>
      <c r="D202" s="5">
        <f>VLOOKUP(PITCHERPROJECTIONS[[#This Row],[Name]],MYRANKS_P[[#All],[PLAYER NAME]:[RANK]],21,FALSE)</f>
        <v>201</v>
      </c>
      <c r="E202" s="76">
        <v>160</v>
      </c>
      <c r="F202" s="77">
        <v>707.56001699211402</v>
      </c>
      <c r="G202" s="77">
        <v>520.13585638039785</v>
      </c>
      <c r="H202" s="77">
        <v>6.9636620733492025</v>
      </c>
      <c r="I202" s="77">
        <v>12.093031590300152</v>
      </c>
      <c r="J202" s="77">
        <v>0</v>
      </c>
      <c r="K202" s="23">
        <v>4.6783234559441214</v>
      </c>
      <c r="L202" s="77">
        <v>182.22668365878064</v>
      </c>
      <c r="M202" s="77">
        <v>90.655512301850521</v>
      </c>
      <c r="N202" s="77">
        <v>83.170194772339926</v>
      </c>
      <c r="O202" s="77">
        <v>19.424160611716104</v>
      </c>
      <c r="P202" s="77">
        <v>106.66666666666667</v>
      </c>
      <c r="Q202" s="77">
        <v>53.333333333333336</v>
      </c>
      <c r="R202" s="77">
        <v>8</v>
      </c>
      <c r="S202" s="57">
        <v>1.4722501062007125</v>
      </c>
      <c r="T202" s="5" t="s">
        <v>864</v>
      </c>
      <c r="U202" s="5" t="s">
        <v>865</v>
      </c>
      <c r="V202" s="5"/>
    </row>
    <row r="203" spans="1:22" x14ac:dyDescent="0.25">
      <c r="A203" s="78" t="str">
        <f t="shared" si="3"/>
        <v>Tyler Chatwood</v>
      </c>
      <c r="B203" s="5" t="str">
        <f>VLOOKUP(A203,PLAYERIDMAP[[PLAYERNAME]:[TEAM]],5,FALSE)</f>
        <v>COL</v>
      </c>
      <c r="C203" s="5" t="s">
        <v>551</v>
      </c>
      <c r="D203" s="5">
        <f>VLOOKUP(PITCHERPROJECTIONS[[#This Row],[Name]],MYRANKS_P[[#All],[PLAYER NAME]:[RANK]],21,FALSE)</f>
        <v>202</v>
      </c>
      <c r="E203" s="76">
        <v>165</v>
      </c>
      <c r="F203" s="77">
        <v>739.41837081016513</v>
      </c>
      <c r="G203" s="77">
        <v>556.45161290322585</v>
      </c>
      <c r="H203" s="77">
        <v>8.5272237213326481</v>
      </c>
      <c r="I203" s="77">
        <v>11.124991619305748</v>
      </c>
      <c r="J203" s="77">
        <v>0</v>
      </c>
      <c r="K203" s="23">
        <v>4.6272221557179041</v>
      </c>
      <c r="L203" s="77">
        <v>190.7517041434985</v>
      </c>
      <c r="M203" s="77">
        <v>92.467322745096112</v>
      </c>
      <c r="N203" s="77">
        <v>84.832406188161571</v>
      </c>
      <c r="O203" s="77">
        <v>13.800091240272664</v>
      </c>
      <c r="P203" s="77">
        <v>99</v>
      </c>
      <c r="Q203" s="77">
        <v>64.166666666666657</v>
      </c>
      <c r="R203" s="77">
        <v>6</v>
      </c>
      <c r="S203" s="57">
        <v>1.5449598230919102</v>
      </c>
      <c r="T203" s="5">
        <v>4338</v>
      </c>
      <c r="U203" s="5" t="s">
        <v>761</v>
      </c>
      <c r="V203" s="5"/>
    </row>
    <row r="204" spans="1:22" x14ac:dyDescent="0.25">
      <c r="A204" s="78" t="str">
        <f t="shared" si="3"/>
        <v>Chris Rusin</v>
      </c>
      <c r="B204" s="5" t="str">
        <f>VLOOKUP(A204,PLAYERIDMAP[[PLAYERNAME]:[TEAM]],5,FALSE)</f>
        <v>CHC</v>
      </c>
      <c r="C204" s="5" t="s">
        <v>551</v>
      </c>
      <c r="D204" s="5">
        <f>VLOOKUP(PITCHERPROJECTIONS[[#This Row],[Name]],MYRANKS_P[[#All],[PLAYER NAME]:[RANK]],21,FALSE)</f>
        <v>203</v>
      </c>
      <c r="E204" s="76">
        <v>170</v>
      </c>
      <c r="F204" s="77">
        <v>751.88897147481953</v>
      </c>
      <c r="G204" s="77">
        <v>561.26984126984121</v>
      </c>
      <c r="H204" s="77">
        <v>7.1113528938820902</v>
      </c>
      <c r="I204" s="77">
        <v>13.13638412374535</v>
      </c>
      <c r="J204" s="77">
        <v>0</v>
      </c>
      <c r="K204" s="57">
        <v>4.7763541637504625</v>
      </c>
      <c r="L204" s="77">
        <v>191.15881274466079</v>
      </c>
      <c r="M204" s="77">
        <v>98.339825171440083</v>
      </c>
      <c r="N204" s="77">
        <v>90.220023093064285</v>
      </c>
      <c r="O204" s="77">
        <v>22.777860363708438</v>
      </c>
      <c r="P204" s="77">
        <v>100.11111111111111</v>
      </c>
      <c r="Q204" s="77">
        <v>60.44444444444445</v>
      </c>
      <c r="R204" s="77">
        <v>7.2857142857142865</v>
      </c>
      <c r="S204" s="57">
        <v>1.4800191599359132</v>
      </c>
      <c r="T204" s="5">
        <v>9895</v>
      </c>
      <c r="U204" s="5" t="s">
        <v>5280</v>
      </c>
      <c r="V204" s="5"/>
    </row>
    <row r="205" spans="1:22" x14ac:dyDescent="0.25">
      <c r="A205" s="78" t="str">
        <f t="shared" si="3"/>
        <v>Matt Harvey</v>
      </c>
      <c r="B205" s="5" t="str">
        <f>VLOOKUP(A205,PLAYERIDMAP[[PLAYERNAME]:[TEAM]],5,FALSE)</f>
        <v>NYM</v>
      </c>
      <c r="C205" s="5" t="s">
        <v>551</v>
      </c>
      <c r="D205" s="5">
        <f>VLOOKUP(PITCHERPROJECTIONS[[#This Row],[Name]],MYRANKS_P[[#All],[PLAYER NAME]:[RANK]],21,FALSE)</f>
        <v>204</v>
      </c>
      <c r="E205" s="76">
        <v>10</v>
      </c>
      <c r="F205" s="77">
        <v>39.625932838215199</v>
      </c>
      <c r="G205" s="77">
        <v>25.485625485625487</v>
      </c>
      <c r="H205" s="77">
        <v>0.73716957110357884</v>
      </c>
      <c r="I205" s="77">
        <v>0.45387378287450586</v>
      </c>
      <c r="J205" s="77">
        <v>0</v>
      </c>
      <c r="K205" s="23">
        <v>2.6854501935993427</v>
      </c>
      <c r="L205" s="77">
        <v>8.0678804037582665</v>
      </c>
      <c r="M205" s="77">
        <v>3.2523785678036488</v>
      </c>
      <c r="N205" s="77">
        <v>2.9838335484437142</v>
      </c>
      <c r="O205" s="77">
        <v>0.80447714035500306</v>
      </c>
      <c r="P205" s="77">
        <v>10.777777777777777</v>
      </c>
      <c r="Q205" s="77">
        <v>2.3333333333333335</v>
      </c>
      <c r="R205" s="77">
        <v>0.2247191011235955</v>
      </c>
      <c r="S205" s="57">
        <v>1.0401213737091601</v>
      </c>
      <c r="T205" s="5">
        <v>11713</v>
      </c>
      <c r="U205" s="5" t="s">
        <v>563</v>
      </c>
      <c r="V205" s="5"/>
    </row>
    <row r="206" spans="1:22" x14ac:dyDescent="0.25">
      <c r="A206" s="78" t="str">
        <f t="shared" si="3"/>
        <v>Kevin Gregg</v>
      </c>
      <c r="B206" s="5" t="str">
        <f>VLOOKUP(A206,PLAYERIDMAP[[PLAYERNAME]:[TEAM]],5,FALSE)</f>
        <v>BAL</v>
      </c>
      <c r="C206" s="5" t="s">
        <v>558</v>
      </c>
      <c r="D206" s="5">
        <f>VLOOKUP(PITCHERPROJECTIONS[[#This Row],[Name]],MYRANKS_P[[#All],[PLAYER NAME]:[RANK]],21,FALSE)</f>
        <v>205</v>
      </c>
      <c r="E206" s="76">
        <v>50</v>
      </c>
      <c r="F206" s="77">
        <v>223.10786435786434</v>
      </c>
      <c r="G206" s="77">
        <v>145.23809523809527</v>
      </c>
      <c r="H206" s="77">
        <v>2.2545001126874542</v>
      </c>
      <c r="I206" s="77">
        <v>2.6460193423747826</v>
      </c>
      <c r="J206" s="77">
        <v>0</v>
      </c>
      <c r="K206" s="23">
        <v>4.6070726863270428</v>
      </c>
      <c r="L206" s="77">
        <v>49.623015873015881</v>
      </c>
      <c r="M206" s="77">
        <v>27.898384600535984</v>
      </c>
      <c r="N206" s="77">
        <v>25.594848257372462</v>
      </c>
      <c r="O206" s="77">
        <v>6.0515873015873032</v>
      </c>
      <c r="P206" s="77">
        <v>43.333333333333329</v>
      </c>
      <c r="Q206" s="77">
        <v>26.666666666666664</v>
      </c>
      <c r="R206" s="77">
        <v>1.8181818181818181</v>
      </c>
      <c r="S206" s="57">
        <v>1.5257936507936509</v>
      </c>
      <c r="T206" s="5">
        <v>1793</v>
      </c>
      <c r="U206" s="5" t="s">
        <v>645</v>
      </c>
      <c r="V206" s="5"/>
    </row>
    <row r="207" spans="1:22" x14ac:dyDescent="0.25">
      <c r="A207" s="78" t="str">
        <f t="shared" si="3"/>
        <v>Paul Clemens</v>
      </c>
      <c r="B207" s="5" t="str">
        <f>VLOOKUP(A207,PLAYERIDMAP[[PLAYERNAME]:[TEAM]],5,FALSE)</f>
        <v>HOU</v>
      </c>
      <c r="C207" s="5" t="s">
        <v>551</v>
      </c>
      <c r="D207" s="5">
        <f>VLOOKUP(PITCHERPROJECTIONS[[#This Row],[Name]],MYRANKS_P[[#All],[PLAYER NAME]:[RANK]],21,FALSE)</f>
        <v>206</v>
      </c>
      <c r="E207" s="76">
        <v>140</v>
      </c>
      <c r="F207" s="77">
        <v>616.77255245777087</v>
      </c>
      <c r="G207" s="77">
        <v>446.66666666666674</v>
      </c>
      <c r="H207" s="77">
        <v>5.6141767297440346</v>
      </c>
      <c r="I207" s="77">
        <v>11.060430225949151</v>
      </c>
      <c r="J207" s="77">
        <v>0</v>
      </c>
      <c r="K207" s="23">
        <v>5.0141091582446995</v>
      </c>
      <c r="L207" s="77">
        <v>157.26144134665969</v>
      </c>
      <c r="M207" s="77">
        <v>85.01700639423791</v>
      </c>
      <c r="N207" s="77">
        <v>77.997253572695328</v>
      </c>
      <c r="O207" s="77">
        <v>23.261441346659655</v>
      </c>
      <c r="P207" s="77">
        <v>93.333333333333329</v>
      </c>
      <c r="Q207" s="77">
        <v>49.777777777777779</v>
      </c>
      <c r="R207" s="77">
        <v>3.7333333333333334</v>
      </c>
      <c r="S207" s="57">
        <v>1.4788515651745533</v>
      </c>
      <c r="T207" s="5">
        <v>8037</v>
      </c>
      <c r="U207" s="5" t="s">
        <v>5290</v>
      </c>
      <c r="V207" s="5"/>
    </row>
    <row r="208" spans="1:22" x14ac:dyDescent="0.25">
      <c r="A208" s="78" t="str">
        <f t="shared" si="3"/>
        <v>Vance Worley</v>
      </c>
      <c r="B208" s="5" t="str">
        <f>VLOOKUP(A208,PLAYERIDMAP[[PLAYERNAME]:[TEAM]],5,FALSE)</f>
        <v>MIN</v>
      </c>
      <c r="C208" s="5" t="s">
        <v>551</v>
      </c>
      <c r="D208" s="5">
        <f>VLOOKUP(PITCHERPROJECTIONS[[#This Row],[Name]],MYRANKS_P[[#All],[PLAYER NAME]:[RANK]],21,FALSE)</f>
        <v>207</v>
      </c>
      <c r="E208" s="76">
        <v>130</v>
      </c>
      <c r="F208" s="77">
        <v>578.91891202420845</v>
      </c>
      <c r="G208" s="77">
        <v>437.58169934640512</v>
      </c>
      <c r="H208" s="77">
        <v>5.4668225410190665</v>
      </c>
      <c r="I208" s="77">
        <v>10.016741060696035</v>
      </c>
      <c r="J208" s="77">
        <v>0</v>
      </c>
      <c r="K208" s="23">
        <v>4.8498428542629455</v>
      </c>
      <c r="L208" s="77">
        <v>155.47446757976402</v>
      </c>
      <c r="M208" s="77">
        <v>76.358081383228836</v>
      </c>
      <c r="N208" s="77">
        <v>70.053285672686997</v>
      </c>
      <c r="O208" s="77">
        <v>15.448323788914395</v>
      </c>
      <c r="P208" s="77">
        <v>79.444444444444443</v>
      </c>
      <c r="Q208" s="77">
        <v>40.444444444444443</v>
      </c>
      <c r="R208" s="77">
        <v>6</v>
      </c>
      <c r="S208" s="57">
        <v>1.5070685540323727</v>
      </c>
      <c r="T208" s="5">
        <v>6435</v>
      </c>
      <c r="U208" s="5" t="s">
        <v>1027</v>
      </c>
      <c r="V208" s="5"/>
    </row>
    <row r="209" spans="1:22" x14ac:dyDescent="0.25">
      <c r="A209" s="78" t="str">
        <f t="shared" si="3"/>
        <v>Luke Hochevar</v>
      </c>
      <c r="B209" s="5" t="str">
        <f>VLOOKUP(A209,PLAYERIDMAP[[PLAYERNAME]:[TEAM]],5,FALSE)</f>
        <v>KC</v>
      </c>
      <c r="C209" s="5" t="s">
        <v>646</v>
      </c>
      <c r="D209" s="5" t="e">
        <f>VLOOKUP(PITCHERPROJECTIONS[[#This Row],[Name]],MYRANKS_P[[#All],[PLAYER NAME]:[RANK]],21,FALSE)</f>
        <v>#N/A</v>
      </c>
      <c r="F209" s="77">
        <v>0</v>
      </c>
      <c r="G209" s="77">
        <v>0</v>
      </c>
      <c r="H209" s="77">
        <v>0</v>
      </c>
      <c r="I209" s="77">
        <v>0</v>
      </c>
      <c r="K209" s="23">
        <v>0</v>
      </c>
      <c r="L209" s="77">
        <v>0</v>
      </c>
      <c r="M209" s="77">
        <v>0</v>
      </c>
      <c r="N209" s="77">
        <v>0</v>
      </c>
      <c r="O209" s="77">
        <v>0</v>
      </c>
      <c r="P209" s="77">
        <v>0</v>
      </c>
      <c r="Q209" s="77">
        <v>0</v>
      </c>
      <c r="R209" s="77">
        <v>0</v>
      </c>
      <c r="S209" s="57">
        <v>0</v>
      </c>
      <c r="T209" s="5">
        <v>6943</v>
      </c>
      <c r="U209" s="5" t="s">
        <v>647</v>
      </c>
      <c r="V209" s="5"/>
    </row>
    <row r="210" spans="1:22" x14ac:dyDescent="0.25">
      <c r="A210" s="78" t="str">
        <f t="shared" si="3"/>
        <v>Tanner Scheppers</v>
      </c>
      <c r="B210" s="5" t="str">
        <f>VLOOKUP(A210,PLAYERIDMAP[[PLAYERNAME]:[TEAM]],5,FALSE)</f>
        <v>TEX</v>
      </c>
      <c r="C210" s="5" t="s">
        <v>558</v>
      </c>
      <c r="D210" s="5" t="e">
        <f>VLOOKUP(PITCHERPROJECTIONS[[#This Row],[Name]],MYRANKS_P[[#All],[PLAYER NAME]:[RANK]],21,FALSE)</f>
        <v>#N/A</v>
      </c>
      <c r="F210" s="77">
        <v>0</v>
      </c>
      <c r="G210" s="77">
        <v>0</v>
      </c>
      <c r="H210" s="77">
        <v>0</v>
      </c>
      <c r="I210" s="77">
        <v>0</v>
      </c>
      <c r="K210" s="23">
        <v>0</v>
      </c>
      <c r="L210" s="77">
        <v>0</v>
      </c>
      <c r="M210" s="77">
        <v>0</v>
      </c>
      <c r="N210" s="77">
        <v>0</v>
      </c>
      <c r="O210" s="77">
        <v>0</v>
      </c>
      <c r="P210" s="77">
        <v>0</v>
      </c>
      <c r="Q210" s="77">
        <v>0</v>
      </c>
      <c r="R210" s="77">
        <v>0</v>
      </c>
      <c r="S210" s="57">
        <v>0</v>
      </c>
      <c r="T210" s="5">
        <v>10267</v>
      </c>
      <c r="U210" s="5" t="s">
        <v>648</v>
      </c>
      <c r="V210" s="5"/>
    </row>
    <row r="211" spans="1:22" x14ac:dyDescent="0.25">
      <c r="A211" s="78" t="str">
        <f t="shared" si="3"/>
        <v>Cody Allen</v>
      </c>
      <c r="B211" s="5" t="str">
        <f>VLOOKUP(A211,PLAYERIDMAP[[PLAYERNAME]:[TEAM]],5,FALSE)</f>
        <v>CLE</v>
      </c>
      <c r="C211" s="5" t="s">
        <v>558</v>
      </c>
      <c r="D211" s="5" t="e">
        <f>VLOOKUP(PITCHERPROJECTIONS[[#This Row],[Name]],MYRANKS_P[[#All],[PLAYER NAME]:[RANK]],21,FALSE)</f>
        <v>#N/A</v>
      </c>
      <c r="F211" s="77">
        <v>0</v>
      </c>
      <c r="G211" s="77">
        <v>0</v>
      </c>
      <c r="H211" s="77">
        <v>0</v>
      </c>
      <c r="I211" s="77">
        <v>0</v>
      </c>
      <c r="K211" s="23">
        <v>0</v>
      </c>
      <c r="L211" s="77">
        <v>0</v>
      </c>
      <c r="M211" s="77">
        <v>0</v>
      </c>
      <c r="N211" s="77">
        <v>0</v>
      </c>
      <c r="O211" s="77">
        <v>0</v>
      </c>
      <c r="P211" s="77">
        <v>0</v>
      </c>
      <c r="Q211" s="77">
        <v>0</v>
      </c>
      <c r="R211" s="77">
        <v>0</v>
      </c>
      <c r="S211" s="57">
        <v>0</v>
      </c>
      <c r="T211" s="5">
        <v>12183</v>
      </c>
      <c r="U211" s="5" t="s">
        <v>651</v>
      </c>
      <c r="V211" s="5"/>
    </row>
    <row r="212" spans="1:22" x14ac:dyDescent="0.25">
      <c r="A212" s="78" t="str">
        <f t="shared" si="3"/>
        <v>Justin Wilson</v>
      </c>
      <c r="B212" s="5" t="str">
        <f>VLOOKUP(A212,PLAYERIDMAP[[PLAYERNAME]:[TEAM]],5,FALSE)</f>
        <v>PIT</v>
      </c>
      <c r="C212" s="5" t="s">
        <v>558</v>
      </c>
      <c r="D212" s="5" t="e">
        <f>VLOOKUP(PITCHERPROJECTIONS[[#This Row],[Name]],MYRANKS_P[[#All],[PLAYER NAME]:[RANK]],21,FALSE)</f>
        <v>#N/A</v>
      </c>
      <c r="F212" s="77">
        <v>0</v>
      </c>
      <c r="G212" s="77">
        <v>0</v>
      </c>
      <c r="H212" s="77">
        <v>0</v>
      </c>
      <c r="I212" s="77">
        <v>0</v>
      </c>
      <c r="K212" s="23">
        <v>0</v>
      </c>
      <c r="L212" s="77">
        <v>0</v>
      </c>
      <c r="M212" s="77">
        <v>0</v>
      </c>
      <c r="N212" s="77">
        <v>0</v>
      </c>
      <c r="O212" s="77">
        <v>0</v>
      </c>
      <c r="P212" s="77">
        <v>0</v>
      </c>
      <c r="Q212" s="77">
        <v>0</v>
      </c>
      <c r="R212" s="77">
        <v>0</v>
      </c>
      <c r="S212" s="57">
        <v>0</v>
      </c>
      <c r="T212" s="5">
        <v>4301</v>
      </c>
      <c r="U212" s="5" t="s">
        <v>655</v>
      </c>
      <c r="V212" s="5"/>
    </row>
    <row r="213" spans="1:22" x14ac:dyDescent="0.25">
      <c r="A213" s="78" t="str">
        <f t="shared" si="3"/>
        <v>Chris Perez</v>
      </c>
      <c r="B213" s="5" t="str">
        <f>VLOOKUP(A213,PLAYERIDMAP[[PLAYERNAME]:[TEAM]],5,FALSE)</f>
        <v>CLE</v>
      </c>
      <c r="C213" s="5" t="s">
        <v>558</v>
      </c>
      <c r="D213" s="5" t="e">
        <f>VLOOKUP(PITCHERPROJECTIONS[[#This Row],[Name]],MYRANKS_P[[#All],[PLAYER NAME]:[RANK]],21,FALSE)</f>
        <v>#N/A</v>
      </c>
      <c r="F213" s="77">
        <v>0</v>
      </c>
      <c r="G213" s="77">
        <v>0</v>
      </c>
      <c r="H213" s="77">
        <v>0</v>
      </c>
      <c r="I213" s="77">
        <v>0</v>
      </c>
      <c r="K213" s="23">
        <v>0</v>
      </c>
      <c r="L213" s="77">
        <v>0</v>
      </c>
      <c r="M213" s="77">
        <v>0</v>
      </c>
      <c r="N213" s="77">
        <v>0</v>
      </c>
      <c r="O213" s="77">
        <v>0</v>
      </c>
      <c r="P213" s="77">
        <v>0</v>
      </c>
      <c r="Q213" s="77">
        <v>0</v>
      </c>
      <c r="R213" s="77">
        <v>0</v>
      </c>
      <c r="S213" s="57">
        <v>0</v>
      </c>
      <c r="T213" s="5">
        <v>5213</v>
      </c>
      <c r="U213" s="5" t="s">
        <v>657</v>
      </c>
      <c r="V213" s="5"/>
    </row>
    <row r="214" spans="1:22" x14ac:dyDescent="0.25">
      <c r="A214" s="78" t="str">
        <f t="shared" si="3"/>
        <v>David Carpenter</v>
      </c>
      <c r="B214" s="5" t="str">
        <f>VLOOKUP(A214,PLAYERIDMAP[[PLAYERNAME]:[TEAM]],5,FALSE)</f>
        <v>HOU</v>
      </c>
      <c r="C214" s="5" t="s">
        <v>558</v>
      </c>
      <c r="D214" s="5" t="e">
        <f>VLOOKUP(PITCHERPROJECTIONS[[#This Row],[Name]],MYRANKS_P[[#All],[PLAYER NAME]:[RANK]],21,FALSE)</f>
        <v>#N/A</v>
      </c>
      <c r="F214" s="77">
        <v>0</v>
      </c>
      <c r="G214" s="77">
        <v>0</v>
      </c>
      <c r="H214" s="77">
        <v>0</v>
      </c>
      <c r="I214" s="77">
        <v>0</v>
      </c>
      <c r="K214" s="23">
        <v>0</v>
      </c>
      <c r="L214" s="77">
        <v>0</v>
      </c>
      <c r="M214" s="77">
        <v>0</v>
      </c>
      <c r="N214" s="77">
        <v>0</v>
      </c>
      <c r="O214" s="77">
        <v>0</v>
      </c>
      <c r="P214" s="77">
        <v>0</v>
      </c>
      <c r="Q214" s="77">
        <v>0</v>
      </c>
      <c r="R214" s="77">
        <v>0</v>
      </c>
      <c r="S214" s="57">
        <v>0</v>
      </c>
      <c r="T214" s="5">
        <v>3959</v>
      </c>
      <c r="U214" s="5" t="s">
        <v>658</v>
      </c>
      <c r="V214" s="5"/>
    </row>
    <row r="215" spans="1:22" x14ac:dyDescent="0.25">
      <c r="A215" s="78" t="str">
        <f t="shared" si="3"/>
        <v>Tommy Milone</v>
      </c>
      <c r="B215" s="5" t="str">
        <f>VLOOKUP(A215,PLAYERIDMAP[[PLAYERNAME]:[TEAM]],5,FALSE)</f>
        <v>OAK</v>
      </c>
      <c r="C215" s="5" t="s">
        <v>551</v>
      </c>
      <c r="D215" s="5" t="e">
        <f>VLOOKUP(PITCHERPROJECTIONS[[#This Row],[Name]],MYRANKS_P[[#All],[PLAYER NAME]:[RANK]],21,FALSE)</f>
        <v>#N/A</v>
      </c>
      <c r="F215" s="77">
        <v>0</v>
      </c>
      <c r="G215" s="77">
        <v>0</v>
      </c>
      <c r="H215" s="77">
        <v>0</v>
      </c>
      <c r="I215" s="77">
        <v>0</v>
      </c>
      <c r="K215" s="23">
        <v>0</v>
      </c>
      <c r="L215" s="77">
        <v>0</v>
      </c>
      <c r="M215" s="77">
        <v>0</v>
      </c>
      <c r="N215" s="77">
        <v>0</v>
      </c>
      <c r="O215" s="77">
        <v>0</v>
      </c>
      <c r="P215" s="77">
        <v>0</v>
      </c>
      <c r="Q215" s="77">
        <v>0</v>
      </c>
      <c r="R215" s="77">
        <v>0</v>
      </c>
      <c r="S215" s="57">
        <v>0</v>
      </c>
      <c r="T215" s="5">
        <v>7608</v>
      </c>
      <c r="U215" s="5" t="s">
        <v>660</v>
      </c>
      <c r="V215" s="5"/>
    </row>
    <row r="216" spans="1:22" x14ac:dyDescent="0.25">
      <c r="A216" s="78" t="str">
        <f t="shared" si="3"/>
        <v>Alfredo Simon</v>
      </c>
      <c r="B216" s="5" t="str">
        <f>VLOOKUP(A216,PLAYERIDMAP[[PLAYERNAME]:[TEAM]],5,FALSE)</f>
        <v>CIN</v>
      </c>
      <c r="C216" s="5" t="s">
        <v>558</v>
      </c>
      <c r="D216" s="5" t="e">
        <f>VLOOKUP(PITCHERPROJECTIONS[[#This Row],[Name]],MYRANKS_P[[#All],[PLAYER NAME]:[RANK]],21,FALSE)</f>
        <v>#N/A</v>
      </c>
      <c r="F216" s="77">
        <v>0</v>
      </c>
      <c r="G216" s="77">
        <v>0</v>
      </c>
      <c r="H216" s="77">
        <v>0</v>
      </c>
      <c r="I216" s="77">
        <v>0</v>
      </c>
      <c r="K216" s="23">
        <v>0</v>
      </c>
      <c r="L216" s="77">
        <v>0</v>
      </c>
      <c r="M216" s="77">
        <v>0</v>
      </c>
      <c r="N216" s="77">
        <v>0</v>
      </c>
      <c r="O216" s="77">
        <v>0</v>
      </c>
      <c r="P216" s="77">
        <v>0</v>
      </c>
      <c r="Q216" s="77">
        <v>0</v>
      </c>
      <c r="R216" s="77">
        <v>0</v>
      </c>
      <c r="S216" s="57">
        <v>0</v>
      </c>
      <c r="T216" s="5">
        <v>2155</v>
      </c>
      <c r="U216" s="5" t="s">
        <v>662</v>
      </c>
      <c r="V216" s="5"/>
    </row>
    <row r="217" spans="1:22" x14ac:dyDescent="0.25">
      <c r="A217" s="78" t="str">
        <f t="shared" si="3"/>
        <v>Craig Stammen</v>
      </c>
      <c r="B217" s="5" t="str">
        <f>VLOOKUP(A217,PLAYERIDMAP[[PLAYERNAME]:[TEAM]],5,FALSE)</f>
        <v>WAS</v>
      </c>
      <c r="C217" s="5" t="s">
        <v>558</v>
      </c>
      <c r="D217" s="5" t="e">
        <f>VLOOKUP(PITCHERPROJECTIONS[[#This Row],[Name]],MYRANKS_P[[#All],[PLAYER NAME]:[RANK]],21,FALSE)</f>
        <v>#N/A</v>
      </c>
      <c r="F217" s="77">
        <v>0</v>
      </c>
      <c r="G217" s="77">
        <v>0</v>
      </c>
      <c r="H217" s="77">
        <v>0</v>
      </c>
      <c r="I217" s="77">
        <v>0</v>
      </c>
      <c r="K217" s="23">
        <v>0</v>
      </c>
      <c r="L217" s="77">
        <v>0</v>
      </c>
      <c r="M217" s="77">
        <v>0</v>
      </c>
      <c r="N217" s="77">
        <v>0</v>
      </c>
      <c r="O217" s="77">
        <v>0</v>
      </c>
      <c r="P217" s="77">
        <v>0</v>
      </c>
      <c r="Q217" s="77">
        <v>0</v>
      </c>
      <c r="R217" s="77">
        <v>0</v>
      </c>
      <c r="S217" s="57">
        <v>0</v>
      </c>
      <c r="T217" s="5">
        <v>7274</v>
      </c>
      <c r="U217" s="5" t="s">
        <v>664</v>
      </c>
      <c r="V217" s="5"/>
    </row>
    <row r="218" spans="1:22" x14ac:dyDescent="0.25">
      <c r="A218" s="78" t="str">
        <f t="shared" si="3"/>
        <v>Bryan Shaw</v>
      </c>
      <c r="B218" s="5" t="str">
        <f>VLOOKUP(A218,PLAYERIDMAP[[PLAYERNAME]:[TEAM]],5,FALSE)</f>
        <v>CLE</v>
      </c>
      <c r="C218" s="5" t="s">
        <v>558</v>
      </c>
      <c r="D218" s="5" t="e">
        <f>VLOOKUP(PITCHERPROJECTIONS[[#This Row],[Name]],MYRANKS_P[[#All],[PLAYER NAME]:[RANK]],21,FALSE)</f>
        <v>#N/A</v>
      </c>
      <c r="F218" s="77">
        <v>0</v>
      </c>
      <c r="G218" s="77">
        <v>0</v>
      </c>
      <c r="H218" s="77">
        <v>0</v>
      </c>
      <c r="I218" s="77">
        <v>0</v>
      </c>
      <c r="K218" s="23">
        <v>0</v>
      </c>
      <c r="L218" s="77">
        <v>0</v>
      </c>
      <c r="M218" s="77">
        <v>0</v>
      </c>
      <c r="N218" s="77">
        <v>0</v>
      </c>
      <c r="O218" s="77">
        <v>0</v>
      </c>
      <c r="P218" s="77">
        <v>0</v>
      </c>
      <c r="Q218" s="77">
        <v>0</v>
      </c>
      <c r="R218" s="77">
        <v>0</v>
      </c>
      <c r="S218" s="57">
        <v>0</v>
      </c>
      <c r="T218" s="5">
        <v>8110</v>
      </c>
      <c r="U218" s="5" t="s">
        <v>665</v>
      </c>
      <c r="V218" s="5"/>
    </row>
    <row r="219" spans="1:22" x14ac:dyDescent="0.25">
      <c r="A219" s="78" t="str">
        <f t="shared" si="3"/>
        <v>Alex Torres</v>
      </c>
      <c r="B219" s="5" t="str">
        <f>VLOOKUP(A219,PLAYERIDMAP[[PLAYERNAME]:[TEAM]],5,FALSE)</f>
        <v>TB</v>
      </c>
      <c r="C219" s="5" t="s">
        <v>558</v>
      </c>
      <c r="D219" s="5" t="e">
        <f>VLOOKUP(PITCHERPROJECTIONS[[#This Row],[Name]],MYRANKS_P[[#All],[PLAYER NAME]:[RANK]],21,FALSE)</f>
        <v>#N/A</v>
      </c>
      <c r="F219" s="77">
        <v>0</v>
      </c>
      <c r="G219" s="77">
        <v>0</v>
      </c>
      <c r="H219" s="77">
        <v>0</v>
      </c>
      <c r="I219" s="77">
        <v>0</v>
      </c>
      <c r="K219" s="23">
        <v>0</v>
      </c>
      <c r="L219" s="77">
        <v>0</v>
      </c>
      <c r="M219" s="77">
        <v>0</v>
      </c>
      <c r="N219" s="77">
        <v>0</v>
      </c>
      <c r="O219" s="77">
        <v>0</v>
      </c>
      <c r="P219" s="77">
        <v>0</v>
      </c>
      <c r="Q219" s="77">
        <v>0</v>
      </c>
      <c r="R219" s="77">
        <v>0</v>
      </c>
      <c r="S219" s="57">
        <v>0</v>
      </c>
      <c r="T219" s="5">
        <v>7038</v>
      </c>
      <c r="U219" s="5" t="s">
        <v>667</v>
      </c>
      <c r="V219" s="5"/>
    </row>
    <row r="220" spans="1:22" x14ac:dyDescent="0.25">
      <c r="A220" s="78" t="str">
        <f t="shared" si="3"/>
        <v>Nick Vincent</v>
      </c>
      <c r="B220" s="5" t="str">
        <f>VLOOKUP(A220,PLAYERIDMAP[[PLAYERNAME]:[TEAM]],5,FALSE)</f>
        <v>SD</v>
      </c>
      <c r="C220" s="5" t="s">
        <v>558</v>
      </c>
      <c r="D220" s="5" t="e">
        <f>VLOOKUP(PITCHERPROJECTIONS[[#This Row],[Name]],MYRANKS_P[[#All],[PLAYER NAME]:[RANK]],21,FALSE)</f>
        <v>#N/A</v>
      </c>
      <c r="F220" s="77">
        <v>0</v>
      </c>
      <c r="G220" s="77">
        <v>0</v>
      </c>
      <c r="H220" s="77">
        <v>0</v>
      </c>
      <c r="I220" s="77">
        <v>0</v>
      </c>
      <c r="K220" s="23">
        <v>0</v>
      </c>
      <c r="L220" s="77">
        <v>0</v>
      </c>
      <c r="M220" s="77">
        <v>0</v>
      </c>
      <c r="N220" s="77">
        <v>0</v>
      </c>
      <c r="O220" s="77">
        <v>0</v>
      </c>
      <c r="P220" s="77">
        <v>0</v>
      </c>
      <c r="Q220" s="77">
        <v>0</v>
      </c>
      <c r="R220" s="77">
        <v>0</v>
      </c>
      <c r="S220" s="57">
        <v>0</v>
      </c>
      <c r="T220" s="5">
        <v>7555</v>
      </c>
      <c r="U220" s="5" t="s">
        <v>671</v>
      </c>
      <c r="V220" s="5"/>
    </row>
    <row r="221" spans="1:22" x14ac:dyDescent="0.25">
      <c r="A221" s="78" t="str">
        <f t="shared" si="3"/>
        <v>Sean Doolittle</v>
      </c>
      <c r="B221" s="5" t="str">
        <f>VLOOKUP(A221,PLAYERIDMAP[[PLAYERNAME]:[TEAM]],5,FALSE)</f>
        <v>OAK</v>
      </c>
      <c r="C221" s="5" t="s">
        <v>558</v>
      </c>
      <c r="D221" s="5" t="e">
        <f>VLOOKUP(PITCHERPROJECTIONS[[#This Row],[Name]],MYRANKS_P[[#All],[PLAYER NAME]:[RANK]],21,FALSE)</f>
        <v>#N/A</v>
      </c>
      <c r="F221" s="77">
        <v>0</v>
      </c>
      <c r="G221" s="77">
        <v>0</v>
      </c>
      <c r="H221" s="77">
        <v>0</v>
      </c>
      <c r="I221" s="77">
        <v>0</v>
      </c>
      <c r="K221" s="23">
        <v>0</v>
      </c>
      <c r="L221" s="77">
        <v>0</v>
      </c>
      <c r="M221" s="77">
        <v>0</v>
      </c>
      <c r="N221" s="77">
        <v>0</v>
      </c>
      <c r="O221" s="77">
        <v>0</v>
      </c>
      <c r="P221" s="77">
        <v>0</v>
      </c>
      <c r="Q221" s="77">
        <v>0</v>
      </c>
      <c r="R221" s="77">
        <v>0</v>
      </c>
      <c r="S221" s="57">
        <v>0</v>
      </c>
      <c r="T221" s="5">
        <v>1581</v>
      </c>
      <c r="U221" s="5" t="s">
        <v>674</v>
      </c>
      <c r="V221" s="5"/>
    </row>
    <row r="222" spans="1:22" x14ac:dyDescent="0.25">
      <c r="A222" s="78" t="str">
        <f t="shared" si="3"/>
        <v>Luis Avilan</v>
      </c>
      <c r="B222" s="5" t="str">
        <f>VLOOKUP(A222,PLAYERIDMAP[[PLAYERNAME]:[TEAM]],5,FALSE)</f>
        <v>ATL</v>
      </c>
      <c r="C222" s="5" t="s">
        <v>558</v>
      </c>
      <c r="D222" s="5" t="e">
        <f>VLOOKUP(PITCHERPROJECTIONS[[#This Row],[Name]],MYRANKS_P[[#All],[PLAYER NAME]:[RANK]],21,FALSE)</f>
        <v>#N/A</v>
      </c>
      <c r="F222" s="77">
        <v>0</v>
      </c>
      <c r="G222" s="77">
        <v>0</v>
      </c>
      <c r="H222" s="77">
        <v>0</v>
      </c>
      <c r="I222" s="77">
        <v>0</v>
      </c>
      <c r="K222" s="23">
        <v>0</v>
      </c>
      <c r="L222" s="77">
        <v>0</v>
      </c>
      <c r="M222" s="77">
        <v>0</v>
      </c>
      <c r="N222" s="77">
        <v>0</v>
      </c>
      <c r="O222" s="77">
        <v>0</v>
      </c>
      <c r="P222" s="77">
        <v>0</v>
      </c>
      <c r="Q222" s="77">
        <v>0</v>
      </c>
      <c r="R222" s="77">
        <v>0</v>
      </c>
      <c r="S222" s="57">
        <v>0</v>
      </c>
      <c r="T222" s="5">
        <v>2882</v>
      </c>
      <c r="U222" s="5" t="s">
        <v>677</v>
      </c>
      <c r="V222" s="5"/>
    </row>
    <row r="223" spans="1:22" x14ac:dyDescent="0.25">
      <c r="A223" s="78" t="str">
        <f t="shared" si="3"/>
        <v>J.J. Hoover</v>
      </c>
      <c r="B223" s="5" t="str">
        <f>VLOOKUP(A223,PLAYERIDMAP[[PLAYERNAME]:[TEAM]],5,FALSE)</f>
        <v>CIN</v>
      </c>
      <c r="C223" s="5" t="s">
        <v>558</v>
      </c>
      <c r="D223" s="5" t="e">
        <f>VLOOKUP(PITCHERPROJECTIONS[[#This Row],[Name]],MYRANKS_P[[#All],[PLAYER NAME]:[RANK]],21,FALSE)</f>
        <v>#N/A</v>
      </c>
      <c r="F223" s="77">
        <v>0</v>
      </c>
      <c r="G223" s="77">
        <v>0</v>
      </c>
      <c r="H223" s="77">
        <v>0</v>
      </c>
      <c r="I223" s="77">
        <v>0</v>
      </c>
      <c r="K223" s="23">
        <v>0</v>
      </c>
      <c r="L223" s="77">
        <v>0</v>
      </c>
      <c r="M223" s="77">
        <v>0</v>
      </c>
      <c r="N223" s="77">
        <v>0</v>
      </c>
      <c r="O223" s="77">
        <v>0</v>
      </c>
      <c r="P223" s="77">
        <v>0</v>
      </c>
      <c r="Q223" s="77">
        <v>0</v>
      </c>
      <c r="R223" s="77">
        <v>0</v>
      </c>
      <c r="S223" s="57">
        <v>0</v>
      </c>
      <c r="T223" s="5">
        <v>9037</v>
      </c>
      <c r="U223" s="5" t="s">
        <v>678</v>
      </c>
      <c r="V223" s="5"/>
    </row>
    <row r="224" spans="1:22" x14ac:dyDescent="0.25">
      <c r="A224" s="78" t="str">
        <f t="shared" si="3"/>
        <v>Joe Smith</v>
      </c>
      <c r="B224" s="5" t="str">
        <f>VLOOKUP(A224,PLAYERIDMAP[[PLAYERNAME]:[TEAM]],5,FALSE)</f>
        <v>LAA</v>
      </c>
      <c r="C224" s="5" t="s">
        <v>558</v>
      </c>
      <c r="D224" s="5" t="e">
        <f>VLOOKUP(PITCHERPROJECTIONS[[#This Row],[Name]],MYRANKS_P[[#All],[PLAYER NAME]:[RANK]],21,FALSE)</f>
        <v>#N/A</v>
      </c>
      <c r="F224" s="77">
        <v>0</v>
      </c>
      <c r="G224" s="77">
        <v>0</v>
      </c>
      <c r="H224" s="77">
        <v>0</v>
      </c>
      <c r="I224" s="77">
        <v>0</v>
      </c>
      <c r="K224" s="23">
        <v>0</v>
      </c>
      <c r="L224" s="77">
        <v>0</v>
      </c>
      <c r="M224" s="77">
        <v>0</v>
      </c>
      <c r="N224" s="77">
        <v>0</v>
      </c>
      <c r="O224" s="77">
        <v>0</v>
      </c>
      <c r="P224" s="77">
        <v>0</v>
      </c>
      <c r="Q224" s="77">
        <v>0</v>
      </c>
      <c r="R224" s="77">
        <v>0</v>
      </c>
      <c r="S224" s="57">
        <v>0</v>
      </c>
      <c r="T224" s="5">
        <v>3281</v>
      </c>
      <c r="U224" s="5" t="s">
        <v>682</v>
      </c>
      <c r="V224" s="5"/>
    </row>
    <row r="225" spans="1:22" x14ac:dyDescent="0.25">
      <c r="A225" s="78" t="str">
        <f t="shared" si="3"/>
        <v>Tony Watson</v>
      </c>
      <c r="B225" s="5" t="str">
        <f>VLOOKUP(A225,PLAYERIDMAP[[PLAYERNAME]:[TEAM]],5,FALSE)</f>
        <v>PIT</v>
      </c>
      <c r="C225" s="5" t="s">
        <v>558</v>
      </c>
      <c r="D225" s="5" t="e">
        <f>VLOOKUP(PITCHERPROJECTIONS[[#This Row],[Name]],MYRANKS_P[[#All],[PLAYER NAME]:[RANK]],21,FALSE)</f>
        <v>#N/A</v>
      </c>
      <c r="F225" s="77">
        <v>0</v>
      </c>
      <c r="G225" s="77">
        <v>0</v>
      </c>
      <c r="H225" s="77">
        <v>0</v>
      </c>
      <c r="I225" s="77">
        <v>0</v>
      </c>
      <c r="K225" s="23">
        <v>0</v>
      </c>
      <c r="L225" s="77">
        <v>0</v>
      </c>
      <c r="M225" s="77">
        <v>0</v>
      </c>
      <c r="N225" s="77">
        <v>0</v>
      </c>
      <c r="O225" s="77">
        <v>0</v>
      </c>
      <c r="P225" s="77">
        <v>0</v>
      </c>
      <c r="Q225" s="77">
        <v>0</v>
      </c>
      <c r="R225" s="77">
        <v>0</v>
      </c>
      <c r="S225" s="57">
        <v>0</v>
      </c>
      <c r="T225" s="5">
        <v>3132</v>
      </c>
      <c r="U225" s="5" t="s">
        <v>683</v>
      </c>
      <c r="V225" s="5"/>
    </row>
    <row r="226" spans="1:22" x14ac:dyDescent="0.25">
      <c r="A226" s="78" t="str">
        <f t="shared" si="3"/>
        <v>Ryan Cook</v>
      </c>
      <c r="B226" s="5" t="str">
        <f>VLOOKUP(A226,PLAYERIDMAP[[PLAYERNAME]:[TEAM]],5,FALSE)</f>
        <v>OAK</v>
      </c>
      <c r="C226" s="5" t="s">
        <v>558</v>
      </c>
      <c r="D226" s="5" t="e">
        <f>VLOOKUP(PITCHERPROJECTIONS[[#This Row],[Name]],MYRANKS_P[[#All],[PLAYER NAME]:[RANK]],21,FALSE)</f>
        <v>#N/A</v>
      </c>
      <c r="F226" s="77">
        <v>0</v>
      </c>
      <c r="G226" s="77">
        <v>0</v>
      </c>
      <c r="H226" s="77">
        <v>0</v>
      </c>
      <c r="I226" s="77">
        <v>0</v>
      </c>
      <c r="K226" s="23">
        <v>0</v>
      </c>
      <c r="L226" s="77">
        <v>0</v>
      </c>
      <c r="M226" s="77">
        <v>0</v>
      </c>
      <c r="N226" s="77">
        <v>0</v>
      </c>
      <c r="O226" s="77">
        <v>0</v>
      </c>
      <c r="P226" s="77">
        <v>0</v>
      </c>
      <c r="Q226" s="77">
        <v>0</v>
      </c>
      <c r="R226" s="77">
        <v>0</v>
      </c>
      <c r="S226" s="57">
        <v>0</v>
      </c>
      <c r="T226" s="5">
        <v>8855</v>
      </c>
      <c r="U226" s="5" t="s">
        <v>685</v>
      </c>
      <c r="V226" s="5"/>
    </row>
    <row r="227" spans="1:22" x14ac:dyDescent="0.25">
      <c r="A227" s="78" t="str">
        <f t="shared" si="3"/>
        <v>Bruce Chen</v>
      </c>
      <c r="B227" s="5" t="str">
        <f>VLOOKUP(A227,PLAYERIDMAP[[PLAYERNAME]:[TEAM]],5,FALSE)</f>
        <v>KC</v>
      </c>
      <c r="C227" s="5" t="s">
        <v>551</v>
      </c>
      <c r="D227" s="5" t="e">
        <f>VLOOKUP(PITCHERPROJECTIONS[[#This Row],[Name]],MYRANKS_P[[#All],[PLAYER NAME]:[RANK]],21,FALSE)</f>
        <v>#N/A</v>
      </c>
      <c r="F227" s="77">
        <v>0</v>
      </c>
      <c r="G227" s="77">
        <v>0</v>
      </c>
      <c r="H227" s="77">
        <v>0</v>
      </c>
      <c r="I227" s="77">
        <v>0</v>
      </c>
      <c r="K227" s="23">
        <v>0</v>
      </c>
      <c r="L227" s="77">
        <v>0</v>
      </c>
      <c r="M227" s="77">
        <v>0</v>
      </c>
      <c r="N227" s="77">
        <v>0</v>
      </c>
      <c r="O227" s="77">
        <v>0</v>
      </c>
      <c r="P227" s="77">
        <v>0</v>
      </c>
      <c r="Q227" s="77">
        <v>0</v>
      </c>
      <c r="R227" s="77">
        <v>0</v>
      </c>
      <c r="S227" s="57">
        <v>0</v>
      </c>
      <c r="T227" s="5">
        <v>769</v>
      </c>
      <c r="U227" s="5" t="s">
        <v>686</v>
      </c>
      <c r="V227" s="5"/>
    </row>
    <row r="228" spans="1:22" x14ac:dyDescent="0.25">
      <c r="A228" s="78" t="str">
        <f t="shared" si="3"/>
        <v>Jeff Locke</v>
      </c>
      <c r="B228" s="5" t="str">
        <f>VLOOKUP(A228,PLAYERIDMAP[[PLAYERNAME]:[TEAM]],5,FALSE)</f>
        <v>PIT</v>
      </c>
      <c r="C228" s="5" t="s">
        <v>551</v>
      </c>
      <c r="D228" s="5" t="e">
        <f>VLOOKUP(PITCHERPROJECTIONS[[#This Row],[Name]],MYRANKS_P[[#All],[PLAYER NAME]:[RANK]],21,FALSE)</f>
        <v>#N/A</v>
      </c>
      <c r="F228" s="77">
        <v>0</v>
      </c>
      <c r="G228" s="77">
        <v>0</v>
      </c>
      <c r="H228" s="77">
        <v>0</v>
      </c>
      <c r="I228" s="77">
        <v>0</v>
      </c>
      <c r="K228" s="23">
        <v>0</v>
      </c>
      <c r="L228" s="77">
        <v>0</v>
      </c>
      <c r="M228" s="77">
        <v>0</v>
      </c>
      <c r="N228" s="77">
        <v>0</v>
      </c>
      <c r="O228" s="77">
        <v>0</v>
      </c>
      <c r="P228" s="77">
        <v>0</v>
      </c>
      <c r="Q228" s="77">
        <v>0</v>
      </c>
      <c r="R228" s="77">
        <v>0</v>
      </c>
      <c r="S228" s="57">
        <v>0</v>
      </c>
      <c r="T228" s="5">
        <v>2929</v>
      </c>
      <c r="U228" s="5" t="s">
        <v>691</v>
      </c>
      <c r="V228" s="5"/>
    </row>
    <row r="229" spans="1:22" x14ac:dyDescent="0.25">
      <c r="A229" s="78" t="str">
        <f t="shared" si="3"/>
        <v>Casey Fien</v>
      </c>
      <c r="B229" s="5" t="str">
        <f>VLOOKUP(A229,PLAYERIDMAP[[PLAYERNAME]:[TEAM]],5,FALSE)</f>
        <v>MIN</v>
      </c>
      <c r="C229" s="5" t="s">
        <v>558</v>
      </c>
      <c r="D229" s="5" t="e">
        <f>VLOOKUP(PITCHERPROJECTIONS[[#This Row],[Name]],MYRANKS_P[[#All],[PLAYER NAME]:[RANK]],21,FALSE)</f>
        <v>#N/A</v>
      </c>
      <c r="F229" s="77">
        <v>0</v>
      </c>
      <c r="G229" s="77">
        <v>0</v>
      </c>
      <c r="H229" s="77">
        <v>0</v>
      </c>
      <c r="I229" s="77">
        <v>0</v>
      </c>
      <c r="K229" s="23">
        <v>0</v>
      </c>
      <c r="L229" s="77">
        <v>0</v>
      </c>
      <c r="M229" s="77">
        <v>0</v>
      </c>
      <c r="N229" s="77">
        <v>0</v>
      </c>
      <c r="O229" s="77">
        <v>0</v>
      </c>
      <c r="P229" s="77">
        <v>0</v>
      </c>
      <c r="Q229" s="77">
        <v>0</v>
      </c>
      <c r="R229" s="77">
        <v>0</v>
      </c>
      <c r="S229" s="57">
        <v>0</v>
      </c>
      <c r="T229" s="5">
        <v>3926</v>
      </c>
      <c r="U229" s="5" t="s">
        <v>692</v>
      </c>
      <c r="V229" s="5"/>
    </row>
    <row r="230" spans="1:22" x14ac:dyDescent="0.25">
      <c r="A230" s="78" t="str">
        <f t="shared" si="3"/>
        <v>Santiago Casilla</v>
      </c>
      <c r="B230" s="5" t="str">
        <f>VLOOKUP(A230,PLAYERIDMAP[[PLAYERNAME]:[TEAM]],5,FALSE)</f>
        <v>SF</v>
      </c>
      <c r="C230" s="5" t="s">
        <v>558</v>
      </c>
      <c r="D230" s="5" t="e">
        <f>VLOOKUP(PITCHERPROJECTIONS[[#This Row],[Name]],MYRANKS_P[[#All],[PLAYER NAME]:[RANK]],21,FALSE)</f>
        <v>#N/A</v>
      </c>
      <c r="F230" s="77">
        <v>0</v>
      </c>
      <c r="G230" s="77">
        <v>0</v>
      </c>
      <c r="H230" s="77">
        <v>0</v>
      </c>
      <c r="I230" s="77">
        <v>0</v>
      </c>
      <c r="K230" s="23">
        <v>0</v>
      </c>
      <c r="L230" s="77">
        <v>0</v>
      </c>
      <c r="M230" s="77">
        <v>0</v>
      </c>
      <c r="N230" s="77">
        <v>0</v>
      </c>
      <c r="O230" s="77">
        <v>0</v>
      </c>
      <c r="P230" s="77">
        <v>0</v>
      </c>
      <c r="Q230" s="77">
        <v>0</v>
      </c>
      <c r="R230" s="77">
        <v>0</v>
      </c>
      <c r="S230" s="57">
        <v>0</v>
      </c>
      <c r="T230" s="5">
        <v>2873</v>
      </c>
      <c r="U230" s="5" t="s">
        <v>693</v>
      </c>
      <c r="V230" s="5"/>
    </row>
    <row r="231" spans="1:22" x14ac:dyDescent="0.25">
      <c r="A231" s="78" t="str">
        <f t="shared" si="3"/>
        <v>J.P. Howell</v>
      </c>
      <c r="B231" s="5" t="str">
        <f>VLOOKUP(A231,PLAYERIDMAP[[PLAYERNAME]:[TEAM]],5,FALSE)</f>
        <v>LAD</v>
      </c>
      <c r="C231" s="5" t="s">
        <v>558</v>
      </c>
      <c r="D231" s="5" t="e">
        <f>VLOOKUP(PITCHERPROJECTIONS[[#This Row],[Name]],MYRANKS_P[[#All],[PLAYER NAME]:[RANK]],21,FALSE)</f>
        <v>#N/A</v>
      </c>
      <c r="F231" s="77">
        <v>0</v>
      </c>
      <c r="G231" s="77">
        <v>0</v>
      </c>
      <c r="H231" s="77">
        <v>0</v>
      </c>
      <c r="I231" s="77">
        <v>0</v>
      </c>
      <c r="K231" s="23">
        <v>0</v>
      </c>
      <c r="L231" s="77">
        <v>0</v>
      </c>
      <c r="M231" s="77">
        <v>0</v>
      </c>
      <c r="N231" s="77">
        <v>0</v>
      </c>
      <c r="O231" s="77">
        <v>0</v>
      </c>
      <c r="P231" s="77">
        <v>0</v>
      </c>
      <c r="Q231" s="77">
        <v>0</v>
      </c>
      <c r="R231" s="77">
        <v>0</v>
      </c>
      <c r="S231" s="57">
        <v>0</v>
      </c>
      <c r="T231" s="5">
        <v>8245</v>
      </c>
      <c r="U231" s="5" t="s">
        <v>695</v>
      </c>
      <c r="V231" s="5"/>
    </row>
    <row r="232" spans="1:22" x14ac:dyDescent="0.25">
      <c r="A232" s="78" t="str">
        <f t="shared" si="3"/>
        <v>Junichi Tazawa</v>
      </c>
      <c r="B232" s="5" t="str">
        <f>VLOOKUP(A232,PLAYERIDMAP[[PLAYERNAME]:[TEAM]],5,FALSE)</f>
        <v>BOS</v>
      </c>
      <c r="C232" s="5" t="s">
        <v>558</v>
      </c>
      <c r="D232" s="5" t="e">
        <f>VLOOKUP(PITCHERPROJECTIONS[[#This Row],[Name]],MYRANKS_P[[#All],[PLAYER NAME]:[RANK]],21,FALSE)</f>
        <v>#N/A</v>
      </c>
      <c r="F232" s="77">
        <v>0</v>
      </c>
      <c r="G232" s="77">
        <v>0</v>
      </c>
      <c r="H232" s="77">
        <v>0</v>
      </c>
      <c r="I232" s="77">
        <v>0</v>
      </c>
      <c r="K232" s="23">
        <v>0</v>
      </c>
      <c r="L232" s="77">
        <v>0</v>
      </c>
      <c r="M232" s="77">
        <v>0</v>
      </c>
      <c r="N232" s="77">
        <v>0</v>
      </c>
      <c r="O232" s="77">
        <v>0</v>
      </c>
      <c r="P232" s="77">
        <v>0</v>
      </c>
      <c r="Q232" s="77">
        <v>0</v>
      </c>
      <c r="R232" s="77">
        <v>0</v>
      </c>
      <c r="S232" s="57">
        <v>0</v>
      </c>
      <c r="T232" s="5">
        <v>4079</v>
      </c>
      <c r="U232" s="5" t="s">
        <v>696</v>
      </c>
      <c r="V232" s="5"/>
    </row>
    <row r="233" spans="1:22" x14ac:dyDescent="0.25">
      <c r="A233" s="78" t="str">
        <f t="shared" si="3"/>
        <v>Kelvin Herrera</v>
      </c>
      <c r="B233" s="5" t="str">
        <f>VLOOKUP(A233,PLAYERIDMAP[[PLAYERNAME]:[TEAM]],5,FALSE)</f>
        <v>KC</v>
      </c>
      <c r="C233" s="5" t="s">
        <v>558</v>
      </c>
      <c r="D233" s="5" t="e">
        <f>VLOOKUP(PITCHERPROJECTIONS[[#This Row],[Name]],MYRANKS_P[[#All],[PLAYER NAME]:[RANK]],21,FALSE)</f>
        <v>#N/A</v>
      </c>
      <c r="F233" s="77">
        <v>0</v>
      </c>
      <c r="G233" s="77">
        <v>0</v>
      </c>
      <c r="H233" s="77">
        <v>0</v>
      </c>
      <c r="I233" s="77">
        <v>0</v>
      </c>
      <c r="K233" s="23">
        <v>0</v>
      </c>
      <c r="L233" s="77">
        <v>0</v>
      </c>
      <c r="M233" s="77">
        <v>0</v>
      </c>
      <c r="N233" s="77">
        <v>0</v>
      </c>
      <c r="O233" s="77">
        <v>0</v>
      </c>
      <c r="P233" s="77">
        <v>0</v>
      </c>
      <c r="Q233" s="77">
        <v>0</v>
      </c>
      <c r="R233" s="77">
        <v>0</v>
      </c>
      <c r="S233" s="57">
        <v>0</v>
      </c>
      <c r="T233" s="5">
        <v>6033</v>
      </c>
      <c r="U233" s="5" t="s">
        <v>699</v>
      </c>
      <c r="V233" s="5"/>
    </row>
    <row r="234" spans="1:22" x14ac:dyDescent="0.25">
      <c r="A234" s="78" t="str">
        <f t="shared" si="3"/>
        <v>Aaron Loup</v>
      </c>
      <c r="B234" s="5" t="str">
        <f>VLOOKUP(A234,PLAYERIDMAP[[PLAYERNAME]:[TEAM]],5,FALSE)</f>
        <v>TOR</v>
      </c>
      <c r="C234" s="5" t="s">
        <v>558</v>
      </c>
      <c r="D234" s="5" t="e">
        <f>VLOOKUP(PITCHERPROJECTIONS[[#This Row],[Name]],MYRANKS_P[[#All],[PLAYER NAME]:[RANK]],21,FALSE)</f>
        <v>#N/A</v>
      </c>
      <c r="F234" s="77">
        <v>0</v>
      </c>
      <c r="G234" s="77">
        <v>0</v>
      </c>
      <c r="H234" s="77">
        <v>0</v>
      </c>
      <c r="I234" s="77">
        <v>0</v>
      </c>
      <c r="K234" s="23">
        <v>0</v>
      </c>
      <c r="L234" s="77">
        <v>0</v>
      </c>
      <c r="M234" s="77">
        <v>0</v>
      </c>
      <c r="N234" s="77">
        <v>0</v>
      </c>
      <c r="O234" s="77">
        <v>0</v>
      </c>
      <c r="P234" s="77">
        <v>0</v>
      </c>
      <c r="Q234" s="77">
        <v>0</v>
      </c>
      <c r="R234" s="77">
        <v>0</v>
      </c>
      <c r="S234" s="57">
        <v>0</v>
      </c>
      <c r="T234" s="5">
        <v>10343</v>
      </c>
      <c r="U234" s="5" t="s">
        <v>700</v>
      </c>
      <c r="V234" s="5"/>
    </row>
    <row r="235" spans="1:22" x14ac:dyDescent="0.25">
      <c r="A235" s="78" t="str">
        <f t="shared" si="3"/>
        <v>Jerry Blevins</v>
      </c>
      <c r="B235" s="5" t="str">
        <f>VLOOKUP(A235,PLAYERIDMAP[[PLAYERNAME]:[TEAM]],5,FALSE)</f>
        <v>WAS</v>
      </c>
      <c r="C235" s="5" t="s">
        <v>558</v>
      </c>
      <c r="D235" s="5" t="e">
        <f>VLOOKUP(PITCHERPROJECTIONS[[#This Row],[Name]],MYRANKS_P[[#All],[PLAYER NAME]:[RANK]],21,FALSE)</f>
        <v>#N/A</v>
      </c>
      <c r="F235" s="77">
        <v>0</v>
      </c>
      <c r="G235" s="77">
        <v>0</v>
      </c>
      <c r="H235" s="77">
        <v>0</v>
      </c>
      <c r="I235" s="77">
        <v>0</v>
      </c>
      <c r="K235" s="23">
        <v>0</v>
      </c>
      <c r="L235" s="77">
        <v>0</v>
      </c>
      <c r="M235" s="77">
        <v>0</v>
      </c>
      <c r="N235" s="77">
        <v>0</v>
      </c>
      <c r="O235" s="77">
        <v>0</v>
      </c>
      <c r="P235" s="77">
        <v>0</v>
      </c>
      <c r="Q235" s="77">
        <v>0</v>
      </c>
      <c r="R235" s="77">
        <v>0</v>
      </c>
      <c r="S235" s="57">
        <v>0</v>
      </c>
      <c r="T235" s="5">
        <v>7841</v>
      </c>
      <c r="U235" s="5" t="s">
        <v>702</v>
      </c>
      <c r="V235" s="5"/>
    </row>
    <row r="236" spans="1:22" x14ac:dyDescent="0.25">
      <c r="A236" s="78" t="str">
        <f t="shared" si="3"/>
        <v>Mike Dunn</v>
      </c>
      <c r="B236" s="5" t="str">
        <f>VLOOKUP(A236,PLAYERIDMAP[[PLAYERNAME]:[TEAM]],5,FALSE)</f>
        <v>MIA</v>
      </c>
      <c r="C236" s="5" t="s">
        <v>558</v>
      </c>
      <c r="D236" s="5" t="e">
        <f>VLOOKUP(PITCHERPROJECTIONS[[#This Row],[Name]],MYRANKS_P[[#All],[PLAYER NAME]:[RANK]],21,FALSE)</f>
        <v>#N/A</v>
      </c>
      <c r="F236" s="77">
        <v>0</v>
      </c>
      <c r="G236" s="77">
        <v>0</v>
      </c>
      <c r="H236" s="77">
        <v>0</v>
      </c>
      <c r="I236" s="77">
        <v>0</v>
      </c>
      <c r="K236" s="23">
        <v>0</v>
      </c>
      <c r="L236" s="77">
        <v>0</v>
      </c>
      <c r="M236" s="77">
        <v>0</v>
      </c>
      <c r="N236" s="77">
        <v>0</v>
      </c>
      <c r="O236" s="77">
        <v>0</v>
      </c>
      <c r="P236" s="77">
        <v>0</v>
      </c>
      <c r="Q236" s="77">
        <v>0</v>
      </c>
      <c r="R236" s="77">
        <v>0</v>
      </c>
      <c r="S236" s="57">
        <v>0</v>
      </c>
      <c r="T236" s="5">
        <v>9948</v>
      </c>
      <c r="U236" s="5" t="s">
        <v>703</v>
      </c>
      <c r="V236" s="5"/>
    </row>
    <row r="237" spans="1:22" x14ac:dyDescent="0.25">
      <c r="A237" s="78" t="str">
        <f t="shared" si="3"/>
        <v>Craig Breslow</v>
      </c>
      <c r="B237" s="5" t="str">
        <f>VLOOKUP(A237,PLAYERIDMAP[[PLAYERNAME]:[TEAM]],5,FALSE)</f>
        <v>BOS</v>
      </c>
      <c r="C237" s="5" t="s">
        <v>558</v>
      </c>
      <c r="D237" s="5" t="e">
        <f>VLOOKUP(PITCHERPROJECTIONS[[#This Row],[Name]],MYRANKS_P[[#All],[PLAYER NAME]:[RANK]],21,FALSE)</f>
        <v>#N/A</v>
      </c>
      <c r="F237" s="77">
        <v>0</v>
      </c>
      <c r="G237" s="77">
        <v>0</v>
      </c>
      <c r="H237" s="77">
        <v>0</v>
      </c>
      <c r="I237" s="77">
        <v>0</v>
      </c>
      <c r="K237" s="23">
        <v>0</v>
      </c>
      <c r="L237" s="77">
        <v>0</v>
      </c>
      <c r="M237" s="77">
        <v>0</v>
      </c>
      <c r="N237" s="77">
        <v>0</v>
      </c>
      <c r="O237" s="77">
        <v>0</v>
      </c>
      <c r="P237" s="77">
        <v>0</v>
      </c>
      <c r="Q237" s="77">
        <v>0</v>
      </c>
      <c r="R237" s="77">
        <v>0</v>
      </c>
      <c r="S237" s="57">
        <v>0</v>
      </c>
      <c r="T237" s="5">
        <v>4363</v>
      </c>
      <c r="U237" s="5" t="s">
        <v>704</v>
      </c>
      <c r="V237" s="5"/>
    </row>
    <row r="238" spans="1:22" x14ac:dyDescent="0.25">
      <c r="A238" s="78" t="str">
        <f t="shared" si="3"/>
        <v>Brandon Kintzler</v>
      </c>
      <c r="B238" s="5" t="str">
        <f>VLOOKUP(A238,PLAYERIDMAP[[PLAYERNAME]:[TEAM]],5,FALSE)</f>
        <v>MIL</v>
      </c>
      <c r="C238" s="5" t="s">
        <v>558</v>
      </c>
      <c r="D238" s="5" t="e">
        <f>VLOOKUP(PITCHERPROJECTIONS[[#This Row],[Name]],MYRANKS_P[[#All],[PLAYER NAME]:[RANK]],21,FALSE)</f>
        <v>#N/A</v>
      </c>
      <c r="F238" s="77">
        <v>0</v>
      </c>
      <c r="G238" s="77">
        <v>0</v>
      </c>
      <c r="H238" s="77">
        <v>0</v>
      </c>
      <c r="I238" s="77">
        <v>0</v>
      </c>
      <c r="K238" s="23">
        <v>0</v>
      </c>
      <c r="L238" s="77">
        <v>0</v>
      </c>
      <c r="M238" s="77">
        <v>0</v>
      </c>
      <c r="N238" s="77">
        <v>0</v>
      </c>
      <c r="O238" s="77">
        <v>0</v>
      </c>
      <c r="P238" s="77">
        <v>0</v>
      </c>
      <c r="Q238" s="77">
        <v>0</v>
      </c>
      <c r="R238" s="77">
        <v>0</v>
      </c>
      <c r="S238" s="57">
        <v>0</v>
      </c>
      <c r="T238" s="5">
        <v>9939</v>
      </c>
      <c r="U238" s="5" t="s">
        <v>708</v>
      </c>
      <c r="V238" s="5"/>
    </row>
    <row r="239" spans="1:22" x14ac:dyDescent="0.25">
      <c r="A239" s="78" t="str">
        <f t="shared" si="3"/>
        <v>Anthony Swarzak</v>
      </c>
      <c r="B239" s="5" t="str">
        <f>VLOOKUP(A239,PLAYERIDMAP[[PLAYERNAME]:[TEAM]],5,FALSE)</f>
        <v>MIN</v>
      </c>
      <c r="C239" s="5" t="s">
        <v>558</v>
      </c>
      <c r="D239" s="5" t="e">
        <f>VLOOKUP(PITCHERPROJECTIONS[[#This Row],[Name]],MYRANKS_P[[#All],[PLAYER NAME]:[RANK]],21,FALSE)</f>
        <v>#N/A</v>
      </c>
      <c r="F239" s="77">
        <v>0</v>
      </c>
      <c r="G239" s="77">
        <v>0</v>
      </c>
      <c r="H239" s="77">
        <v>0</v>
      </c>
      <c r="I239" s="77">
        <v>0</v>
      </c>
      <c r="K239" s="23">
        <v>0</v>
      </c>
      <c r="L239" s="77">
        <v>0</v>
      </c>
      <c r="M239" s="77">
        <v>0</v>
      </c>
      <c r="N239" s="77">
        <v>0</v>
      </c>
      <c r="O239" s="77">
        <v>0</v>
      </c>
      <c r="P239" s="77">
        <v>0</v>
      </c>
      <c r="Q239" s="77">
        <v>0</v>
      </c>
      <c r="R239" s="77">
        <v>0</v>
      </c>
      <c r="S239" s="57">
        <v>0</v>
      </c>
      <c r="T239" s="5">
        <v>7466</v>
      </c>
      <c r="U239" s="5" t="s">
        <v>710</v>
      </c>
      <c r="V239" s="5"/>
    </row>
    <row r="240" spans="1:22" x14ac:dyDescent="0.25">
      <c r="A240" s="78" t="str">
        <f t="shared" si="3"/>
        <v>A.J. Ramos</v>
      </c>
      <c r="B240" s="5" t="str">
        <f>VLOOKUP(A240,PLAYERIDMAP[[PLAYERNAME]:[TEAM]],5,FALSE)</f>
        <v>MIA</v>
      </c>
      <c r="C240" s="5" t="s">
        <v>558</v>
      </c>
      <c r="D240" s="5" t="e">
        <f>VLOOKUP(PITCHERPROJECTIONS[[#This Row],[Name]],MYRANKS_P[[#All],[PLAYER NAME]:[RANK]],21,FALSE)</f>
        <v>#N/A</v>
      </c>
      <c r="F240" s="77">
        <v>0</v>
      </c>
      <c r="G240" s="77">
        <v>0</v>
      </c>
      <c r="H240" s="77">
        <v>0</v>
      </c>
      <c r="I240" s="77">
        <v>0</v>
      </c>
      <c r="K240" s="23">
        <v>0</v>
      </c>
      <c r="L240" s="77">
        <v>0</v>
      </c>
      <c r="M240" s="77">
        <v>0</v>
      </c>
      <c r="N240" s="77">
        <v>0</v>
      </c>
      <c r="O240" s="77">
        <v>0</v>
      </c>
      <c r="P240" s="77">
        <v>0</v>
      </c>
      <c r="Q240" s="77">
        <v>0</v>
      </c>
      <c r="R240" s="77">
        <v>0</v>
      </c>
      <c r="S240" s="57">
        <v>0</v>
      </c>
      <c r="T240" s="5">
        <v>8350</v>
      </c>
      <c r="U240" s="5" t="s">
        <v>713</v>
      </c>
      <c r="V240" s="5"/>
    </row>
    <row r="241" spans="1:22" x14ac:dyDescent="0.25">
      <c r="A241" s="78" t="str">
        <f t="shared" si="3"/>
        <v>Nate Jones</v>
      </c>
      <c r="B241" s="5" t="str">
        <f>VLOOKUP(A241,PLAYERIDMAP[[PLAYERNAME]:[TEAM]],5,FALSE)</f>
        <v>CHW</v>
      </c>
      <c r="C241" s="5" t="s">
        <v>558</v>
      </c>
      <c r="D241" s="5" t="e">
        <f>VLOOKUP(PITCHERPROJECTIONS[[#This Row],[Name]],MYRANKS_P[[#All],[PLAYER NAME]:[RANK]],21,FALSE)</f>
        <v>#N/A</v>
      </c>
      <c r="F241" s="77">
        <v>0</v>
      </c>
      <c r="G241" s="77">
        <v>0</v>
      </c>
      <c r="H241" s="77">
        <v>0</v>
      </c>
      <c r="I241" s="77">
        <v>0</v>
      </c>
      <c r="K241" s="23">
        <v>0</v>
      </c>
      <c r="L241" s="77">
        <v>0</v>
      </c>
      <c r="M241" s="77">
        <v>0</v>
      </c>
      <c r="N241" s="77">
        <v>0</v>
      </c>
      <c r="O241" s="77">
        <v>0</v>
      </c>
      <c r="P241" s="77">
        <v>0</v>
      </c>
      <c r="Q241" s="77">
        <v>0</v>
      </c>
      <c r="R241" s="77">
        <v>0</v>
      </c>
      <c r="S241" s="57">
        <v>0</v>
      </c>
      <c r="T241" s="5">
        <v>4696</v>
      </c>
      <c r="U241" s="5" t="s">
        <v>715</v>
      </c>
      <c r="V241" s="5"/>
    </row>
    <row r="242" spans="1:22" x14ac:dyDescent="0.25">
      <c r="A242" s="78" t="str">
        <f t="shared" si="3"/>
        <v>Javier Lopez</v>
      </c>
      <c r="B242" s="5" t="str">
        <f>VLOOKUP(A242,PLAYERIDMAP[[PLAYERNAME]:[TEAM]],5,FALSE)</f>
        <v>SF</v>
      </c>
      <c r="C242" s="5" t="s">
        <v>558</v>
      </c>
      <c r="D242" s="5" t="e">
        <f>VLOOKUP(PITCHERPROJECTIONS[[#This Row],[Name]],MYRANKS_P[[#All],[PLAYER NAME]:[RANK]],21,FALSE)</f>
        <v>#N/A</v>
      </c>
      <c r="F242" s="77">
        <v>0</v>
      </c>
      <c r="G242" s="77">
        <v>0</v>
      </c>
      <c r="H242" s="77">
        <v>0</v>
      </c>
      <c r="I242" s="77">
        <v>0</v>
      </c>
      <c r="K242" s="23">
        <v>0</v>
      </c>
      <c r="L242" s="77">
        <v>0</v>
      </c>
      <c r="M242" s="77">
        <v>0</v>
      </c>
      <c r="N242" s="77">
        <v>0</v>
      </c>
      <c r="O242" s="77">
        <v>0</v>
      </c>
      <c r="P242" s="77">
        <v>0</v>
      </c>
      <c r="Q242" s="77">
        <v>0</v>
      </c>
      <c r="R242" s="77">
        <v>0</v>
      </c>
      <c r="S242" s="57">
        <v>0</v>
      </c>
      <c r="T242" s="5">
        <v>1663</v>
      </c>
      <c r="U242" s="5" t="s">
        <v>717</v>
      </c>
      <c r="V242" s="5"/>
    </row>
    <row r="243" spans="1:22" x14ac:dyDescent="0.25">
      <c r="A243" s="78" t="str">
        <f t="shared" si="3"/>
        <v>Brett Cecil</v>
      </c>
      <c r="B243" s="5" t="str">
        <f>VLOOKUP(A243,PLAYERIDMAP[[PLAYERNAME]:[TEAM]],5,FALSE)</f>
        <v>TOR</v>
      </c>
      <c r="C243" s="5" t="s">
        <v>646</v>
      </c>
      <c r="D243" s="5" t="e">
        <f>VLOOKUP(PITCHERPROJECTIONS[[#This Row],[Name]],MYRANKS_P[[#All],[PLAYER NAME]:[RANK]],21,FALSE)</f>
        <v>#N/A</v>
      </c>
      <c r="F243" s="77">
        <v>0</v>
      </c>
      <c r="G243" s="77">
        <v>0</v>
      </c>
      <c r="H243" s="77">
        <v>0</v>
      </c>
      <c r="I243" s="77">
        <v>0</v>
      </c>
      <c r="K243" s="23">
        <v>0</v>
      </c>
      <c r="L243" s="77">
        <v>0</v>
      </c>
      <c r="M243" s="77">
        <v>0</v>
      </c>
      <c r="N243" s="77">
        <v>0</v>
      </c>
      <c r="O243" s="77">
        <v>0</v>
      </c>
      <c r="P243" s="77">
        <v>0</v>
      </c>
      <c r="Q243" s="77">
        <v>0</v>
      </c>
      <c r="R243" s="77">
        <v>0</v>
      </c>
      <c r="S243" s="57">
        <v>0</v>
      </c>
      <c r="T243" s="5">
        <v>2660</v>
      </c>
      <c r="U243" s="5" t="s">
        <v>719</v>
      </c>
      <c r="V243" s="5"/>
    </row>
    <row r="244" spans="1:22" x14ac:dyDescent="0.25">
      <c r="A244" s="78" t="str">
        <f t="shared" si="3"/>
        <v>Carlos Villanueva</v>
      </c>
      <c r="B244" s="5" t="str">
        <f>VLOOKUP(A244,PLAYERIDMAP[[PLAYERNAME]:[TEAM]],5,FALSE)</f>
        <v>CHC</v>
      </c>
      <c r="C244" s="5" t="s">
        <v>551</v>
      </c>
      <c r="D244" s="5" t="e">
        <f>VLOOKUP(PITCHERPROJECTIONS[[#This Row],[Name]],MYRANKS_P[[#All],[PLAYER NAME]:[RANK]],21,FALSE)</f>
        <v>#N/A</v>
      </c>
      <c r="F244" s="77">
        <v>0</v>
      </c>
      <c r="G244" s="77">
        <v>0</v>
      </c>
      <c r="H244" s="77">
        <v>0</v>
      </c>
      <c r="I244" s="77">
        <v>0</v>
      </c>
      <c r="K244" s="23">
        <v>0</v>
      </c>
      <c r="L244" s="77">
        <v>0</v>
      </c>
      <c r="M244" s="77">
        <v>0</v>
      </c>
      <c r="N244" s="77">
        <v>0</v>
      </c>
      <c r="O244" s="77">
        <v>0</v>
      </c>
      <c r="P244" s="77">
        <v>0</v>
      </c>
      <c r="Q244" s="77">
        <v>0</v>
      </c>
      <c r="R244" s="77">
        <v>0</v>
      </c>
      <c r="S244" s="57">
        <v>0</v>
      </c>
      <c r="T244" s="5">
        <v>4138</v>
      </c>
      <c r="U244" s="5" t="s">
        <v>721</v>
      </c>
      <c r="V244" s="5"/>
    </row>
    <row r="245" spans="1:22" x14ac:dyDescent="0.25">
      <c r="A245" s="78" t="str">
        <f t="shared" si="3"/>
        <v>Boone Logan</v>
      </c>
      <c r="B245" s="5" t="str">
        <f>VLOOKUP(A245,PLAYERIDMAP[[PLAYERNAME]:[TEAM]],5,FALSE)</f>
        <v>NYY</v>
      </c>
      <c r="C245" s="5" t="s">
        <v>558</v>
      </c>
      <c r="D245" s="5" t="e">
        <f>VLOOKUP(PITCHERPROJECTIONS[[#This Row],[Name]],MYRANKS_P[[#All],[PLAYER NAME]:[RANK]],21,FALSE)</f>
        <v>#N/A</v>
      </c>
      <c r="F245" s="77">
        <v>0</v>
      </c>
      <c r="G245" s="77">
        <v>0</v>
      </c>
      <c r="H245" s="77">
        <v>0</v>
      </c>
      <c r="I245" s="77">
        <v>0</v>
      </c>
      <c r="K245" s="23">
        <v>0</v>
      </c>
      <c r="L245" s="77">
        <v>0</v>
      </c>
      <c r="M245" s="77">
        <v>0</v>
      </c>
      <c r="N245" s="77">
        <v>0</v>
      </c>
      <c r="O245" s="77">
        <v>0</v>
      </c>
      <c r="P245" s="77">
        <v>0</v>
      </c>
      <c r="Q245" s="77">
        <v>0</v>
      </c>
      <c r="R245" s="77">
        <v>0</v>
      </c>
      <c r="S245" s="57">
        <v>0</v>
      </c>
      <c r="T245" s="5">
        <v>5525</v>
      </c>
      <c r="U245" s="5" t="s">
        <v>723</v>
      </c>
      <c r="V245" s="5"/>
    </row>
    <row r="246" spans="1:22" x14ac:dyDescent="0.25">
      <c r="A246" s="78" t="str">
        <f t="shared" si="3"/>
        <v>Jason Frasor</v>
      </c>
      <c r="B246" s="5" t="str">
        <f>VLOOKUP(A246,PLAYERIDMAP[[PLAYERNAME]:[TEAM]],5,FALSE)</f>
        <v>TEX</v>
      </c>
      <c r="C246" s="5" t="s">
        <v>558</v>
      </c>
      <c r="D246" s="5" t="e">
        <f>VLOOKUP(PITCHERPROJECTIONS[[#This Row],[Name]],MYRANKS_P[[#All],[PLAYER NAME]:[RANK]],21,FALSE)</f>
        <v>#N/A</v>
      </c>
      <c r="F246" s="77">
        <v>0</v>
      </c>
      <c r="G246" s="77">
        <v>0</v>
      </c>
      <c r="H246" s="77">
        <v>0</v>
      </c>
      <c r="I246" s="77">
        <v>0</v>
      </c>
      <c r="K246" s="23">
        <v>0</v>
      </c>
      <c r="L246" s="77">
        <v>0</v>
      </c>
      <c r="M246" s="77">
        <v>0</v>
      </c>
      <c r="N246" s="77">
        <v>0</v>
      </c>
      <c r="O246" s="77">
        <v>0</v>
      </c>
      <c r="P246" s="77">
        <v>0</v>
      </c>
      <c r="Q246" s="77">
        <v>0</v>
      </c>
      <c r="R246" s="77">
        <v>0</v>
      </c>
      <c r="S246" s="57">
        <v>0</v>
      </c>
      <c r="T246" s="5">
        <v>1906</v>
      </c>
      <c r="U246" s="5" t="s">
        <v>724</v>
      </c>
      <c r="V246" s="5"/>
    </row>
    <row r="247" spans="1:22" x14ac:dyDescent="0.25">
      <c r="A247" s="78" t="str">
        <f t="shared" si="3"/>
        <v>Aaron Crow</v>
      </c>
      <c r="B247" s="5" t="str">
        <f>VLOOKUP(A247,PLAYERIDMAP[[PLAYERNAME]:[TEAM]],5,FALSE)</f>
        <v>KC</v>
      </c>
      <c r="C247" s="5" t="s">
        <v>558</v>
      </c>
      <c r="D247" s="5" t="e">
        <f>VLOOKUP(PITCHERPROJECTIONS[[#This Row],[Name]],MYRANKS_P[[#All],[PLAYER NAME]:[RANK]],21,FALSE)</f>
        <v>#N/A</v>
      </c>
      <c r="F247" s="77">
        <v>0</v>
      </c>
      <c r="G247" s="77">
        <v>0</v>
      </c>
      <c r="H247" s="77">
        <v>0</v>
      </c>
      <c r="I247" s="77">
        <v>0</v>
      </c>
      <c r="K247" s="23">
        <v>0</v>
      </c>
      <c r="L247" s="77">
        <v>0</v>
      </c>
      <c r="M247" s="77">
        <v>0</v>
      </c>
      <c r="N247" s="77">
        <v>0</v>
      </c>
      <c r="O247" s="77">
        <v>0</v>
      </c>
      <c r="P247" s="77">
        <v>0</v>
      </c>
      <c r="Q247" s="77">
        <v>0</v>
      </c>
      <c r="R247" s="77">
        <v>0</v>
      </c>
      <c r="S247" s="57">
        <v>0</v>
      </c>
      <c r="T247" s="5">
        <v>10149</v>
      </c>
      <c r="U247" s="5" t="s">
        <v>725</v>
      </c>
      <c r="V247" s="5"/>
    </row>
    <row r="248" spans="1:22" x14ac:dyDescent="0.25">
      <c r="A248" s="78" t="str">
        <f t="shared" si="3"/>
        <v>Jordan Walden</v>
      </c>
      <c r="B248" s="5" t="str">
        <f>VLOOKUP(A248,PLAYERIDMAP[[PLAYERNAME]:[TEAM]],5,FALSE)</f>
        <v>ATL</v>
      </c>
      <c r="C248" s="5" t="s">
        <v>558</v>
      </c>
      <c r="D248" s="5" t="e">
        <f>VLOOKUP(PITCHERPROJECTIONS[[#This Row],[Name]],MYRANKS_P[[#All],[PLAYER NAME]:[RANK]],21,FALSE)</f>
        <v>#N/A</v>
      </c>
      <c r="F248" s="77">
        <v>0</v>
      </c>
      <c r="G248" s="77">
        <v>0</v>
      </c>
      <c r="H248" s="77">
        <v>0</v>
      </c>
      <c r="I248" s="77">
        <v>0</v>
      </c>
      <c r="K248" s="23">
        <v>0</v>
      </c>
      <c r="L248" s="77">
        <v>0</v>
      </c>
      <c r="M248" s="77">
        <v>0</v>
      </c>
      <c r="N248" s="77">
        <v>0</v>
      </c>
      <c r="O248" s="77">
        <v>0</v>
      </c>
      <c r="P248" s="77">
        <v>0</v>
      </c>
      <c r="Q248" s="77">
        <v>0</v>
      </c>
      <c r="R248" s="77">
        <v>0</v>
      </c>
      <c r="S248" s="57">
        <v>0</v>
      </c>
      <c r="T248" s="5">
        <v>3271</v>
      </c>
      <c r="U248" s="5" t="s">
        <v>726</v>
      </c>
      <c r="V248" s="5"/>
    </row>
    <row r="249" spans="1:22" x14ac:dyDescent="0.25">
      <c r="A249" s="78" t="str">
        <f t="shared" si="3"/>
        <v>Louis Coleman</v>
      </c>
      <c r="B249" s="5" t="str">
        <f>VLOOKUP(A249,PLAYERIDMAP[[PLAYERNAME]:[TEAM]],5,FALSE)</f>
        <v>KC</v>
      </c>
      <c r="C249" s="5" t="s">
        <v>558</v>
      </c>
      <c r="D249" s="5" t="e">
        <f>VLOOKUP(PITCHERPROJECTIONS[[#This Row],[Name]],MYRANKS_P[[#All],[PLAYER NAME]:[RANK]],21,FALSE)</f>
        <v>#N/A</v>
      </c>
      <c r="F249" s="77">
        <v>0</v>
      </c>
      <c r="G249" s="77">
        <v>0</v>
      </c>
      <c r="H249" s="77">
        <v>0</v>
      </c>
      <c r="I249" s="77">
        <v>0</v>
      </c>
      <c r="K249" s="23">
        <v>0</v>
      </c>
      <c r="L249" s="77">
        <v>0</v>
      </c>
      <c r="M249" s="77">
        <v>0</v>
      </c>
      <c r="N249" s="77">
        <v>0</v>
      </c>
      <c r="O249" s="77">
        <v>0</v>
      </c>
      <c r="P249" s="77">
        <v>0</v>
      </c>
      <c r="Q249" s="77">
        <v>0</v>
      </c>
      <c r="R249" s="77">
        <v>0</v>
      </c>
      <c r="S249" s="57">
        <v>0</v>
      </c>
      <c r="T249" s="5">
        <v>9720</v>
      </c>
      <c r="U249" s="5" t="s">
        <v>727</v>
      </c>
      <c r="V249" s="5"/>
    </row>
    <row r="250" spans="1:22" x14ac:dyDescent="0.25">
      <c r="A250" s="78" t="str">
        <f t="shared" si="3"/>
        <v>Tom Wilhelmsen</v>
      </c>
      <c r="B250" s="5" t="str">
        <f>VLOOKUP(A250,PLAYERIDMAP[[PLAYERNAME]:[TEAM]],5,FALSE)</f>
        <v>SEA</v>
      </c>
      <c r="C250" s="5" t="s">
        <v>558</v>
      </c>
      <c r="D250" s="5" t="e">
        <f>VLOOKUP(PITCHERPROJECTIONS[[#This Row],[Name]],MYRANKS_P[[#All],[PLAYER NAME]:[RANK]],21,FALSE)</f>
        <v>#N/A</v>
      </c>
      <c r="F250" s="77">
        <v>0</v>
      </c>
      <c r="G250" s="77">
        <v>0</v>
      </c>
      <c r="H250" s="77">
        <v>0</v>
      </c>
      <c r="I250" s="77">
        <v>0</v>
      </c>
      <c r="K250" s="23">
        <v>0</v>
      </c>
      <c r="L250" s="77">
        <v>0</v>
      </c>
      <c r="M250" s="77">
        <v>0</v>
      </c>
      <c r="N250" s="77">
        <v>0</v>
      </c>
      <c r="O250" s="77">
        <v>0</v>
      </c>
      <c r="P250" s="77">
        <v>0</v>
      </c>
      <c r="Q250" s="77">
        <v>0</v>
      </c>
      <c r="R250" s="77">
        <v>0</v>
      </c>
      <c r="S250" s="57">
        <v>0</v>
      </c>
      <c r="T250" s="5">
        <v>9975</v>
      </c>
      <c r="U250" s="5" t="s">
        <v>728</v>
      </c>
      <c r="V250" s="5"/>
    </row>
    <row r="251" spans="1:22" x14ac:dyDescent="0.25">
      <c r="A251" s="78" t="str">
        <f t="shared" si="3"/>
        <v>Chad Gaudin</v>
      </c>
      <c r="B251" s="5" t="str">
        <f>VLOOKUP(A251,PLAYERIDMAP[[PLAYERNAME]:[TEAM]],5,FALSE)</f>
        <v>MIA</v>
      </c>
      <c r="C251" s="5" t="s">
        <v>551</v>
      </c>
      <c r="D251" s="5" t="e">
        <f>VLOOKUP(PITCHERPROJECTIONS[[#This Row],[Name]],MYRANKS_P[[#All],[PLAYER NAME]:[RANK]],21,FALSE)</f>
        <v>#N/A</v>
      </c>
      <c r="F251" s="77">
        <v>0</v>
      </c>
      <c r="G251" s="77">
        <v>0</v>
      </c>
      <c r="H251" s="77">
        <v>0</v>
      </c>
      <c r="I251" s="77">
        <v>0</v>
      </c>
      <c r="K251" s="23">
        <v>0</v>
      </c>
      <c r="L251" s="77">
        <v>0</v>
      </c>
      <c r="M251" s="77">
        <v>0</v>
      </c>
      <c r="N251" s="77">
        <v>0</v>
      </c>
      <c r="O251" s="77">
        <v>0</v>
      </c>
      <c r="P251" s="77">
        <v>0</v>
      </c>
      <c r="Q251" s="77">
        <v>0</v>
      </c>
      <c r="R251" s="77">
        <v>0</v>
      </c>
      <c r="S251" s="57">
        <v>0</v>
      </c>
      <c r="T251" s="5">
        <v>1783</v>
      </c>
      <c r="U251" s="5" t="s">
        <v>730</v>
      </c>
      <c r="V251" s="5"/>
    </row>
    <row r="252" spans="1:22" x14ac:dyDescent="0.25">
      <c r="A252" s="78" t="str">
        <f t="shared" si="3"/>
        <v>Josh Collmenter</v>
      </c>
      <c r="B252" s="5" t="str">
        <f>VLOOKUP(A252,PLAYERIDMAP[[PLAYERNAME]:[TEAM]],5,FALSE)</f>
        <v>ARI</v>
      </c>
      <c r="C252" s="5" t="s">
        <v>646</v>
      </c>
      <c r="D252" s="5" t="e">
        <f>VLOOKUP(PITCHERPROJECTIONS[[#This Row],[Name]],MYRANKS_P[[#All],[PLAYER NAME]:[RANK]],21,FALSE)</f>
        <v>#N/A</v>
      </c>
      <c r="F252" s="77">
        <v>0</v>
      </c>
      <c r="G252" s="77">
        <v>0</v>
      </c>
      <c r="H252" s="77">
        <v>0</v>
      </c>
      <c r="I252" s="77">
        <v>0</v>
      </c>
      <c r="K252" s="23">
        <v>0</v>
      </c>
      <c r="L252" s="77">
        <v>0</v>
      </c>
      <c r="M252" s="77">
        <v>0</v>
      </c>
      <c r="N252" s="77">
        <v>0</v>
      </c>
      <c r="O252" s="77">
        <v>0</v>
      </c>
      <c r="P252" s="77">
        <v>0</v>
      </c>
      <c r="Q252" s="77">
        <v>0</v>
      </c>
      <c r="R252" s="77">
        <v>0</v>
      </c>
      <c r="S252" s="57">
        <v>0</v>
      </c>
      <c r="T252" s="5">
        <v>7312</v>
      </c>
      <c r="U252" s="5" t="s">
        <v>731</v>
      </c>
      <c r="V252" s="5"/>
    </row>
    <row r="253" spans="1:22" x14ac:dyDescent="0.25">
      <c r="A253" s="78" t="str">
        <f t="shared" si="3"/>
        <v>Sam LeCure</v>
      </c>
      <c r="B253" s="5" t="str">
        <f>VLOOKUP(A253,PLAYERIDMAP[[PLAYERNAME]:[TEAM]],5,FALSE)</f>
        <v>CIN</v>
      </c>
      <c r="C253" s="5" t="s">
        <v>558</v>
      </c>
      <c r="D253" s="5" t="e">
        <f>VLOOKUP(PITCHERPROJECTIONS[[#This Row],[Name]],MYRANKS_P[[#All],[PLAYER NAME]:[RANK]],21,FALSE)</f>
        <v>#N/A</v>
      </c>
      <c r="F253" s="77">
        <v>0</v>
      </c>
      <c r="G253" s="77">
        <v>0</v>
      </c>
      <c r="H253" s="77">
        <v>0</v>
      </c>
      <c r="I253" s="77">
        <v>0</v>
      </c>
      <c r="K253" s="23">
        <v>0</v>
      </c>
      <c r="L253" s="77">
        <v>0</v>
      </c>
      <c r="M253" s="77">
        <v>0</v>
      </c>
      <c r="N253" s="77">
        <v>0</v>
      </c>
      <c r="O253" s="77">
        <v>0</v>
      </c>
      <c r="P253" s="77">
        <v>0</v>
      </c>
      <c r="Q253" s="77">
        <v>0</v>
      </c>
      <c r="R253" s="77">
        <v>0</v>
      </c>
      <c r="S253" s="57">
        <v>0</v>
      </c>
      <c r="T253" s="5">
        <v>4664</v>
      </c>
      <c r="U253" s="5" t="s">
        <v>734</v>
      </c>
      <c r="V253" s="5"/>
    </row>
    <row r="254" spans="1:22" x14ac:dyDescent="0.25">
      <c r="A254" s="78" t="str">
        <f t="shared" si="3"/>
        <v>Rafael Betancourt</v>
      </c>
      <c r="B254" s="5" t="str">
        <f>VLOOKUP(A254,PLAYERIDMAP[[PLAYERNAME]:[TEAM]],5,FALSE)</f>
        <v>COL</v>
      </c>
      <c r="C254" s="5" t="s">
        <v>558</v>
      </c>
      <c r="D254" s="5" t="e">
        <f>VLOOKUP(PITCHERPROJECTIONS[[#This Row],[Name]],MYRANKS_P[[#All],[PLAYER NAME]:[RANK]],21,FALSE)</f>
        <v>#N/A</v>
      </c>
      <c r="F254" s="77">
        <v>0</v>
      </c>
      <c r="G254" s="77">
        <v>0</v>
      </c>
      <c r="H254" s="77">
        <v>0</v>
      </c>
      <c r="I254" s="77">
        <v>0</v>
      </c>
      <c r="K254" s="23">
        <v>0</v>
      </c>
      <c r="L254" s="77">
        <v>0</v>
      </c>
      <c r="M254" s="77">
        <v>0</v>
      </c>
      <c r="N254" s="77">
        <v>0</v>
      </c>
      <c r="O254" s="77">
        <v>0</v>
      </c>
      <c r="P254" s="77">
        <v>0</v>
      </c>
      <c r="Q254" s="77">
        <v>0</v>
      </c>
      <c r="R254" s="77">
        <v>0</v>
      </c>
      <c r="S254" s="57">
        <v>0</v>
      </c>
      <c r="T254" s="5">
        <v>177</v>
      </c>
      <c r="U254" s="5" t="s">
        <v>735</v>
      </c>
      <c r="V254" s="5"/>
    </row>
    <row r="255" spans="1:22" x14ac:dyDescent="0.25">
      <c r="A255" s="78" t="str">
        <f t="shared" si="3"/>
        <v>Andrew Bailey</v>
      </c>
      <c r="B255" s="5" t="str">
        <f>VLOOKUP(A255,PLAYERIDMAP[[PLAYERNAME]:[TEAM]],5,FALSE)</f>
        <v>BOS</v>
      </c>
      <c r="C255" s="5" t="s">
        <v>558</v>
      </c>
      <c r="D255" s="5" t="e">
        <f>VLOOKUP(PITCHERPROJECTIONS[[#This Row],[Name]],MYRANKS_P[[#All],[PLAYER NAME]:[RANK]],21,FALSE)</f>
        <v>#N/A</v>
      </c>
      <c r="F255" s="77">
        <v>0</v>
      </c>
      <c r="G255" s="77">
        <v>0</v>
      </c>
      <c r="H255" s="77">
        <v>0</v>
      </c>
      <c r="I255" s="77">
        <v>0</v>
      </c>
      <c r="K255" s="23">
        <v>0</v>
      </c>
      <c r="L255" s="77">
        <v>0</v>
      </c>
      <c r="M255" s="77">
        <v>0</v>
      </c>
      <c r="N255" s="77">
        <v>0</v>
      </c>
      <c r="O255" s="77">
        <v>0</v>
      </c>
      <c r="P255" s="77">
        <v>0</v>
      </c>
      <c r="Q255" s="77">
        <v>0</v>
      </c>
      <c r="R255" s="77">
        <v>0</v>
      </c>
      <c r="S255" s="57">
        <v>0</v>
      </c>
      <c r="T255" s="5">
        <v>1368</v>
      </c>
      <c r="U255" s="5" t="s">
        <v>736</v>
      </c>
      <c r="V255" s="5"/>
    </row>
    <row r="256" spans="1:22" x14ac:dyDescent="0.25">
      <c r="A256" s="78" t="str">
        <f t="shared" si="3"/>
        <v>Jesse Crain</v>
      </c>
      <c r="B256" s="5" t="str">
        <f>VLOOKUP(A256,PLAYERIDMAP[[PLAYERNAME]:[TEAM]],5,FALSE)</f>
        <v>CHW</v>
      </c>
      <c r="C256" s="5" t="s">
        <v>558</v>
      </c>
      <c r="D256" s="5" t="e">
        <f>VLOOKUP(PITCHERPROJECTIONS[[#This Row],[Name]],MYRANKS_P[[#All],[PLAYER NAME]:[RANK]],21,FALSE)</f>
        <v>#N/A</v>
      </c>
      <c r="F256" s="77">
        <v>0</v>
      </c>
      <c r="G256" s="77">
        <v>0</v>
      </c>
      <c r="H256" s="77">
        <v>0</v>
      </c>
      <c r="I256" s="77">
        <v>0</v>
      </c>
      <c r="K256" s="23">
        <v>0</v>
      </c>
      <c r="L256" s="77">
        <v>0</v>
      </c>
      <c r="M256" s="77">
        <v>0</v>
      </c>
      <c r="N256" s="77">
        <v>0</v>
      </c>
      <c r="O256" s="77">
        <v>0</v>
      </c>
      <c r="P256" s="77">
        <v>0</v>
      </c>
      <c r="Q256" s="77">
        <v>0</v>
      </c>
      <c r="R256" s="77">
        <v>0</v>
      </c>
      <c r="S256" s="57">
        <v>0</v>
      </c>
      <c r="T256" s="5">
        <v>4817</v>
      </c>
      <c r="U256" s="5" t="s">
        <v>738</v>
      </c>
      <c r="V256" s="5"/>
    </row>
    <row r="257" spans="1:22" x14ac:dyDescent="0.25">
      <c r="A257" s="78" t="str">
        <f t="shared" si="3"/>
        <v>Dale Thayer</v>
      </c>
      <c r="B257" s="5" t="str">
        <f>VLOOKUP(A257,PLAYERIDMAP[[PLAYERNAME]:[TEAM]],5,FALSE)</f>
        <v>SD</v>
      </c>
      <c r="C257" s="5" t="s">
        <v>558</v>
      </c>
      <c r="D257" s="5" t="e">
        <f>VLOOKUP(PITCHERPROJECTIONS[[#This Row],[Name]],MYRANKS_P[[#All],[PLAYER NAME]:[RANK]],21,FALSE)</f>
        <v>#N/A</v>
      </c>
      <c r="F257" s="77">
        <v>0</v>
      </c>
      <c r="G257" s="77">
        <v>0</v>
      </c>
      <c r="H257" s="77">
        <v>0</v>
      </c>
      <c r="I257" s="77">
        <v>0</v>
      </c>
      <c r="K257" s="23">
        <v>0</v>
      </c>
      <c r="L257" s="77">
        <v>0</v>
      </c>
      <c r="M257" s="77">
        <v>0</v>
      </c>
      <c r="N257" s="77">
        <v>0</v>
      </c>
      <c r="O257" s="77">
        <v>0</v>
      </c>
      <c r="P257" s="77">
        <v>0</v>
      </c>
      <c r="Q257" s="77">
        <v>0</v>
      </c>
      <c r="R257" s="77">
        <v>0</v>
      </c>
      <c r="S257" s="57">
        <v>0</v>
      </c>
      <c r="T257" s="5">
        <v>5032</v>
      </c>
      <c r="U257" s="5" t="s">
        <v>739</v>
      </c>
      <c r="V257" s="5"/>
    </row>
    <row r="258" spans="1:22" x14ac:dyDescent="0.25">
      <c r="A258" s="78" t="str">
        <f t="shared" ref="A258:A321" si="4">HYPERLINK("http://www.fangraphs.com/statss.aspx?playerid="&amp;T258,U258)</f>
        <v>Robbie Ross</v>
      </c>
      <c r="B258" s="5" t="str">
        <f>VLOOKUP(A258,PLAYERIDMAP[[PLAYERNAME]:[TEAM]],5,FALSE)</f>
        <v>TEX</v>
      </c>
      <c r="C258" s="5" t="s">
        <v>558</v>
      </c>
      <c r="D258" s="5" t="e">
        <f>VLOOKUP(PITCHERPROJECTIONS[[#This Row],[Name]],MYRANKS_P[[#All],[PLAYER NAME]:[RANK]],21,FALSE)</f>
        <v>#N/A</v>
      </c>
      <c r="F258" s="77">
        <v>0</v>
      </c>
      <c r="G258" s="77">
        <v>0</v>
      </c>
      <c r="H258" s="77">
        <v>0</v>
      </c>
      <c r="I258" s="77">
        <v>0</v>
      </c>
      <c r="K258" s="23">
        <v>0</v>
      </c>
      <c r="L258" s="77">
        <v>0</v>
      </c>
      <c r="M258" s="77">
        <v>0</v>
      </c>
      <c r="N258" s="77">
        <v>0</v>
      </c>
      <c r="O258" s="77">
        <v>0</v>
      </c>
      <c r="P258" s="77">
        <v>0</v>
      </c>
      <c r="Q258" s="77">
        <v>0</v>
      </c>
      <c r="R258" s="77">
        <v>0</v>
      </c>
      <c r="S258" s="57">
        <v>0</v>
      </c>
      <c r="T258" s="5">
        <v>6819</v>
      </c>
      <c r="U258" s="5" t="s">
        <v>740</v>
      </c>
      <c r="V258" s="5"/>
    </row>
    <row r="259" spans="1:22" x14ac:dyDescent="0.25">
      <c r="A259" s="78" t="str">
        <f t="shared" si="4"/>
        <v>Antonio Bastardo</v>
      </c>
      <c r="B259" s="5" t="str">
        <f>VLOOKUP(A259,PLAYERIDMAP[[PLAYERNAME]:[TEAM]],5,FALSE)</f>
        <v>PHI</v>
      </c>
      <c r="C259" s="5" t="s">
        <v>558</v>
      </c>
      <c r="D259" s="5" t="e">
        <f>VLOOKUP(PITCHERPROJECTIONS[[#This Row],[Name]],MYRANKS_P[[#All],[PLAYER NAME]:[RANK]],21,FALSE)</f>
        <v>#N/A</v>
      </c>
      <c r="F259" s="77">
        <v>0</v>
      </c>
      <c r="G259" s="77">
        <v>0</v>
      </c>
      <c r="H259" s="77">
        <v>0</v>
      </c>
      <c r="I259" s="77">
        <v>0</v>
      </c>
      <c r="K259" s="23">
        <v>0</v>
      </c>
      <c r="L259" s="77">
        <v>0</v>
      </c>
      <c r="M259" s="77">
        <v>0</v>
      </c>
      <c r="N259" s="77">
        <v>0</v>
      </c>
      <c r="O259" s="77">
        <v>0</v>
      </c>
      <c r="P259" s="77">
        <v>0</v>
      </c>
      <c r="Q259" s="77">
        <v>0</v>
      </c>
      <c r="R259" s="77">
        <v>0</v>
      </c>
      <c r="S259" s="57">
        <v>0</v>
      </c>
      <c r="T259" s="5">
        <v>8844</v>
      </c>
      <c r="U259" s="5" t="s">
        <v>741</v>
      </c>
      <c r="V259" s="5"/>
    </row>
    <row r="260" spans="1:22" x14ac:dyDescent="0.25">
      <c r="A260" s="78" t="str">
        <f t="shared" si="4"/>
        <v>Charlie Furbush</v>
      </c>
      <c r="B260" s="5" t="str">
        <f>VLOOKUP(A260,PLAYERIDMAP[[PLAYERNAME]:[TEAM]],5,FALSE)</f>
        <v>SEA</v>
      </c>
      <c r="C260" s="5" t="s">
        <v>558</v>
      </c>
      <c r="D260" s="5" t="e">
        <f>VLOOKUP(PITCHERPROJECTIONS[[#This Row],[Name]],MYRANKS_P[[#All],[PLAYER NAME]:[RANK]],21,FALSE)</f>
        <v>#N/A</v>
      </c>
      <c r="F260" s="77">
        <v>0</v>
      </c>
      <c r="G260" s="77">
        <v>0</v>
      </c>
      <c r="H260" s="77">
        <v>0</v>
      </c>
      <c r="I260" s="77">
        <v>0</v>
      </c>
      <c r="K260" s="23">
        <v>0</v>
      </c>
      <c r="L260" s="77">
        <v>0</v>
      </c>
      <c r="M260" s="77">
        <v>0</v>
      </c>
      <c r="N260" s="77">
        <v>0</v>
      </c>
      <c r="O260" s="77">
        <v>0</v>
      </c>
      <c r="P260" s="77">
        <v>0</v>
      </c>
      <c r="Q260" s="77">
        <v>0</v>
      </c>
      <c r="R260" s="77">
        <v>0</v>
      </c>
      <c r="S260" s="57">
        <v>0</v>
      </c>
      <c r="T260" s="5">
        <v>1370</v>
      </c>
      <c r="U260" s="5" t="s">
        <v>742</v>
      </c>
      <c r="V260" s="5"/>
    </row>
    <row r="261" spans="1:22" x14ac:dyDescent="0.25">
      <c r="A261" s="78" t="str">
        <f t="shared" si="4"/>
        <v>Francisco Rodriguez</v>
      </c>
      <c r="B261" s="5" t="str">
        <f>VLOOKUP(A261,PLAYERIDMAP[[PLAYERNAME]:[TEAM]],5,FALSE)</f>
        <v>MIL</v>
      </c>
      <c r="C261" s="5" t="s">
        <v>558</v>
      </c>
      <c r="D261" s="5" t="e">
        <f>VLOOKUP(PITCHERPROJECTIONS[[#This Row],[Name]],MYRANKS_P[[#All],[PLAYER NAME]:[RANK]],21,FALSE)</f>
        <v>#N/A</v>
      </c>
      <c r="F261" s="77">
        <v>0</v>
      </c>
      <c r="G261" s="77">
        <v>0</v>
      </c>
      <c r="H261" s="77">
        <v>0</v>
      </c>
      <c r="I261" s="77">
        <v>0</v>
      </c>
      <c r="K261" s="23">
        <v>0</v>
      </c>
      <c r="L261" s="77">
        <v>0</v>
      </c>
      <c r="M261" s="77">
        <v>0</v>
      </c>
      <c r="N261" s="77">
        <v>0</v>
      </c>
      <c r="O261" s="77">
        <v>0</v>
      </c>
      <c r="P261" s="77">
        <v>0</v>
      </c>
      <c r="Q261" s="77">
        <v>0</v>
      </c>
      <c r="R261" s="77">
        <v>0</v>
      </c>
      <c r="S261" s="57">
        <v>0</v>
      </c>
      <c r="T261" s="5">
        <v>1642</v>
      </c>
      <c r="U261" s="5" t="s">
        <v>743</v>
      </c>
      <c r="V261" s="5"/>
    </row>
    <row r="262" spans="1:22" x14ac:dyDescent="0.25">
      <c r="A262" s="78" t="str">
        <f t="shared" si="4"/>
        <v>Matt Belisle</v>
      </c>
      <c r="B262" s="5" t="str">
        <f>VLOOKUP(A262,PLAYERIDMAP[[PLAYERNAME]:[TEAM]],5,FALSE)</f>
        <v>COL</v>
      </c>
      <c r="C262" s="5" t="s">
        <v>558</v>
      </c>
      <c r="D262" s="5" t="e">
        <f>VLOOKUP(PITCHERPROJECTIONS[[#This Row],[Name]],MYRANKS_P[[#All],[PLAYER NAME]:[RANK]],21,FALSE)</f>
        <v>#N/A</v>
      </c>
      <c r="F262" s="77">
        <v>0</v>
      </c>
      <c r="G262" s="77">
        <v>0</v>
      </c>
      <c r="H262" s="77">
        <v>0</v>
      </c>
      <c r="I262" s="77">
        <v>0</v>
      </c>
      <c r="K262" s="23">
        <v>0</v>
      </c>
      <c r="L262" s="77">
        <v>0</v>
      </c>
      <c r="M262" s="77">
        <v>0</v>
      </c>
      <c r="N262" s="77">
        <v>0</v>
      </c>
      <c r="O262" s="77">
        <v>0</v>
      </c>
      <c r="P262" s="77">
        <v>0</v>
      </c>
      <c r="Q262" s="77">
        <v>0</v>
      </c>
      <c r="R262" s="77">
        <v>0</v>
      </c>
      <c r="S262" s="57">
        <v>0</v>
      </c>
      <c r="T262" s="5">
        <v>1837</v>
      </c>
      <c r="U262" s="5" t="s">
        <v>744</v>
      </c>
      <c r="V262" s="5"/>
    </row>
    <row r="263" spans="1:22" x14ac:dyDescent="0.25">
      <c r="A263" s="78" t="str">
        <f t="shared" si="4"/>
        <v>Brandon League</v>
      </c>
      <c r="B263" s="5" t="str">
        <f>VLOOKUP(A263,PLAYERIDMAP[[PLAYERNAME]:[TEAM]],5,FALSE)</f>
        <v>LAD</v>
      </c>
      <c r="C263" s="5" t="s">
        <v>558</v>
      </c>
      <c r="D263" s="5" t="e">
        <f>VLOOKUP(PITCHERPROJECTIONS[[#This Row],[Name]],MYRANKS_P[[#All],[PLAYER NAME]:[RANK]],21,FALSE)</f>
        <v>#N/A</v>
      </c>
      <c r="F263" s="77">
        <v>0</v>
      </c>
      <c r="G263" s="77">
        <v>0</v>
      </c>
      <c r="H263" s="77">
        <v>0</v>
      </c>
      <c r="I263" s="77">
        <v>0</v>
      </c>
      <c r="K263" s="23">
        <v>0</v>
      </c>
      <c r="L263" s="77">
        <v>0</v>
      </c>
      <c r="M263" s="77">
        <v>0</v>
      </c>
      <c r="N263" s="77">
        <v>0</v>
      </c>
      <c r="O263" s="77">
        <v>0</v>
      </c>
      <c r="P263" s="77">
        <v>0</v>
      </c>
      <c r="Q263" s="77">
        <v>0</v>
      </c>
      <c r="R263" s="77">
        <v>0</v>
      </c>
      <c r="S263" s="57">
        <v>0</v>
      </c>
      <c r="T263" s="5">
        <v>3731</v>
      </c>
      <c r="U263" s="5" t="s">
        <v>750</v>
      </c>
      <c r="V263" s="5"/>
    </row>
    <row r="264" spans="1:22" ht="15.75" customHeight="1" x14ac:dyDescent="0.25">
      <c r="A264" s="78" t="str">
        <f t="shared" si="4"/>
        <v>Shawn Kelley</v>
      </c>
      <c r="B264" s="5" t="str">
        <f>VLOOKUP(A264,PLAYERIDMAP[[PLAYERNAME]:[TEAM]],5,FALSE)</f>
        <v>NYY</v>
      </c>
      <c r="C264" s="5" t="s">
        <v>558</v>
      </c>
      <c r="D264" s="5" t="e">
        <f>VLOOKUP(PITCHERPROJECTIONS[[#This Row],[Name]],MYRANKS_P[[#All],[PLAYER NAME]:[RANK]],21,FALSE)</f>
        <v>#N/A</v>
      </c>
      <c r="F264" s="77">
        <v>0</v>
      </c>
      <c r="G264" s="77">
        <v>0</v>
      </c>
      <c r="H264" s="77">
        <v>0</v>
      </c>
      <c r="I264" s="77">
        <v>0</v>
      </c>
      <c r="K264" s="23">
        <v>0</v>
      </c>
      <c r="L264" s="77">
        <v>0</v>
      </c>
      <c r="M264" s="77">
        <v>0</v>
      </c>
      <c r="N264" s="77">
        <v>0</v>
      </c>
      <c r="O264" s="77">
        <v>0</v>
      </c>
      <c r="P264" s="77">
        <v>0</v>
      </c>
      <c r="Q264" s="77">
        <v>0</v>
      </c>
      <c r="R264" s="77">
        <v>0</v>
      </c>
      <c r="S264" s="57">
        <v>0</v>
      </c>
      <c r="T264" s="5">
        <v>7773</v>
      </c>
      <c r="U264" s="5" t="s">
        <v>751</v>
      </c>
      <c r="V264" s="5"/>
    </row>
    <row r="265" spans="1:22" x14ac:dyDescent="0.25">
      <c r="A265" s="78" t="str">
        <f t="shared" si="4"/>
        <v>Oliver Perez</v>
      </c>
      <c r="B265" s="5" t="str">
        <f>VLOOKUP(A265,PLAYERIDMAP[[PLAYERNAME]:[TEAM]],5,FALSE)</f>
        <v>SEA</v>
      </c>
      <c r="C265" s="5" t="s">
        <v>558</v>
      </c>
      <c r="D265" s="5" t="e">
        <f>VLOOKUP(PITCHERPROJECTIONS[[#This Row],[Name]],MYRANKS_P[[#All],[PLAYER NAME]:[RANK]],21,FALSE)</f>
        <v>#N/A</v>
      </c>
      <c r="F265" s="77">
        <v>0</v>
      </c>
      <c r="G265" s="77">
        <v>0</v>
      </c>
      <c r="H265" s="77">
        <v>0</v>
      </c>
      <c r="I265" s="77">
        <v>0</v>
      </c>
      <c r="K265" s="23">
        <v>0</v>
      </c>
      <c r="L265" s="77">
        <v>0</v>
      </c>
      <c r="M265" s="77">
        <v>0</v>
      </c>
      <c r="N265" s="77">
        <v>0</v>
      </c>
      <c r="O265" s="77">
        <v>0</v>
      </c>
      <c r="P265" s="77">
        <v>0</v>
      </c>
      <c r="Q265" s="77">
        <v>0</v>
      </c>
      <c r="R265" s="77">
        <v>0</v>
      </c>
      <c r="S265" s="57">
        <v>0</v>
      </c>
      <c r="T265" s="5">
        <v>1514</v>
      </c>
      <c r="U265" s="5" t="s">
        <v>752</v>
      </c>
      <c r="V265" s="5"/>
    </row>
    <row r="266" spans="1:22" x14ac:dyDescent="0.25">
      <c r="A266" s="78" t="str">
        <f t="shared" si="4"/>
        <v>Adam Ottavino</v>
      </c>
      <c r="B266" s="5" t="str">
        <f>VLOOKUP(A266,PLAYERIDMAP[[PLAYERNAME]:[TEAM]],5,FALSE)</f>
        <v>COL</v>
      </c>
      <c r="C266" s="5" t="s">
        <v>558</v>
      </c>
      <c r="D266" s="5" t="e">
        <f>VLOOKUP(PITCHERPROJECTIONS[[#This Row],[Name]],MYRANKS_P[[#All],[PLAYER NAME]:[RANK]],21,FALSE)</f>
        <v>#N/A</v>
      </c>
      <c r="F266" s="77">
        <v>0</v>
      </c>
      <c r="G266" s="77">
        <v>0</v>
      </c>
      <c r="H266" s="77">
        <v>0</v>
      </c>
      <c r="I266" s="77">
        <v>0</v>
      </c>
      <c r="K266" s="23">
        <v>0</v>
      </c>
      <c r="L266" s="77">
        <v>0</v>
      </c>
      <c r="M266" s="77">
        <v>0</v>
      </c>
      <c r="N266" s="77">
        <v>0</v>
      </c>
      <c r="O266" s="77">
        <v>0</v>
      </c>
      <c r="P266" s="77">
        <v>0</v>
      </c>
      <c r="Q266" s="77">
        <v>0</v>
      </c>
      <c r="R266" s="77">
        <v>0</v>
      </c>
      <c r="S266" s="57">
        <v>0</v>
      </c>
      <c r="T266" s="5">
        <v>1247</v>
      </c>
      <c r="U266" s="5" t="s">
        <v>753</v>
      </c>
      <c r="V266" s="5"/>
    </row>
    <row r="267" spans="1:22" x14ac:dyDescent="0.25">
      <c r="A267" s="78" t="str">
        <f t="shared" si="4"/>
        <v>Anthony Varvaro</v>
      </c>
      <c r="B267" s="5" t="str">
        <f>VLOOKUP(A267,PLAYERIDMAP[[PLAYERNAME]:[TEAM]],5,FALSE)</f>
        <v>ATL</v>
      </c>
      <c r="C267" s="5" t="s">
        <v>558</v>
      </c>
      <c r="D267" s="5" t="e">
        <f>VLOOKUP(PITCHERPROJECTIONS[[#This Row],[Name]],MYRANKS_P[[#All],[PLAYER NAME]:[RANK]],21,FALSE)</f>
        <v>#N/A</v>
      </c>
      <c r="F267" s="77">
        <v>0</v>
      </c>
      <c r="G267" s="77">
        <v>0</v>
      </c>
      <c r="H267" s="77">
        <v>0</v>
      </c>
      <c r="I267" s="77">
        <v>0</v>
      </c>
      <c r="K267" s="23">
        <v>0</v>
      </c>
      <c r="L267" s="77">
        <v>0</v>
      </c>
      <c r="M267" s="77">
        <v>0</v>
      </c>
      <c r="N267" s="77">
        <v>0</v>
      </c>
      <c r="O267" s="77">
        <v>0</v>
      </c>
      <c r="P267" s="77">
        <v>0</v>
      </c>
      <c r="Q267" s="77">
        <v>0</v>
      </c>
      <c r="R267" s="77">
        <v>0</v>
      </c>
      <c r="S267" s="57">
        <v>0</v>
      </c>
      <c r="T267" s="5">
        <v>2385</v>
      </c>
      <c r="U267" s="5" t="s">
        <v>755</v>
      </c>
      <c r="V267" s="5"/>
    </row>
    <row r="268" spans="1:22" x14ac:dyDescent="0.25">
      <c r="A268" s="78" t="str">
        <f t="shared" si="4"/>
        <v>Ryan Webb</v>
      </c>
      <c r="B268" s="5" t="str">
        <f>VLOOKUP(A268,PLAYERIDMAP[[PLAYERNAME]:[TEAM]],5,FALSE)</f>
        <v>BAL</v>
      </c>
      <c r="C268" s="5" t="s">
        <v>558</v>
      </c>
      <c r="D268" s="5" t="e">
        <f>VLOOKUP(PITCHERPROJECTIONS[[#This Row],[Name]],MYRANKS_P[[#All],[PLAYER NAME]:[RANK]],21,FALSE)</f>
        <v>#N/A</v>
      </c>
      <c r="F268" s="77">
        <v>0</v>
      </c>
      <c r="G268" s="77">
        <v>0</v>
      </c>
      <c r="H268" s="77">
        <v>0</v>
      </c>
      <c r="I268" s="77">
        <v>0</v>
      </c>
      <c r="K268" s="23">
        <v>0</v>
      </c>
      <c r="L268" s="77">
        <v>0</v>
      </c>
      <c r="M268" s="77">
        <v>0</v>
      </c>
      <c r="N268" s="77">
        <v>0</v>
      </c>
      <c r="O268" s="77">
        <v>0</v>
      </c>
      <c r="P268" s="77">
        <v>0</v>
      </c>
      <c r="Q268" s="77">
        <v>0</v>
      </c>
      <c r="R268" s="77">
        <v>0</v>
      </c>
      <c r="S268" s="57">
        <v>0</v>
      </c>
      <c r="T268" s="5">
        <v>7474</v>
      </c>
      <c r="U268" s="5" t="s">
        <v>758</v>
      </c>
      <c r="V268" s="5"/>
    </row>
    <row r="269" spans="1:22" x14ac:dyDescent="0.25">
      <c r="A269" s="78" t="str">
        <f t="shared" si="4"/>
        <v>Bryan Morris</v>
      </c>
      <c r="B269" s="5" t="str">
        <f>VLOOKUP(A269,PLAYERIDMAP[[PLAYERNAME]:[TEAM]],5,FALSE)</f>
        <v>PIT</v>
      </c>
      <c r="C269" s="5" t="s">
        <v>558</v>
      </c>
      <c r="D269" s="5" t="e">
        <f>VLOOKUP(PITCHERPROJECTIONS[[#This Row],[Name]],MYRANKS_P[[#All],[PLAYER NAME]:[RANK]],21,FALSE)</f>
        <v>#N/A</v>
      </c>
      <c r="F269" s="77">
        <v>0</v>
      </c>
      <c r="G269" s="77">
        <v>0</v>
      </c>
      <c r="H269" s="77">
        <v>0</v>
      </c>
      <c r="I269" s="77">
        <v>0</v>
      </c>
      <c r="K269" s="23">
        <v>0</v>
      </c>
      <c r="L269" s="77">
        <v>0</v>
      </c>
      <c r="M269" s="77">
        <v>0</v>
      </c>
      <c r="N269" s="77">
        <v>0</v>
      </c>
      <c r="O269" s="77">
        <v>0</v>
      </c>
      <c r="P269" s="77">
        <v>0</v>
      </c>
      <c r="Q269" s="77">
        <v>0</v>
      </c>
      <c r="R269" s="77">
        <v>0</v>
      </c>
      <c r="S269" s="57">
        <v>0</v>
      </c>
      <c r="T269" s="5">
        <v>10234</v>
      </c>
      <c r="U269" s="5" t="s">
        <v>759</v>
      </c>
      <c r="V269" s="5"/>
    </row>
    <row r="270" spans="1:22" x14ac:dyDescent="0.25">
      <c r="A270" s="78" t="str">
        <f t="shared" si="4"/>
        <v>Wandy Rodriguez</v>
      </c>
      <c r="B270" s="5" t="str">
        <f>VLOOKUP(A270,PLAYERIDMAP[[PLAYERNAME]:[TEAM]],5,FALSE)</f>
        <v>PIT</v>
      </c>
      <c r="C270" s="5" t="s">
        <v>551</v>
      </c>
      <c r="D270" s="5" t="e">
        <f>VLOOKUP(PITCHERPROJECTIONS[[#This Row],[Name]],MYRANKS_P[[#All],[PLAYER NAME]:[RANK]],21,FALSE)</f>
        <v>#N/A</v>
      </c>
      <c r="F270" s="77">
        <v>0</v>
      </c>
      <c r="G270" s="77">
        <v>0</v>
      </c>
      <c r="H270" s="77">
        <v>0</v>
      </c>
      <c r="I270" s="77">
        <v>0</v>
      </c>
      <c r="K270" s="23">
        <v>0</v>
      </c>
      <c r="L270" s="77">
        <v>0</v>
      </c>
      <c r="M270" s="77">
        <v>0</v>
      </c>
      <c r="N270" s="77">
        <v>0</v>
      </c>
      <c r="O270" s="77">
        <v>0</v>
      </c>
      <c r="P270" s="77">
        <v>0</v>
      </c>
      <c r="Q270" s="77">
        <v>0</v>
      </c>
      <c r="R270" s="77">
        <v>0</v>
      </c>
      <c r="S270" s="57">
        <v>0</v>
      </c>
      <c r="T270" s="5">
        <v>2586</v>
      </c>
      <c r="U270" s="5" t="s">
        <v>760</v>
      </c>
      <c r="V270" s="5"/>
    </row>
    <row r="271" spans="1:22" x14ac:dyDescent="0.25">
      <c r="A271" s="78" t="str">
        <f t="shared" si="4"/>
        <v>Sergio Santos</v>
      </c>
      <c r="B271" s="5" t="str">
        <f>VLOOKUP(A271,PLAYERIDMAP[[PLAYERNAME]:[TEAM]],5,FALSE)</f>
        <v>TOR</v>
      </c>
      <c r="C271" s="5" t="s">
        <v>558</v>
      </c>
      <c r="D271" s="5" t="e">
        <f>VLOOKUP(PITCHERPROJECTIONS[[#This Row],[Name]],MYRANKS_P[[#All],[PLAYER NAME]:[RANK]],21,FALSE)</f>
        <v>#N/A</v>
      </c>
      <c r="F271" s="77">
        <v>0</v>
      </c>
      <c r="G271" s="77">
        <v>0</v>
      </c>
      <c r="H271" s="77">
        <v>0</v>
      </c>
      <c r="I271" s="77">
        <v>0</v>
      </c>
      <c r="K271" s="23">
        <v>0</v>
      </c>
      <c r="L271" s="77">
        <v>0</v>
      </c>
      <c r="M271" s="77">
        <v>0</v>
      </c>
      <c r="N271" s="77">
        <v>0</v>
      </c>
      <c r="O271" s="77">
        <v>0</v>
      </c>
      <c r="P271" s="77">
        <v>0</v>
      </c>
      <c r="Q271" s="77">
        <v>0</v>
      </c>
      <c r="R271" s="77">
        <v>0</v>
      </c>
      <c r="S271" s="57">
        <v>0</v>
      </c>
      <c r="T271" s="5">
        <v>4734</v>
      </c>
      <c r="U271" s="5" t="s">
        <v>762</v>
      </c>
      <c r="V271" s="5"/>
    </row>
    <row r="272" spans="1:22" x14ac:dyDescent="0.25">
      <c r="A272" s="78" t="str">
        <f t="shared" si="4"/>
        <v>Drew Storen</v>
      </c>
      <c r="B272" s="5" t="str">
        <f>VLOOKUP(A272,PLAYERIDMAP[[PLAYERNAME]:[TEAM]],5,FALSE)</f>
        <v>WAS</v>
      </c>
      <c r="C272" s="5" t="s">
        <v>558</v>
      </c>
      <c r="D272" s="5" t="e">
        <f>VLOOKUP(PITCHERPROJECTIONS[[#This Row],[Name]],MYRANKS_P[[#All],[PLAYER NAME]:[RANK]],21,FALSE)</f>
        <v>#N/A</v>
      </c>
      <c r="F272" s="77">
        <v>0</v>
      </c>
      <c r="G272" s="77">
        <v>0</v>
      </c>
      <c r="H272" s="77">
        <v>0</v>
      </c>
      <c r="I272" s="77">
        <v>0</v>
      </c>
      <c r="K272" s="23">
        <v>0</v>
      </c>
      <c r="L272" s="77">
        <v>0</v>
      </c>
      <c r="M272" s="77">
        <v>0</v>
      </c>
      <c r="N272" s="77">
        <v>0</v>
      </c>
      <c r="O272" s="77">
        <v>0</v>
      </c>
      <c r="P272" s="77">
        <v>0</v>
      </c>
      <c r="Q272" s="77">
        <v>0</v>
      </c>
      <c r="R272" s="77">
        <v>0</v>
      </c>
      <c r="S272" s="57">
        <v>0</v>
      </c>
      <c r="T272" s="5">
        <v>6983</v>
      </c>
      <c r="U272" s="5" t="s">
        <v>763</v>
      </c>
      <c r="V272" s="5"/>
    </row>
    <row r="273" spans="1:22" x14ac:dyDescent="0.25">
      <c r="A273" s="78" t="str">
        <f t="shared" si="4"/>
        <v>Manny Parra</v>
      </c>
      <c r="B273" s="5" t="str">
        <f>VLOOKUP(A273,PLAYERIDMAP[[PLAYERNAME]:[TEAM]],5,FALSE)</f>
        <v>CIN</v>
      </c>
      <c r="C273" s="5" t="s">
        <v>558</v>
      </c>
      <c r="D273" s="5" t="e">
        <f>VLOOKUP(PITCHERPROJECTIONS[[#This Row],[Name]],MYRANKS_P[[#All],[PLAYER NAME]:[RANK]],21,FALSE)</f>
        <v>#N/A</v>
      </c>
      <c r="F273" s="77">
        <v>0</v>
      </c>
      <c r="G273" s="77">
        <v>0</v>
      </c>
      <c r="H273" s="77">
        <v>0</v>
      </c>
      <c r="I273" s="77">
        <v>0</v>
      </c>
      <c r="K273" s="23">
        <v>0</v>
      </c>
      <c r="L273" s="77">
        <v>0</v>
      </c>
      <c r="M273" s="77">
        <v>0</v>
      </c>
      <c r="N273" s="77">
        <v>0</v>
      </c>
      <c r="O273" s="77">
        <v>0</v>
      </c>
      <c r="P273" s="77">
        <v>0</v>
      </c>
      <c r="Q273" s="77">
        <v>0</v>
      </c>
      <c r="R273" s="77">
        <v>0</v>
      </c>
      <c r="S273" s="57">
        <v>0</v>
      </c>
      <c r="T273" s="5">
        <v>4279</v>
      </c>
      <c r="U273" s="5" t="s">
        <v>765</v>
      </c>
      <c r="V273" s="5"/>
    </row>
    <row r="274" spans="1:22" x14ac:dyDescent="0.25">
      <c r="A274" s="78" t="str">
        <f t="shared" si="4"/>
        <v>Paul Maholm</v>
      </c>
      <c r="B274" s="5" t="str">
        <f>VLOOKUP(A274,PLAYERIDMAP[[PLAYERNAME]:[TEAM]],5,FALSE)</f>
        <v>ATL</v>
      </c>
      <c r="C274" s="5" t="s">
        <v>551</v>
      </c>
      <c r="D274" s="5" t="e">
        <f>VLOOKUP(PITCHERPROJECTIONS[[#This Row],[Name]],MYRANKS_P[[#All],[PLAYER NAME]:[RANK]],21,FALSE)</f>
        <v>#N/A</v>
      </c>
      <c r="F274" s="77">
        <v>0</v>
      </c>
      <c r="G274" s="77">
        <v>0</v>
      </c>
      <c r="H274" s="77">
        <v>0</v>
      </c>
      <c r="I274" s="77">
        <v>0</v>
      </c>
      <c r="K274" s="23">
        <v>0</v>
      </c>
      <c r="L274" s="77">
        <v>0</v>
      </c>
      <c r="M274" s="77">
        <v>0</v>
      </c>
      <c r="N274" s="77">
        <v>0</v>
      </c>
      <c r="O274" s="77">
        <v>0</v>
      </c>
      <c r="P274" s="77">
        <v>0</v>
      </c>
      <c r="Q274" s="77">
        <v>0</v>
      </c>
      <c r="R274" s="77">
        <v>0</v>
      </c>
      <c r="S274" s="57">
        <v>0</v>
      </c>
      <c r="T274" s="5">
        <v>8678</v>
      </c>
      <c r="U274" s="5" t="s">
        <v>766</v>
      </c>
      <c r="V274" s="5"/>
    </row>
    <row r="275" spans="1:22" x14ac:dyDescent="0.25">
      <c r="A275" s="78" t="str">
        <f t="shared" si="4"/>
        <v>Al Alburquerque</v>
      </c>
      <c r="B275" s="5" t="str">
        <f>VLOOKUP(A275,PLAYERIDMAP[[PLAYERNAME]:[TEAM]],5,FALSE)</f>
        <v>DET</v>
      </c>
      <c r="C275" s="5" t="s">
        <v>558</v>
      </c>
      <c r="D275" s="5" t="e">
        <f>VLOOKUP(PITCHERPROJECTIONS[[#This Row],[Name]],MYRANKS_P[[#All],[PLAYER NAME]:[RANK]],21,FALSE)</f>
        <v>#N/A</v>
      </c>
      <c r="F275" s="77">
        <v>0</v>
      </c>
      <c r="G275" s="77">
        <v>0</v>
      </c>
      <c r="H275" s="77">
        <v>0</v>
      </c>
      <c r="I275" s="77">
        <v>0</v>
      </c>
      <c r="K275" s="23">
        <v>0</v>
      </c>
      <c r="L275" s="77">
        <v>0</v>
      </c>
      <c r="M275" s="77">
        <v>0</v>
      </c>
      <c r="N275" s="77">
        <v>0</v>
      </c>
      <c r="O275" s="77">
        <v>0</v>
      </c>
      <c r="P275" s="77">
        <v>0</v>
      </c>
      <c r="Q275" s="77">
        <v>0</v>
      </c>
      <c r="R275" s="77">
        <v>0</v>
      </c>
      <c r="S275" s="57">
        <v>0</v>
      </c>
      <c r="T275" s="5">
        <v>6324</v>
      </c>
      <c r="U275" s="5" t="s">
        <v>769</v>
      </c>
      <c r="V275" s="5"/>
    </row>
    <row r="276" spans="1:22" x14ac:dyDescent="0.25">
      <c r="A276" s="78" t="str">
        <f t="shared" si="4"/>
        <v>Jared Burton</v>
      </c>
      <c r="B276" s="5" t="str">
        <f>VLOOKUP(A276,PLAYERIDMAP[[PLAYERNAME]:[TEAM]],5,FALSE)</f>
        <v>MIN</v>
      </c>
      <c r="C276" s="5" t="s">
        <v>558</v>
      </c>
      <c r="D276" s="5" t="e">
        <f>VLOOKUP(PITCHERPROJECTIONS[[#This Row],[Name]],MYRANKS_P[[#All],[PLAYER NAME]:[RANK]],21,FALSE)</f>
        <v>#N/A</v>
      </c>
      <c r="F276" s="77">
        <v>0</v>
      </c>
      <c r="G276" s="77">
        <v>0</v>
      </c>
      <c r="H276" s="77">
        <v>0</v>
      </c>
      <c r="I276" s="77">
        <v>0</v>
      </c>
      <c r="K276" s="23">
        <v>0</v>
      </c>
      <c r="L276" s="77">
        <v>0</v>
      </c>
      <c r="M276" s="77">
        <v>0</v>
      </c>
      <c r="N276" s="77">
        <v>0</v>
      </c>
      <c r="O276" s="77">
        <v>0</v>
      </c>
      <c r="P276" s="77">
        <v>0</v>
      </c>
      <c r="Q276" s="77">
        <v>0</v>
      </c>
      <c r="R276" s="77">
        <v>0</v>
      </c>
      <c r="S276" s="57">
        <v>0</v>
      </c>
      <c r="T276" s="5">
        <v>8346</v>
      </c>
      <c r="U276" s="5" t="s">
        <v>770</v>
      </c>
      <c r="V276" s="5"/>
    </row>
    <row r="277" spans="1:22" x14ac:dyDescent="0.25">
      <c r="A277" s="78" t="str">
        <f t="shared" si="4"/>
        <v>Samuel Deduno</v>
      </c>
      <c r="B277" s="5" t="str">
        <f>VLOOKUP(A277,PLAYERIDMAP[[PLAYERNAME]:[TEAM]],5,FALSE)</f>
        <v>MIN</v>
      </c>
      <c r="C277" s="5" t="s">
        <v>551</v>
      </c>
      <c r="D277" s="5" t="e">
        <f>VLOOKUP(PITCHERPROJECTIONS[[#This Row],[Name]],MYRANKS_P[[#All],[PLAYER NAME]:[RANK]],21,FALSE)</f>
        <v>#N/A</v>
      </c>
      <c r="F277" s="77">
        <v>0</v>
      </c>
      <c r="G277" s="77">
        <v>0</v>
      </c>
      <c r="H277" s="77">
        <v>0</v>
      </c>
      <c r="I277" s="77">
        <v>0</v>
      </c>
      <c r="K277" s="23">
        <v>0</v>
      </c>
      <c r="L277" s="77">
        <v>0</v>
      </c>
      <c r="M277" s="77">
        <v>0</v>
      </c>
      <c r="N277" s="77">
        <v>0</v>
      </c>
      <c r="O277" s="77">
        <v>0</v>
      </c>
      <c r="P277" s="77">
        <v>0</v>
      </c>
      <c r="Q277" s="77">
        <v>0</v>
      </c>
      <c r="R277" s="77">
        <v>0</v>
      </c>
      <c r="S277" s="57">
        <v>0</v>
      </c>
      <c r="T277" s="5">
        <v>5285</v>
      </c>
      <c r="U277" s="5" t="s">
        <v>772</v>
      </c>
      <c r="V277" s="5"/>
    </row>
    <row r="278" spans="1:22" x14ac:dyDescent="0.25">
      <c r="A278" s="78" t="str">
        <f t="shared" si="4"/>
        <v>Ronald Belisario</v>
      </c>
      <c r="B278" s="5" t="str">
        <f>VLOOKUP(A278,PLAYERIDMAP[[PLAYERNAME]:[TEAM]],5,FALSE)</f>
        <v>LAD</v>
      </c>
      <c r="C278" s="5" t="s">
        <v>558</v>
      </c>
      <c r="D278" s="5" t="e">
        <f>VLOOKUP(PITCHERPROJECTIONS[[#This Row],[Name]],MYRANKS_P[[#All],[PLAYER NAME]:[RANK]],21,FALSE)</f>
        <v>#N/A</v>
      </c>
      <c r="F278" s="77">
        <v>0</v>
      </c>
      <c r="G278" s="77">
        <v>0</v>
      </c>
      <c r="H278" s="77">
        <v>0</v>
      </c>
      <c r="I278" s="77">
        <v>0</v>
      </c>
      <c r="K278" s="23">
        <v>0</v>
      </c>
      <c r="L278" s="77">
        <v>0</v>
      </c>
      <c r="M278" s="77">
        <v>0</v>
      </c>
      <c r="N278" s="77">
        <v>0</v>
      </c>
      <c r="O278" s="77">
        <v>0</v>
      </c>
      <c r="P278" s="77">
        <v>0</v>
      </c>
      <c r="Q278" s="77">
        <v>0</v>
      </c>
      <c r="R278" s="77">
        <v>0</v>
      </c>
      <c r="S278" s="57">
        <v>0</v>
      </c>
      <c r="T278" s="5">
        <v>2203</v>
      </c>
      <c r="U278" s="5" t="s">
        <v>775</v>
      </c>
      <c r="V278" s="5"/>
    </row>
    <row r="279" spans="1:22" x14ac:dyDescent="0.25">
      <c r="A279" s="78" t="str">
        <f t="shared" si="4"/>
        <v>Matt Albers</v>
      </c>
      <c r="B279" s="5" t="str">
        <f>VLOOKUP(A279,PLAYERIDMAP[[PLAYERNAME]:[TEAM]],5,FALSE)</f>
        <v>CLE</v>
      </c>
      <c r="C279" s="5" t="s">
        <v>558</v>
      </c>
      <c r="D279" s="5" t="e">
        <f>VLOOKUP(PITCHERPROJECTIONS[[#This Row],[Name]],MYRANKS_P[[#All],[PLAYER NAME]:[RANK]],21,FALSE)</f>
        <v>#N/A</v>
      </c>
      <c r="F279" s="77">
        <v>0</v>
      </c>
      <c r="G279" s="77">
        <v>0</v>
      </c>
      <c r="H279" s="77">
        <v>0</v>
      </c>
      <c r="I279" s="77">
        <v>0</v>
      </c>
      <c r="K279" s="23">
        <v>0</v>
      </c>
      <c r="L279" s="77">
        <v>0</v>
      </c>
      <c r="M279" s="77">
        <v>0</v>
      </c>
      <c r="N279" s="77">
        <v>0</v>
      </c>
      <c r="O279" s="77">
        <v>0</v>
      </c>
      <c r="P279" s="77">
        <v>0</v>
      </c>
      <c r="Q279" s="77">
        <v>0</v>
      </c>
      <c r="R279" s="77">
        <v>0</v>
      </c>
      <c r="S279" s="57">
        <v>0</v>
      </c>
      <c r="T279" s="5">
        <v>4300</v>
      </c>
      <c r="U279" s="5" t="s">
        <v>779</v>
      </c>
      <c r="V279" s="5"/>
    </row>
    <row r="280" spans="1:22" x14ac:dyDescent="0.25">
      <c r="A280" s="78" t="str">
        <f t="shared" si="4"/>
        <v>Burke Badenhop</v>
      </c>
      <c r="B280" s="5" t="str">
        <f>VLOOKUP(A280,PLAYERIDMAP[[PLAYERNAME]:[TEAM]],5,FALSE)</f>
        <v>MIL</v>
      </c>
      <c r="C280" s="5" t="s">
        <v>558</v>
      </c>
      <c r="D280" s="5" t="e">
        <f>VLOOKUP(PITCHERPROJECTIONS[[#This Row],[Name]],MYRANKS_P[[#All],[PLAYER NAME]:[RANK]],21,FALSE)</f>
        <v>#N/A</v>
      </c>
      <c r="F280" s="77">
        <v>0</v>
      </c>
      <c r="G280" s="77">
        <v>0</v>
      </c>
      <c r="H280" s="77">
        <v>0</v>
      </c>
      <c r="I280" s="77">
        <v>0</v>
      </c>
      <c r="K280" s="23">
        <v>0</v>
      </c>
      <c r="L280" s="77">
        <v>0</v>
      </c>
      <c r="M280" s="77">
        <v>0</v>
      </c>
      <c r="N280" s="77">
        <v>0</v>
      </c>
      <c r="O280" s="77">
        <v>0</v>
      </c>
      <c r="P280" s="77">
        <v>0</v>
      </c>
      <c r="Q280" s="77">
        <v>0</v>
      </c>
      <c r="R280" s="77">
        <v>0</v>
      </c>
      <c r="S280" s="57">
        <v>0</v>
      </c>
      <c r="T280" s="5">
        <v>9736</v>
      </c>
      <c r="U280" s="5" t="s">
        <v>780</v>
      </c>
      <c r="V280" s="5"/>
    </row>
    <row r="281" spans="1:22" x14ac:dyDescent="0.25">
      <c r="A281" s="78" t="str">
        <f t="shared" si="4"/>
        <v>Darren Oliver</v>
      </c>
      <c r="B281" s="5" t="str">
        <f>VLOOKUP(A281,PLAYERIDMAP[[PLAYERNAME]:[TEAM]],5,FALSE)</f>
        <v>TOR</v>
      </c>
      <c r="C281" s="5" t="s">
        <v>558</v>
      </c>
      <c r="D281" s="5" t="e">
        <f>VLOOKUP(PITCHERPROJECTIONS[[#This Row],[Name]],MYRANKS_P[[#All],[PLAYER NAME]:[RANK]],21,FALSE)</f>
        <v>#N/A</v>
      </c>
      <c r="F281" s="77">
        <v>0</v>
      </c>
      <c r="G281" s="77">
        <v>0</v>
      </c>
      <c r="H281" s="77">
        <v>0</v>
      </c>
      <c r="I281" s="77">
        <v>0</v>
      </c>
      <c r="K281" s="23">
        <v>0</v>
      </c>
      <c r="L281" s="77">
        <v>0</v>
      </c>
      <c r="M281" s="77">
        <v>0</v>
      </c>
      <c r="N281" s="77">
        <v>0</v>
      </c>
      <c r="O281" s="77">
        <v>0</v>
      </c>
      <c r="P281" s="77">
        <v>0</v>
      </c>
      <c r="Q281" s="77">
        <v>0</v>
      </c>
      <c r="R281" s="77">
        <v>0</v>
      </c>
      <c r="S281" s="57">
        <v>0</v>
      </c>
      <c r="T281" s="5">
        <v>206</v>
      </c>
      <c r="U281" s="5" t="s">
        <v>781</v>
      </c>
      <c r="V281" s="5"/>
    </row>
    <row r="282" spans="1:22" x14ac:dyDescent="0.25">
      <c r="A282" s="78" t="str">
        <f t="shared" si="4"/>
        <v>Tim Collins</v>
      </c>
      <c r="B282" s="5" t="str">
        <f>VLOOKUP(A282,PLAYERIDMAP[[PLAYERNAME]:[TEAM]],5,FALSE)</f>
        <v>KC</v>
      </c>
      <c r="C282" s="5" t="s">
        <v>558</v>
      </c>
      <c r="D282" s="5" t="e">
        <f>VLOOKUP(PITCHERPROJECTIONS[[#This Row],[Name]],MYRANKS_P[[#All],[PLAYER NAME]:[RANK]],21,FALSE)</f>
        <v>#N/A</v>
      </c>
      <c r="F282" s="77">
        <v>0</v>
      </c>
      <c r="G282" s="77">
        <v>0</v>
      </c>
      <c r="H282" s="77">
        <v>0</v>
      </c>
      <c r="I282" s="77">
        <v>0</v>
      </c>
      <c r="K282" s="23">
        <v>0</v>
      </c>
      <c r="L282" s="77">
        <v>0</v>
      </c>
      <c r="M282" s="77">
        <v>0</v>
      </c>
      <c r="N282" s="77">
        <v>0</v>
      </c>
      <c r="O282" s="77">
        <v>0</v>
      </c>
      <c r="P282" s="77">
        <v>0</v>
      </c>
      <c r="Q282" s="77">
        <v>0</v>
      </c>
      <c r="R282" s="77">
        <v>0</v>
      </c>
      <c r="S282" s="57">
        <v>0</v>
      </c>
      <c r="T282" s="5">
        <v>3164</v>
      </c>
      <c r="U282" s="5" t="s">
        <v>783</v>
      </c>
      <c r="V282" s="5"/>
    </row>
    <row r="283" spans="1:22" x14ac:dyDescent="0.25">
      <c r="A283" s="78" t="str">
        <f t="shared" si="4"/>
        <v>Tim Stauffer</v>
      </c>
      <c r="B283" s="5" t="str">
        <f>VLOOKUP(A283,PLAYERIDMAP[[PLAYERNAME]:[TEAM]],5,FALSE)</f>
        <v>SD</v>
      </c>
      <c r="C283" s="5" t="s">
        <v>646</v>
      </c>
      <c r="D283" s="5" t="e">
        <f>VLOOKUP(PITCHERPROJECTIONS[[#This Row],[Name]],MYRANKS_P[[#All],[PLAYER NAME]:[RANK]],21,FALSE)</f>
        <v>#N/A</v>
      </c>
      <c r="F283" s="77">
        <v>0</v>
      </c>
      <c r="G283" s="77">
        <v>0</v>
      </c>
      <c r="H283" s="77">
        <v>0</v>
      </c>
      <c r="I283" s="77">
        <v>0</v>
      </c>
      <c r="K283" s="23">
        <v>0</v>
      </c>
      <c r="L283" s="77">
        <v>0</v>
      </c>
      <c r="M283" s="77">
        <v>0</v>
      </c>
      <c r="N283" s="77">
        <v>0</v>
      </c>
      <c r="O283" s="77">
        <v>0</v>
      </c>
      <c r="P283" s="77">
        <v>0</v>
      </c>
      <c r="Q283" s="77">
        <v>0</v>
      </c>
      <c r="R283" s="77">
        <v>0</v>
      </c>
      <c r="S283" s="57">
        <v>0</v>
      </c>
      <c r="T283" s="5">
        <v>6432</v>
      </c>
      <c r="U283" s="5" t="s">
        <v>787</v>
      </c>
      <c r="V283" s="5"/>
    </row>
    <row r="284" spans="1:22" x14ac:dyDescent="0.25">
      <c r="A284" s="78" t="str">
        <f t="shared" si="4"/>
        <v>Jerome Williams</v>
      </c>
      <c r="B284" s="5" t="str">
        <f>VLOOKUP(A284,PLAYERIDMAP[[PLAYERNAME]:[TEAM]],5,FALSE)</f>
        <v>LAA</v>
      </c>
      <c r="C284" s="5" t="s">
        <v>551</v>
      </c>
      <c r="D284" s="5" t="e">
        <f>VLOOKUP(PITCHERPROJECTIONS[[#This Row],[Name]],MYRANKS_P[[#All],[PLAYER NAME]:[RANK]],21,FALSE)</f>
        <v>#N/A</v>
      </c>
      <c r="F284" s="77">
        <v>0</v>
      </c>
      <c r="G284" s="77">
        <v>0</v>
      </c>
      <c r="H284" s="77">
        <v>0</v>
      </c>
      <c r="I284" s="77">
        <v>0</v>
      </c>
      <c r="K284" s="23">
        <v>0</v>
      </c>
      <c r="L284" s="77">
        <v>0</v>
      </c>
      <c r="M284" s="77">
        <v>0</v>
      </c>
      <c r="N284" s="77">
        <v>0</v>
      </c>
      <c r="O284" s="77">
        <v>0</v>
      </c>
      <c r="P284" s="77">
        <v>0</v>
      </c>
      <c r="Q284" s="77">
        <v>0</v>
      </c>
      <c r="R284" s="77">
        <v>0</v>
      </c>
      <c r="S284" s="57">
        <v>0</v>
      </c>
      <c r="T284" s="5">
        <v>1137</v>
      </c>
      <c r="U284" s="5" t="s">
        <v>789</v>
      </c>
      <c r="V284" s="5"/>
    </row>
    <row r="285" spans="1:22" x14ac:dyDescent="0.25">
      <c r="A285" s="78" t="str">
        <f t="shared" si="4"/>
        <v>Cesar Ramos</v>
      </c>
      <c r="B285" s="5" t="str">
        <f>VLOOKUP(A285,PLAYERIDMAP[[PLAYERNAME]:[TEAM]],5,FALSE)</f>
        <v>TB</v>
      </c>
      <c r="C285" s="5" t="s">
        <v>558</v>
      </c>
      <c r="D285" s="5" t="e">
        <f>VLOOKUP(PITCHERPROJECTIONS[[#This Row],[Name]],MYRANKS_P[[#All],[PLAYER NAME]:[RANK]],21,FALSE)</f>
        <v>#N/A</v>
      </c>
      <c r="F285" s="77">
        <v>0</v>
      </c>
      <c r="G285" s="77">
        <v>0</v>
      </c>
      <c r="H285" s="77">
        <v>0</v>
      </c>
      <c r="I285" s="77">
        <v>0</v>
      </c>
      <c r="K285" s="23">
        <v>0</v>
      </c>
      <c r="L285" s="77">
        <v>0</v>
      </c>
      <c r="M285" s="77">
        <v>0</v>
      </c>
      <c r="N285" s="77">
        <v>0</v>
      </c>
      <c r="O285" s="77">
        <v>0</v>
      </c>
      <c r="P285" s="77">
        <v>0</v>
      </c>
      <c r="Q285" s="77">
        <v>0</v>
      </c>
      <c r="R285" s="77">
        <v>0</v>
      </c>
      <c r="S285" s="57">
        <v>0</v>
      </c>
      <c r="T285" s="5">
        <v>3357</v>
      </c>
      <c r="U285" s="5" t="s">
        <v>794</v>
      </c>
      <c r="V285" s="5"/>
    </row>
    <row r="286" spans="1:22" x14ac:dyDescent="0.25">
      <c r="A286" s="78" t="str">
        <f t="shared" si="4"/>
        <v>Matt Lindstrom</v>
      </c>
      <c r="B286" s="5" t="str">
        <f>VLOOKUP(A286,PLAYERIDMAP[[PLAYERNAME]:[TEAM]],5,FALSE)</f>
        <v>CHW</v>
      </c>
      <c r="C286" s="5" t="s">
        <v>558</v>
      </c>
      <c r="D286" s="5" t="e">
        <f>VLOOKUP(PITCHERPROJECTIONS[[#This Row],[Name]],MYRANKS_P[[#All],[PLAYER NAME]:[RANK]],21,FALSE)</f>
        <v>#N/A</v>
      </c>
      <c r="F286" s="77">
        <v>0</v>
      </c>
      <c r="G286" s="77">
        <v>0</v>
      </c>
      <c r="H286" s="77">
        <v>0</v>
      </c>
      <c r="I286" s="77">
        <v>0</v>
      </c>
      <c r="K286" s="23">
        <v>0</v>
      </c>
      <c r="L286" s="77">
        <v>0</v>
      </c>
      <c r="M286" s="77">
        <v>0</v>
      </c>
      <c r="N286" s="77">
        <v>0</v>
      </c>
      <c r="O286" s="77">
        <v>0</v>
      </c>
      <c r="P286" s="77">
        <v>0</v>
      </c>
      <c r="Q286" s="77">
        <v>0</v>
      </c>
      <c r="R286" s="77">
        <v>0</v>
      </c>
      <c r="S286" s="57">
        <v>0</v>
      </c>
      <c r="T286" s="5">
        <v>4604</v>
      </c>
      <c r="U286" s="5" t="s">
        <v>795</v>
      </c>
      <c r="V286" s="5"/>
    </row>
    <row r="287" spans="1:22" x14ac:dyDescent="0.25">
      <c r="A287" s="78" t="str">
        <f t="shared" si="4"/>
        <v>Tom Gorzelanny</v>
      </c>
      <c r="B287" s="5" t="str">
        <f>VLOOKUP(A287,PLAYERIDMAP[[PLAYERNAME]:[TEAM]],5,FALSE)</f>
        <v>MIL</v>
      </c>
      <c r="C287" s="5" t="s">
        <v>551</v>
      </c>
      <c r="D287" s="5" t="e">
        <f>VLOOKUP(PITCHERPROJECTIONS[[#This Row],[Name]],MYRANKS_P[[#All],[PLAYER NAME]:[RANK]],21,FALSE)</f>
        <v>#N/A</v>
      </c>
      <c r="F287" s="77">
        <v>0</v>
      </c>
      <c r="G287" s="77">
        <v>0</v>
      </c>
      <c r="H287" s="77">
        <v>0</v>
      </c>
      <c r="I287" s="77">
        <v>0</v>
      </c>
      <c r="K287" s="23">
        <v>0</v>
      </c>
      <c r="L287" s="77">
        <v>0</v>
      </c>
      <c r="M287" s="77">
        <v>0</v>
      </c>
      <c r="N287" s="77">
        <v>0</v>
      </c>
      <c r="O287" s="77">
        <v>0</v>
      </c>
      <c r="P287" s="77">
        <v>0</v>
      </c>
      <c r="Q287" s="77">
        <v>0</v>
      </c>
      <c r="R287" s="77">
        <v>0</v>
      </c>
      <c r="S287" s="57">
        <v>0</v>
      </c>
      <c r="T287" s="5">
        <v>6244</v>
      </c>
      <c r="U287" s="5" t="s">
        <v>796</v>
      </c>
      <c r="V287" s="5"/>
    </row>
    <row r="288" spans="1:22" x14ac:dyDescent="0.25">
      <c r="A288" s="78" t="str">
        <f t="shared" si="4"/>
        <v>Troy Patton</v>
      </c>
      <c r="B288" s="5" t="str">
        <f>VLOOKUP(A288,PLAYERIDMAP[[PLAYERNAME]:[TEAM]],5,FALSE)</f>
        <v>BAL</v>
      </c>
      <c r="C288" s="5" t="s">
        <v>558</v>
      </c>
      <c r="D288" s="5" t="e">
        <f>VLOOKUP(PITCHERPROJECTIONS[[#This Row],[Name]],MYRANKS_P[[#All],[PLAYER NAME]:[RANK]],21,FALSE)</f>
        <v>#N/A</v>
      </c>
      <c r="F288" s="77">
        <v>0</v>
      </c>
      <c r="G288" s="77">
        <v>0</v>
      </c>
      <c r="H288" s="77">
        <v>0</v>
      </c>
      <c r="I288" s="77">
        <v>0</v>
      </c>
      <c r="K288" s="23">
        <v>0</v>
      </c>
      <c r="L288" s="77">
        <v>0</v>
      </c>
      <c r="M288" s="77">
        <v>0</v>
      </c>
      <c r="N288" s="77">
        <v>0</v>
      </c>
      <c r="O288" s="77">
        <v>0</v>
      </c>
      <c r="P288" s="77">
        <v>0</v>
      </c>
      <c r="Q288" s="77">
        <v>0</v>
      </c>
      <c r="R288" s="77">
        <v>0</v>
      </c>
      <c r="S288" s="57">
        <v>0</v>
      </c>
      <c r="T288" s="5">
        <v>8368</v>
      </c>
      <c r="U288" s="5" t="s">
        <v>797</v>
      </c>
      <c r="V288" s="5"/>
    </row>
    <row r="289" spans="1:22" x14ac:dyDescent="0.25">
      <c r="A289" s="78" t="str">
        <f t="shared" si="4"/>
        <v>Jason Marquis</v>
      </c>
      <c r="B289" s="5" t="str">
        <f>VLOOKUP(A289,PLAYERIDMAP[[PLAYERNAME]:[TEAM]],5,FALSE)</f>
        <v>SD</v>
      </c>
      <c r="C289" s="5" t="s">
        <v>551</v>
      </c>
      <c r="D289" s="5" t="e">
        <f>VLOOKUP(PITCHERPROJECTIONS[[#This Row],[Name]],MYRANKS_P[[#All],[PLAYER NAME]:[RANK]],21,FALSE)</f>
        <v>#N/A</v>
      </c>
      <c r="F289" s="77">
        <v>0</v>
      </c>
      <c r="G289" s="77">
        <v>0</v>
      </c>
      <c r="H289" s="77">
        <v>0</v>
      </c>
      <c r="I289" s="77">
        <v>0</v>
      </c>
      <c r="K289" s="23">
        <v>0</v>
      </c>
      <c r="L289" s="77">
        <v>0</v>
      </c>
      <c r="M289" s="77">
        <v>0</v>
      </c>
      <c r="N289" s="77">
        <v>0</v>
      </c>
      <c r="O289" s="77">
        <v>0</v>
      </c>
      <c r="P289" s="77">
        <v>0</v>
      </c>
      <c r="Q289" s="77">
        <v>0</v>
      </c>
      <c r="R289" s="77">
        <v>0</v>
      </c>
      <c r="S289" s="57">
        <v>0</v>
      </c>
      <c r="T289" s="5">
        <v>105</v>
      </c>
      <c r="U289" s="5" t="s">
        <v>799</v>
      </c>
      <c r="V289" s="5"/>
    </row>
    <row r="290" spans="1:22" x14ac:dyDescent="0.25">
      <c r="A290" s="78" t="str">
        <f t="shared" si="4"/>
        <v>Justin De Fratus</v>
      </c>
      <c r="B290" s="5" t="str">
        <f>VLOOKUP(A290,PLAYERIDMAP[[PLAYERNAME]:[TEAM]],5,FALSE)</f>
        <v>PHI</v>
      </c>
      <c r="C290" s="5" t="s">
        <v>558</v>
      </c>
      <c r="D290" s="5" t="e">
        <f>VLOOKUP(PITCHERPROJECTIONS[[#This Row],[Name]],MYRANKS_P[[#All],[PLAYER NAME]:[RANK]],21,FALSE)</f>
        <v>#N/A</v>
      </c>
      <c r="F290" s="77">
        <v>0</v>
      </c>
      <c r="G290" s="77">
        <v>0</v>
      </c>
      <c r="H290" s="77">
        <v>0</v>
      </c>
      <c r="I290" s="77">
        <v>0</v>
      </c>
      <c r="K290" s="23">
        <v>0</v>
      </c>
      <c r="L290" s="77">
        <v>0</v>
      </c>
      <c r="M290" s="77">
        <v>0</v>
      </c>
      <c r="N290" s="77">
        <v>0</v>
      </c>
      <c r="O290" s="77">
        <v>0</v>
      </c>
      <c r="P290" s="77">
        <v>0</v>
      </c>
      <c r="Q290" s="77">
        <v>0</v>
      </c>
      <c r="R290" s="77">
        <v>0</v>
      </c>
      <c r="S290" s="57">
        <v>0</v>
      </c>
      <c r="T290" s="5">
        <v>4955</v>
      </c>
      <c r="U290" s="5" t="s">
        <v>800</v>
      </c>
      <c r="V290" s="5"/>
    </row>
    <row r="291" spans="1:22" x14ac:dyDescent="0.25">
      <c r="A291" s="78" t="str">
        <f t="shared" si="4"/>
        <v>Brian Duensing</v>
      </c>
      <c r="B291" s="5" t="str">
        <f>VLOOKUP(A291,PLAYERIDMAP[[PLAYERNAME]:[TEAM]],5,FALSE)</f>
        <v>MIN</v>
      </c>
      <c r="C291" s="5" t="s">
        <v>551</v>
      </c>
      <c r="D291" s="5" t="e">
        <f>VLOOKUP(PITCHERPROJECTIONS[[#This Row],[Name]],MYRANKS_P[[#All],[PLAYER NAME]:[RANK]],21,FALSE)</f>
        <v>#N/A</v>
      </c>
      <c r="F291" s="77">
        <v>0</v>
      </c>
      <c r="G291" s="77">
        <v>0</v>
      </c>
      <c r="H291" s="77">
        <v>0</v>
      </c>
      <c r="I291" s="77">
        <v>0</v>
      </c>
      <c r="K291" s="23">
        <v>0</v>
      </c>
      <c r="L291" s="77">
        <v>0</v>
      </c>
      <c r="M291" s="77">
        <v>0</v>
      </c>
      <c r="N291" s="77">
        <v>0</v>
      </c>
      <c r="O291" s="77">
        <v>0</v>
      </c>
      <c r="P291" s="77">
        <v>0</v>
      </c>
      <c r="Q291" s="77">
        <v>0</v>
      </c>
      <c r="R291" s="77">
        <v>0</v>
      </c>
      <c r="S291" s="57">
        <v>0</v>
      </c>
      <c r="T291" s="5">
        <v>4064</v>
      </c>
      <c r="U291" s="5" t="s">
        <v>801</v>
      </c>
      <c r="V291" s="5"/>
    </row>
    <row r="292" spans="1:22" x14ac:dyDescent="0.25">
      <c r="A292" s="78" t="str">
        <f t="shared" si="4"/>
        <v>Robert Coello</v>
      </c>
      <c r="B292" s="5" t="str">
        <f>VLOOKUP(A292,PLAYERIDMAP[[PLAYERNAME]:[TEAM]],5,FALSE)</f>
        <v>TOR</v>
      </c>
      <c r="C292" s="5" t="s">
        <v>558</v>
      </c>
      <c r="D292" s="5" t="e">
        <f>VLOOKUP(PITCHERPROJECTIONS[[#This Row],[Name]],MYRANKS_P[[#All],[PLAYER NAME]:[RANK]],21,FALSE)</f>
        <v>#N/A</v>
      </c>
      <c r="F292" s="77">
        <v>0</v>
      </c>
      <c r="G292" s="77">
        <v>0</v>
      </c>
      <c r="H292" s="77">
        <v>0</v>
      </c>
      <c r="I292" s="77">
        <v>0</v>
      </c>
      <c r="K292" s="23">
        <v>0</v>
      </c>
      <c r="L292" s="77">
        <v>0</v>
      </c>
      <c r="M292" s="77">
        <v>0</v>
      </c>
      <c r="N292" s="77">
        <v>0</v>
      </c>
      <c r="O292" s="77">
        <v>0</v>
      </c>
      <c r="P292" s="77">
        <v>0</v>
      </c>
      <c r="Q292" s="77">
        <v>0</v>
      </c>
      <c r="R292" s="77">
        <v>0</v>
      </c>
      <c r="S292" s="57">
        <v>0</v>
      </c>
      <c r="T292" s="5">
        <v>1149</v>
      </c>
      <c r="U292" s="5" t="s">
        <v>803</v>
      </c>
      <c r="V292" s="5"/>
    </row>
    <row r="293" spans="1:22" x14ac:dyDescent="0.25">
      <c r="A293" s="78" t="str">
        <f t="shared" si="4"/>
        <v>Scott Atchison</v>
      </c>
      <c r="B293" s="5" t="str">
        <f>VLOOKUP(A293,PLAYERIDMAP[[PLAYERNAME]:[TEAM]],5,FALSE)</f>
        <v>BOS</v>
      </c>
      <c r="C293" s="5" t="s">
        <v>558</v>
      </c>
      <c r="D293" s="5" t="e">
        <f>VLOOKUP(PITCHERPROJECTIONS[[#This Row],[Name]],MYRANKS_P[[#All],[PLAYER NAME]:[RANK]],21,FALSE)</f>
        <v>#N/A</v>
      </c>
      <c r="F293" s="77">
        <v>0</v>
      </c>
      <c r="G293" s="77">
        <v>0</v>
      </c>
      <c r="H293" s="77">
        <v>0</v>
      </c>
      <c r="I293" s="77">
        <v>0</v>
      </c>
      <c r="K293" s="23">
        <v>0</v>
      </c>
      <c r="L293" s="77">
        <v>0</v>
      </c>
      <c r="M293" s="77">
        <v>0</v>
      </c>
      <c r="N293" s="77">
        <v>0</v>
      </c>
      <c r="O293" s="77">
        <v>0</v>
      </c>
      <c r="P293" s="77">
        <v>0</v>
      </c>
      <c r="Q293" s="77">
        <v>0</v>
      </c>
      <c r="R293" s="77">
        <v>0</v>
      </c>
      <c r="S293" s="57">
        <v>0</v>
      </c>
      <c r="T293" s="5">
        <v>2642</v>
      </c>
      <c r="U293" s="5" t="s">
        <v>806</v>
      </c>
      <c r="V293" s="5"/>
    </row>
    <row r="294" spans="1:22" x14ac:dyDescent="0.25">
      <c r="A294" s="78" t="str">
        <f t="shared" si="4"/>
        <v>Marc Rzepczynski</v>
      </c>
      <c r="B294" s="5" t="str">
        <f>VLOOKUP(A294,PLAYERIDMAP[[PLAYERNAME]:[TEAM]],5,FALSE)</f>
        <v>STL</v>
      </c>
      <c r="C294" s="5" t="s">
        <v>558</v>
      </c>
      <c r="D294" s="5" t="e">
        <f>VLOOKUP(PITCHERPROJECTIONS[[#This Row],[Name]],MYRANKS_P[[#All],[PLAYER NAME]:[RANK]],21,FALSE)</f>
        <v>#N/A</v>
      </c>
      <c r="F294" s="77">
        <v>0</v>
      </c>
      <c r="G294" s="77">
        <v>0</v>
      </c>
      <c r="H294" s="77">
        <v>0</v>
      </c>
      <c r="I294" s="77">
        <v>0</v>
      </c>
      <c r="K294" s="23">
        <v>0</v>
      </c>
      <c r="L294" s="77">
        <v>0</v>
      </c>
      <c r="M294" s="77">
        <v>0</v>
      </c>
      <c r="N294" s="77">
        <v>0</v>
      </c>
      <c r="O294" s="77">
        <v>0</v>
      </c>
      <c r="P294" s="77">
        <v>0</v>
      </c>
      <c r="Q294" s="77">
        <v>0</v>
      </c>
      <c r="R294" s="77">
        <v>0</v>
      </c>
      <c r="S294" s="57">
        <v>0</v>
      </c>
      <c r="T294" s="5">
        <v>6612</v>
      </c>
      <c r="U294" s="5" t="s">
        <v>807</v>
      </c>
      <c r="V294" s="5"/>
    </row>
    <row r="295" spans="1:22" x14ac:dyDescent="0.25">
      <c r="A295" s="78" t="str">
        <f t="shared" si="4"/>
        <v>Jeremy Hefner</v>
      </c>
      <c r="B295" s="5" t="str">
        <f>VLOOKUP(A295,PLAYERIDMAP[[PLAYERNAME]:[TEAM]],5,FALSE)</f>
        <v>NYM</v>
      </c>
      <c r="C295" s="5" t="s">
        <v>551</v>
      </c>
      <c r="D295" s="5" t="e">
        <f>VLOOKUP(PITCHERPROJECTIONS[[#This Row],[Name]],MYRANKS_P[[#All],[PLAYER NAME]:[RANK]],21,FALSE)</f>
        <v>#N/A</v>
      </c>
      <c r="F295" s="77">
        <v>0</v>
      </c>
      <c r="G295" s="77">
        <v>0</v>
      </c>
      <c r="H295" s="77">
        <v>0</v>
      </c>
      <c r="I295" s="77">
        <v>0</v>
      </c>
      <c r="K295" s="23">
        <v>0</v>
      </c>
      <c r="L295" s="77">
        <v>0</v>
      </c>
      <c r="M295" s="77">
        <v>0</v>
      </c>
      <c r="N295" s="77">
        <v>0</v>
      </c>
      <c r="O295" s="77">
        <v>0</v>
      </c>
      <c r="P295" s="77">
        <v>0</v>
      </c>
      <c r="Q295" s="77">
        <v>0</v>
      </c>
      <c r="R295" s="77">
        <v>0</v>
      </c>
      <c r="S295" s="57">
        <v>0</v>
      </c>
      <c r="T295" s="5">
        <v>1989</v>
      </c>
      <c r="U295" s="5" t="s">
        <v>808</v>
      </c>
      <c r="V295" s="5"/>
    </row>
    <row r="296" spans="1:22" x14ac:dyDescent="0.25">
      <c r="A296" s="78" t="str">
        <f t="shared" si="4"/>
        <v>James Russell</v>
      </c>
      <c r="B296" s="5" t="str">
        <f>VLOOKUP(A296,PLAYERIDMAP[[PLAYERNAME]:[TEAM]],5,FALSE)</f>
        <v>CHC</v>
      </c>
      <c r="C296" s="5" t="s">
        <v>558</v>
      </c>
      <c r="D296" s="5" t="e">
        <f>VLOOKUP(PITCHERPROJECTIONS[[#This Row],[Name]],MYRANKS_P[[#All],[PLAYER NAME]:[RANK]],21,FALSE)</f>
        <v>#N/A</v>
      </c>
      <c r="F296" s="77">
        <v>0</v>
      </c>
      <c r="G296" s="77">
        <v>0</v>
      </c>
      <c r="H296" s="77">
        <v>0</v>
      </c>
      <c r="I296" s="77">
        <v>0</v>
      </c>
      <c r="K296" s="23">
        <v>0</v>
      </c>
      <c r="L296" s="77">
        <v>0</v>
      </c>
      <c r="M296" s="77">
        <v>0</v>
      </c>
      <c r="N296" s="77">
        <v>0</v>
      </c>
      <c r="O296" s="77">
        <v>0</v>
      </c>
      <c r="P296" s="77">
        <v>0</v>
      </c>
      <c r="Q296" s="77">
        <v>0</v>
      </c>
      <c r="R296" s="77">
        <v>0</v>
      </c>
      <c r="S296" s="57">
        <v>0</v>
      </c>
      <c r="T296" s="5">
        <v>4089</v>
      </c>
      <c r="U296" s="5" t="s">
        <v>809</v>
      </c>
      <c r="V296" s="5"/>
    </row>
    <row r="297" spans="1:22" x14ac:dyDescent="0.25">
      <c r="A297" s="78" t="str">
        <f t="shared" si="4"/>
        <v>Tony Sipp</v>
      </c>
      <c r="B297" s="5" t="str">
        <f>VLOOKUP(A297,PLAYERIDMAP[[PLAYERNAME]:[TEAM]],5,FALSE)</f>
        <v>ARI</v>
      </c>
      <c r="C297" s="5" t="s">
        <v>558</v>
      </c>
      <c r="D297" s="5" t="e">
        <f>VLOOKUP(PITCHERPROJECTIONS[[#This Row],[Name]],MYRANKS_P[[#All],[PLAYER NAME]:[RANK]],21,FALSE)</f>
        <v>#N/A</v>
      </c>
      <c r="F297" s="77">
        <v>0</v>
      </c>
      <c r="G297" s="77">
        <v>0</v>
      </c>
      <c r="H297" s="77">
        <v>0</v>
      </c>
      <c r="I297" s="77">
        <v>0</v>
      </c>
      <c r="K297" s="23">
        <v>0</v>
      </c>
      <c r="L297" s="77">
        <v>0</v>
      </c>
      <c r="M297" s="77">
        <v>0</v>
      </c>
      <c r="N297" s="77">
        <v>0</v>
      </c>
      <c r="O297" s="77">
        <v>0</v>
      </c>
      <c r="P297" s="77">
        <v>0</v>
      </c>
      <c r="Q297" s="77">
        <v>0</v>
      </c>
      <c r="R297" s="77">
        <v>0</v>
      </c>
      <c r="S297" s="57">
        <v>0</v>
      </c>
      <c r="T297" s="5">
        <v>8280</v>
      </c>
      <c r="U297" s="5" t="s">
        <v>810</v>
      </c>
      <c r="V297" s="5"/>
    </row>
    <row r="298" spans="1:22" x14ac:dyDescent="0.25">
      <c r="A298" s="78" t="str">
        <f t="shared" si="4"/>
        <v>Matt Reynolds</v>
      </c>
      <c r="B298" s="5" t="str">
        <f>VLOOKUP(A298,PLAYERIDMAP[[PLAYERNAME]:[TEAM]],5,FALSE)</f>
        <v>ARI</v>
      </c>
      <c r="C298" s="5" t="s">
        <v>558</v>
      </c>
      <c r="D298" s="5" t="e">
        <f>VLOOKUP(PITCHERPROJECTIONS[[#This Row],[Name]],MYRANKS_P[[#All],[PLAYER NAME]:[RANK]],21,FALSE)</f>
        <v>#N/A</v>
      </c>
      <c r="F298" s="77">
        <v>0</v>
      </c>
      <c r="G298" s="77">
        <v>0</v>
      </c>
      <c r="H298" s="77">
        <v>0</v>
      </c>
      <c r="I298" s="77">
        <v>0</v>
      </c>
      <c r="K298" s="23">
        <v>0</v>
      </c>
      <c r="L298" s="77">
        <v>0</v>
      </c>
      <c r="M298" s="77">
        <v>0</v>
      </c>
      <c r="N298" s="77">
        <v>0</v>
      </c>
      <c r="O298" s="77">
        <v>0</v>
      </c>
      <c r="P298" s="77">
        <v>0</v>
      </c>
      <c r="Q298" s="77">
        <v>0</v>
      </c>
      <c r="R298" s="77">
        <v>0</v>
      </c>
      <c r="S298" s="57">
        <v>0</v>
      </c>
      <c r="T298" s="5">
        <v>8887</v>
      </c>
      <c r="U298" s="5" t="s">
        <v>811</v>
      </c>
      <c r="V298" s="5"/>
    </row>
    <row r="299" spans="1:22" x14ac:dyDescent="0.25">
      <c r="A299" s="78" t="str">
        <f t="shared" si="4"/>
        <v>Wilton Lopez</v>
      </c>
      <c r="B299" s="5" t="str">
        <f>VLOOKUP(A299,PLAYERIDMAP[[PLAYERNAME]:[TEAM]],5,FALSE)</f>
        <v>COL</v>
      </c>
      <c r="C299" s="5" t="s">
        <v>558</v>
      </c>
      <c r="D299" s="5" t="e">
        <f>VLOOKUP(PITCHERPROJECTIONS[[#This Row],[Name]],MYRANKS_P[[#All],[PLAYER NAME]:[RANK]],21,FALSE)</f>
        <v>#N/A</v>
      </c>
      <c r="F299" s="77">
        <v>0</v>
      </c>
      <c r="G299" s="77">
        <v>0</v>
      </c>
      <c r="H299" s="77">
        <v>0</v>
      </c>
      <c r="I299" s="77">
        <v>0</v>
      </c>
      <c r="K299" s="23">
        <v>0</v>
      </c>
      <c r="L299" s="77">
        <v>0</v>
      </c>
      <c r="M299" s="77">
        <v>0</v>
      </c>
      <c r="N299" s="77">
        <v>0</v>
      </c>
      <c r="O299" s="77">
        <v>0</v>
      </c>
      <c r="P299" s="77">
        <v>0</v>
      </c>
      <c r="Q299" s="77">
        <v>0</v>
      </c>
      <c r="R299" s="77">
        <v>0</v>
      </c>
      <c r="S299" s="57">
        <v>0</v>
      </c>
      <c r="T299" s="5">
        <v>4227</v>
      </c>
      <c r="U299" s="5" t="s">
        <v>812</v>
      </c>
      <c r="V299" s="5"/>
    </row>
    <row r="300" spans="1:22" x14ac:dyDescent="0.25">
      <c r="A300" s="78" t="str">
        <f t="shared" si="4"/>
        <v>Roberto Hernandez</v>
      </c>
      <c r="B300" s="5" t="str">
        <f>VLOOKUP(A300,PLAYERIDMAP[[PLAYERNAME]:[TEAM]],5,FALSE)</f>
        <v>TB</v>
      </c>
      <c r="C300" s="5" t="s">
        <v>551</v>
      </c>
      <c r="D300" s="5" t="e">
        <f>VLOOKUP(PITCHERPROJECTIONS[[#This Row],[Name]],MYRANKS_P[[#All],[PLAYER NAME]:[RANK]],21,FALSE)</f>
        <v>#N/A</v>
      </c>
      <c r="F300" s="77">
        <v>0</v>
      </c>
      <c r="G300" s="77">
        <v>0</v>
      </c>
      <c r="H300" s="77">
        <v>0</v>
      </c>
      <c r="I300" s="77">
        <v>0</v>
      </c>
      <c r="K300" s="23">
        <v>0</v>
      </c>
      <c r="L300" s="77">
        <v>0</v>
      </c>
      <c r="M300" s="77">
        <v>0</v>
      </c>
      <c r="N300" s="77">
        <v>0</v>
      </c>
      <c r="O300" s="77">
        <v>0</v>
      </c>
      <c r="P300" s="77">
        <v>0</v>
      </c>
      <c r="Q300" s="77">
        <v>0</v>
      </c>
      <c r="R300" s="77">
        <v>0</v>
      </c>
      <c r="S300" s="57">
        <v>0</v>
      </c>
      <c r="T300" s="5">
        <v>3273</v>
      </c>
      <c r="U300" s="5" t="s">
        <v>815</v>
      </c>
      <c r="V300" s="5"/>
    </row>
    <row r="301" spans="1:22" x14ac:dyDescent="0.25">
      <c r="A301" s="78" t="str">
        <f t="shared" si="4"/>
        <v>Jonathan Broxton</v>
      </c>
      <c r="B301" s="5" t="str">
        <f>VLOOKUP(A301,PLAYERIDMAP[[PLAYERNAME]:[TEAM]],5,FALSE)</f>
        <v>CIN</v>
      </c>
      <c r="C301" s="5" t="s">
        <v>558</v>
      </c>
      <c r="D301" s="5" t="e">
        <f>VLOOKUP(PITCHERPROJECTIONS[[#This Row],[Name]],MYRANKS_P[[#All],[PLAYER NAME]:[RANK]],21,FALSE)</f>
        <v>#N/A</v>
      </c>
      <c r="F301" s="77">
        <v>0</v>
      </c>
      <c r="G301" s="77">
        <v>0</v>
      </c>
      <c r="H301" s="77">
        <v>0</v>
      </c>
      <c r="I301" s="77">
        <v>0</v>
      </c>
      <c r="K301" s="23">
        <v>0</v>
      </c>
      <c r="L301" s="77">
        <v>0</v>
      </c>
      <c r="M301" s="77">
        <v>0</v>
      </c>
      <c r="N301" s="77">
        <v>0</v>
      </c>
      <c r="O301" s="77">
        <v>0</v>
      </c>
      <c r="P301" s="77">
        <v>0</v>
      </c>
      <c r="Q301" s="77">
        <v>0</v>
      </c>
      <c r="R301" s="77">
        <v>0</v>
      </c>
      <c r="S301" s="57">
        <v>0</v>
      </c>
      <c r="T301" s="5">
        <v>4759</v>
      </c>
      <c r="U301" s="5" t="s">
        <v>818</v>
      </c>
      <c r="V301" s="5"/>
    </row>
    <row r="302" spans="1:22" x14ac:dyDescent="0.25">
      <c r="A302" s="78" t="str">
        <f t="shared" si="4"/>
        <v>Michael Stutes</v>
      </c>
      <c r="B302" s="5" t="str">
        <f>VLOOKUP(A302,PLAYERIDMAP[[PLAYERNAME]:[TEAM]],5,FALSE)</f>
        <v>PHI</v>
      </c>
      <c r="C302" s="5" t="s">
        <v>558</v>
      </c>
      <c r="D302" s="5" t="e">
        <f>VLOOKUP(PITCHERPROJECTIONS[[#This Row],[Name]],MYRANKS_P[[#All],[PLAYER NAME]:[RANK]],21,FALSE)</f>
        <v>#N/A</v>
      </c>
      <c r="F302" s="77">
        <v>0</v>
      </c>
      <c r="G302" s="77">
        <v>0</v>
      </c>
      <c r="H302" s="77">
        <v>0</v>
      </c>
      <c r="I302" s="77">
        <v>0</v>
      </c>
      <c r="K302" s="23">
        <v>0</v>
      </c>
      <c r="L302" s="77">
        <v>0</v>
      </c>
      <c r="M302" s="77">
        <v>0</v>
      </c>
      <c r="N302" s="77">
        <v>0</v>
      </c>
      <c r="O302" s="77">
        <v>0</v>
      </c>
      <c r="P302" s="77">
        <v>0</v>
      </c>
      <c r="Q302" s="77">
        <v>0</v>
      </c>
      <c r="R302" s="77">
        <v>0</v>
      </c>
      <c r="S302" s="57">
        <v>0</v>
      </c>
      <c r="T302" s="5">
        <v>6550</v>
      </c>
      <c r="U302" s="5" t="s">
        <v>819</v>
      </c>
      <c r="V302" s="5"/>
    </row>
    <row r="303" spans="1:22" x14ac:dyDescent="0.25">
      <c r="A303" s="78" t="str">
        <f t="shared" si="4"/>
        <v>Jose Valverde</v>
      </c>
      <c r="B303" s="5" t="str">
        <f>VLOOKUP(A303,PLAYERIDMAP[[PLAYERNAME]:[TEAM]],5,FALSE)</f>
        <v>DET</v>
      </c>
      <c r="C303" s="5" t="s">
        <v>558</v>
      </c>
      <c r="D303" s="5" t="e">
        <f>VLOOKUP(PITCHERPROJECTIONS[[#This Row],[Name]],MYRANKS_P[[#All],[PLAYER NAME]:[RANK]],21,FALSE)</f>
        <v>#N/A</v>
      </c>
      <c r="F303" s="77">
        <v>0</v>
      </c>
      <c r="G303" s="77">
        <v>0</v>
      </c>
      <c r="H303" s="77">
        <v>0</v>
      </c>
      <c r="I303" s="77">
        <v>0</v>
      </c>
      <c r="K303" s="23">
        <v>0</v>
      </c>
      <c r="L303" s="77">
        <v>0</v>
      </c>
      <c r="M303" s="77">
        <v>0</v>
      </c>
      <c r="N303" s="77">
        <v>0</v>
      </c>
      <c r="O303" s="77">
        <v>0</v>
      </c>
      <c r="P303" s="77">
        <v>0</v>
      </c>
      <c r="Q303" s="77">
        <v>0</v>
      </c>
      <c r="R303" s="77">
        <v>0</v>
      </c>
      <c r="S303" s="57">
        <v>0</v>
      </c>
      <c r="T303" s="5">
        <v>1726</v>
      </c>
      <c r="U303" s="5" t="s">
        <v>820</v>
      </c>
      <c r="V303" s="5"/>
    </row>
    <row r="304" spans="1:22" x14ac:dyDescent="0.25">
      <c r="A304" s="78" t="str">
        <f t="shared" si="4"/>
        <v>Vinnie Pestano</v>
      </c>
      <c r="B304" s="5" t="str">
        <f>VLOOKUP(A304,PLAYERIDMAP[[PLAYERNAME]:[TEAM]],5,FALSE)</f>
        <v>CLE</v>
      </c>
      <c r="C304" s="5" t="s">
        <v>558</v>
      </c>
      <c r="D304" s="5" t="e">
        <f>VLOOKUP(PITCHERPROJECTIONS[[#This Row],[Name]],MYRANKS_P[[#All],[PLAYER NAME]:[RANK]],21,FALSE)</f>
        <v>#N/A</v>
      </c>
      <c r="F304" s="77">
        <v>0</v>
      </c>
      <c r="G304" s="77">
        <v>0</v>
      </c>
      <c r="H304" s="77">
        <v>0</v>
      </c>
      <c r="I304" s="77">
        <v>0</v>
      </c>
      <c r="K304" s="23">
        <v>0</v>
      </c>
      <c r="L304" s="77">
        <v>0</v>
      </c>
      <c r="M304" s="77">
        <v>0</v>
      </c>
      <c r="N304" s="77">
        <v>0</v>
      </c>
      <c r="O304" s="77">
        <v>0</v>
      </c>
      <c r="P304" s="77">
        <v>0</v>
      </c>
      <c r="Q304" s="77">
        <v>0</v>
      </c>
      <c r="R304" s="77">
        <v>0</v>
      </c>
      <c r="S304" s="57">
        <v>0</v>
      </c>
      <c r="T304" s="5">
        <v>4782</v>
      </c>
      <c r="U304" s="5" t="s">
        <v>822</v>
      </c>
      <c r="V304" s="5"/>
    </row>
    <row r="305" spans="1:22" x14ac:dyDescent="0.25">
      <c r="A305" s="78" t="str">
        <f t="shared" si="4"/>
        <v>Bruce Rondon</v>
      </c>
      <c r="B305" s="5" t="str">
        <f>VLOOKUP(A305,PLAYERIDMAP[[PLAYERNAME]:[TEAM]],5,FALSE)</f>
        <v>DET</v>
      </c>
      <c r="C305" s="5" t="s">
        <v>558</v>
      </c>
      <c r="D305" s="5" t="e">
        <f>VLOOKUP(PITCHERPROJECTIONS[[#This Row],[Name]],MYRANKS_P[[#All],[PLAYER NAME]:[RANK]],21,FALSE)</f>
        <v>#N/A</v>
      </c>
      <c r="F305" s="77">
        <v>0</v>
      </c>
      <c r="G305" s="77">
        <v>0</v>
      </c>
      <c r="H305" s="77">
        <v>0</v>
      </c>
      <c r="I305" s="77">
        <v>0</v>
      </c>
      <c r="K305" s="23">
        <v>0</v>
      </c>
      <c r="L305" s="77">
        <v>0</v>
      </c>
      <c r="M305" s="77">
        <v>0</v>
      </c>
      <c r="N305" s="77">
        <v>0</v>
      </c>
      <c r="O305" s="77">
        <v>0</v>
      </c>
      <c r="P305" s="77">
        <v>0</v>
      </c>
      <c r="Q305" s="77">
        <v>0</v>
      </c>
      <c r="R305" s="77">
        <v>0</v>
      </c>
      <c r="S305" s="57">
        <v>0</v>
      </c>
      <c r="T305" s="5">
        <v>5766</v>
      </c>
      <c r="U305" s="5" t="s">
        <v>823</v>
      </c>
      <c r="V305" s="5"/>
    </row>
    <row r="306" spans="1:22" x14ac:dyDescent="0.25">
      <c r="A306" s="78" t="str">
        <f t="shared" si="4"/>
        <v>Jason Motte</v>
      </c>
      <c r="B306" s="5" t="str">
        <f>VLOOKUP(A306,PLAYERIDMAP[[PLAYERNAME]:[TEAM]],5,FALSE)</f>
        <v>STL</v>
      </c>
      <c r="C306" s="5" t="s">
        <v>558</v>
      </c>
      <c r="D306" s="5" t="e">
        <f>VLOOKUP(PITCHERPROJECTIONS[[#This Row],[Name]],MYRANKS_P[[#All],[PLAYER NAME]:[RANK]],21,FALSE)</f>
        <v>#N/A</v>
      </c>
      <c r="F306" s="77">
        <v>0</v>
      </c>
      <c r="G306" s="77">
        <v>0</v>
      </c>
      <c r="H306" s="77">
        <v>0</v>
      </c>
      <c r="I306" s="77">
        <v>0</v>
      </c>
      <c r="K306" s="23">
        <v>0</v>
      </c>
      <c r="L306" s="77">
        <v>0</v>
      </c>
      <c r="M306" s="77">
        <v>0</v>
      </c>
      <c r="N306" s="77">
        <v>0</v>
      </c>
      <c r="O306" s="77">
        <v>0</v>
      </c>
      <c r="P306" s="77">
        <v>0</v>
      </c>
      <c r="Q306" s="77">
        <v>0</v>
      </c>
      <c r="R306" s="77">
        <v>0</v>
      </c>
      <c r="S306" s="57">
        <v>0</v>
      </c>
      <c r="T306" s="5">
        <v>5861</v>
      </c>
      <c r="U306" s="5" t="s">
        <v>824</v>
      </c>
      <c r="V306" s="5"/>
    </row>
    <row r="307" spans="1:22" x14ac:dyDescent="0.25">
      <c r="A307" s="78" t="str">
        <f t="shared" si="4"/>
        <v>George Kontos</v>
      </c>
      <c r="B307" s="5" t="str">
        <f>VLOOKUP(A307,PLAYERIDMAP[[PLAYERNAME]:[TEAM]],5,FALSE)</f>
        <v>SF</v>
      </c>
      <c r="C307" s="5" t="s">
        <v>558</v>
      </c>
      <c r="D307" s="5" t="e">
        <f>VLOOKUP(PITCHERPROJECTIONS[[#This Row],[Name]],MYRANKS_P[[#All],[PLAYER NAME]:[RANK]],21,FALSE)</f>
        <v>#N/A</v>
      </c>
      <c r="F307" s="77">
        <v>0</v>
      </c>
      <c r="G307" s="77">
        <v>0</v>
      </c>
      <c r="H307" s="77">
        <v>0</v>
      </c>
      <c r="I307" s="77">
        <v>0</v>
      </c>
      <c r="K307" s="23">
        <v>0</v>
      </c>
      <c r="L307" s="77">
        <v>0</v>
      </c>
      <c r="M307" s="77">
        <v>0</v>
      </c>
      <c r="N307" s="77">
        <v>0</v>
      </c>
      <c r="O307" s="77">
        <v>0</v>
      </c>
      <c r="P307" s="77">
        <v>0</v>
      </c>
      <c r="Q307" s="77">
        <v>0</v>
      </c>
      <c r="R307" s="77">
        <v>0</v>
      </c>
      <c r="S307" s="57">
        <v>0</v>
      </c>
      <c r="T307" s="5">
        <v>9486</v>
      </c>
      <c r="U307" s="5" t="s">
        <v>825</v>
      </c>
      <c r="V307" s="5"/>
    </row>
    <row r="308" spans="1:22" x14ac:dyDescent="0.25">
      <c r="A308" s="78" t="str">
        <f t="shared" si="4"/>
        <v>Brian Matusz</v>
      </c>
      <c r="B308" s="5" t="str">
        <f>VLOOKUP(A308,PLAYERIDMAP[[PLAYERNAME]:[TEAM]],5,FALSE)</f>
        <v>BAL</v>
      </c>
      <c r="C308" s="5" t="s">
        <v>558</v>
      </c>
      <c r="D308" s="5" t="e">
        <f>VLOOKUP(PITCHERPROJECTIONS[[#This Row],[Name]],MYRANKS_P[[#All],[PLAYER NAME]:[RANK]],21,FALSE)</f>
        <v>#N/A</v>
      </c>
      <c r="F308" s="77">
        <v>0</v>
      </c>
      <c r="G308" s="77">
        <v>0</v>
      </c>
      <c r="H308" s="77">
        <v>0</v>
      </c>
      <c r="I308" s="77">
        <v>0</v>
      </c>
      <c r="K308" s="23">
        <v>0</v>
      </c>
      <c r="L308" s="77">
        <v>0</v>
      </c>
      <c r="M308" s="77">
        <v>0</v>
      </c>
      <c r="N308" s="77">
        <v>0</v>
      </c>
      <c r="O308" s="77">
        <v>0</v>
      </c>
      <c r="P308" s="77">
        <v>0</v>
      </c>
      <c r="Q308" s="77">
        <v>0</v>
      </c>
      <c r="R308" s="77">
        <v>0</v>
      </c>
      <c r="S308" s="57">
        <v>0</v>
      </c>
      <c r="T308" s="5">
        <v>2646</v>
      </c>
      <c r="U308" s="5" t="s">
        <v>827</v>
      </c>
      <c r="V308" s="5"/>
    </row>
    <row r="309" spans="1:22" x14ac:dyDescent="0.25">
      <c r="A309" s="78" t="str">
        <f t="shared" si="4"/>
        <v>Joakim Soria</v>
      </c>
      <c r="B309" s="5" t="str">
        <f>VLOOKUP(A309,PLAYERIDMAP[[PLAYERNAME]:[TEAM]],5,FALSE)</f>
        <v>TEX</v>
      </c>
      <c r="C309" s="5" t="s">
        <v>558</v>
      </c>
      <c r="D309" s="5" t="e">
        <f>VLOOKUP(PITCHERPROJECTIONS[[#This Row],[Name]],MYRANKS_P[[#All],[PLAYER NAME]:[RANK]],21,FALSE)</f>
        <v>#N/A</v>
      </c>
      <c r="F309" s="77">
        <v>0</v>
      </c>
      <c r="G309" s="77">
        <v>0</v>
      </c>
      <c r="H309" s="77">
        <v>0</v>
      </c>
      <c r="I309" s="77">
        <v>0</v>
      </c>
      <c r="K309" s="23">
        <v>0</v>
      </c>
      <c r="L309" s="77">
        <v>0</v>
      </c>
      <c r="M309" s="77">
        <v>0</v>
      </c>
      <c r="N309" s="77">
        <v>0</v>
      </c>
      <c r="O309" s="77">
        <v>0</v>
      </c>
      <c r="P309" s="77">
        <v>0</v>
      </c>
      <c r="Q309" s="77">
        <v>0</v>
      </c>
      <c r="R309" s="77">
        <v>0</v>
      </c>
      <c r="S309" s="57">
        <v>0</v>
      </c>
      <c r="T309" s="5">
        <v>6941</v>
      </c>
      <c r="U309" s="5" t="s">
        <v>829</v>
      </c>
      <c r="V309" s="5"/>
    </row>
    <row r="310" spans="1:22" x14ac:dyDescent="0.25">
      <c r="A310" s="78" t="str">
        <f t="shared" si="4"/>
        <v>Juan Nicasio</v>
      </c>
      <c r="B310" s="5" t="str">
        <f>VLOOKUP(A310,PLAYERIDMAP[[PLAYERNAME]:[TEAM]],5,FALSE)</f>
        <v>COL</v>
      </c>
      <c r="C310" s="5" t="s">
        <v>551</v>
      </c>
      <c r="D310" s="5" t="e">
        <f>VLOOKUP(PITCHERPROJECTIONS[[#This Row],[Name]],MYRANKS_P[[#All],[PLAYER NAME]:[RANK]],21,FALSE)</f>
        <v>#N/A</v>
      </c>
      <c r="F310" s="77">
        <v>0</v>
      </c>
      <c r="G310" s="77">
        <v>0</v>
      </c>
      <c r="H310" s="77">
        <v>0</v>
      </c>
      <c r="I310" s="77">
        <v>0</v>
      </c>
      <c r="K310" s="23">
        <v>0</v>
      </c>
      <c r="L310" s="77">
        <v>0</v>
      </c>
      <c r="M310" s="77">
        <v>0</v>
      </c>
      <c r="N310" s="77">
        <v>0</v>
      </c>
      <c r="O310" s="77">
        <v>0</v>
      </c>
      <c r="P310" s="77">
        <v>0</v>
      </c>
      <c r="Q310" s="77">
        <v>0</v>
      </c>
      <c r="R310" s="77">
        <v>0</v>
      </c>
      <c r="S310" s="57">
        <v>0</v>
      </c>
      <c r="T310" s="5">
        <v>7731</v>
      </c>
      <c r="U310" s="5" t="s">
        <v>830</v>
      </c>
      <c r="V310" s="5"/>
    </row>
    <row r="311" spans="1:22" x14ac:dyDescent="0.25">
      <c r="A311" s="78" t="str">
        <f t="shared" si="4"/>
        <v>Cory Gearrin</v>
      </c>
      <c r="B311" s="5" t="str">
        <f>VLOOKUP(A311,PLAYERIDMAP[[PLAYERNAME]:[TEAM]],5,FALSE)</f>
        <v>ATL</v>
      </c>
      <c r="C311" s="5" t="s">
        <v>558</v>
      </c>
      <c r="D311" s="5" t="e">
        <f>VLOOKUP(PITCHERPROJECTIONS[[#This Row],[Name]],MYRANKS_P[[#All],[PLAYER NAME]:[RANK]],21,FALSE)</f>
        <v>#N/A</v>
      </c>
      <c r="F311" s="77">
        <v>0</v>
      </c>
      <c r="G311" s="77">
        <v>0</v>
      </c>
      <c r="H311" s="77">
        <v>0</v>
      </c>
      <c r="I311" s="77">
        <v>0</v>
      </c>
      <c r="K311" s="23">
        <v>0</v>
      </c>
      <c r="L311" s="77">
        <v>0</v>
      </c>
      <c r="M311" s="77">
        <v>0</v>
      </c>
      <c r="N311" s="77">
        <v>0</v>
      </c>
      <c r="O311" s="77">
        <v>0</v>
      </c>
      <c r="P311" s="77">
        <v>0</v>
      </c>
      <c r="Q311" s="77">
        <v>0</v>
      </c>
      <c r="R311" s="77">
        <v>0</v>
      </c>
      <c r="S311" s="57">
        <v>0</v>
      </c>
      <c r="T311" s="5">
        <v>7947</v>
      </c>
      <c r="U311" s="5" t="s">
        <v>831</v>
      </c>
      <c r="V311" s="5"/>
    </row>
    <row r="312" spans="1:22" x14ac:dyDescent="0.25">
      <c r="A312" s="78" t="str">
        <f t="shared" si="4"/>
        <v>Gonzalez Germen</v>
      </c>
      <c r="B312" s="5" t="str">
        <f>VLOOKUP(A312,PLAYERIDMAP[[PLAYERNAME]:[TEAM]],5,FALSE)</f>
        <v>NYM</v>
      </c>
      <c r="C312" s="5" t="s">
        <v>558</v>
      </c>
      <c r="D312" s="5" t="e">
        <f>VLOOKUP(PITCHERPROJECTIONS[[#This Row],[Name]],MYRANKS_P[[#All],[PLAYER NAME]:[RANK]],21,FALSE)</f>
        <v>#N/A</v>
      </c>
      <c r="F312" s="77">
        <v>0</v>
      </c>
      <c r="G312" s="77">
        <v>0</v>
      </c>
      <c r="H312" s="77">
        <v>0</v>
      </c>
      <c r="I312" s="77">
        <v>0</v>
      </c>
      <c r="K312" s="23">
        <v>0</v>
      </c>
      <c r="L312" s="77">
        <v>0</v>
      </c>
      <c r="M312" s="77">
        <v>0</v>
      </c>
      <c r="N312" s="77">
        <v>0</v>
      </c>
      <c r="O312" s="77">
        <v>0</v>
      </c>
      <c r="P312" s="77">
        <v>0</v>
      </c>
      <c r="Q312" s="77">
        <v>0</v>
      </c>
      <c r="R312" s="77">
        <v>0</v>
      </c>
      <c r="S312" s="57">
        <v>0</v>
      </c>
      <c r="T312" s="5" t="s">
        <v>832</v>
      </c>
      <c r="U312" s="5" t="s">
        <v>833</v>
      </c>
      <c r="V312" s="5"/>
    </row>
    <row r="313" spans="1:22" x14ac:dyDescent="0.25">
      <c r="A313" s="78" t="str">
        <f t="shared" si="4"/>
        <v>Kyuji Fujikawa</v>
      </c>
      <c r="B313" s="5" t="str">
        <f>VLOOKUP(A313,PLAYERIDMAP[[PLAYERNAME]:[TEAM]],5,FALSE)</f>
        <v>CHN</v>
      </c>
      <c r="C313" s="5" t="s">
        <v>558</v>
      </c>
      <c r="D313" s="5" t="e">
        <f>VLOOKUP(PITCHERPROJECTIONS[[#This Row],[Name]],MYRANKS_P[[#All],[PLAYER NAME]:[RANK]],21,FALSE)</f>
        <v>#N/A</v>
      </c>
      <c r="F313" s="77">
        <v>0</v>
      </c>
      <c r="G313" s="77">
        <v>0</v>
      </c>
      <c r="H313" s="77">
        <v>0</v>
      </c>
      <c r="I313" s="77">
        <v>0</v>
      </c>
      <c r="K313" s="23">
        <v>0</v>
      </c>
      <c r="L313" s="77">
        <v>0</v>
      </c>
      <c r="M313" s="77">
        <v>0</v>
      </c>
      <c r="N313" s="77">
        <v>0</v>
      </c>
      <c r="O313" s="77">
        <v>0</v>
      </c>
      <c r="P313" s="77">
        <v>0</v>
      </c>
      <c r="Q313" s="77">
        <v>0</v>
      </c>
      <c r="R313" s="77">
        <v>0</v>
      </c>
      <c r="S313" s="57">
        <v>0</v>
      </c>
      <c r="T313" s="5">
        <v>14443</v>
      </c>
      <c r="U313" s="5" t="s">
        <v>836</v>
      </c>
      <c r="V313" s="5"/>
    </row>
    <row r="314" spans="1:22" x14ac:dyDescent="0.25">
      <c r="A314" s="78" t="str">
        <f t="shared" si="4"/>
        <v>Josh Edgin</v>
      </c>
      <c r="B314" s="5" t="str">
        <f>VLOOKUP(A314,PLAYERIDMAP[[PLAYERNAME]:[TEAM]],5,FALSE)</f>
        <v>NYM</v>
      </c>
      <c r="C314" s="5" t="s">
        <v>558</v>
      </c>
      <c r="D314" s="5" t="e">
        <f>VLOOKUP(PITCHERPROJECTIONS[[#This Row],[Name]],MYRANKS_P[[#All],[PLAYER NAME]:[RANK]],21,FALSE)</f>
        <v>#N/A</v>
      </c>
      <c r="F314" s="77">
        <v>0</v>
      </c>
      <c r="G314" s="77">
        <v>0</v>
      </c>
      <c r="H314" s="77">
        <v>0</v>
      </c>
      <c r="I314" s="77">
        <v>0</v>
      </c>
      <c r="K314" s="23">
        <v>0</v>
      </c>
      <c r="L314" s="77">
        <v>0</v>
      </c>
      <c r="M314" s="77">
        <v>0</v>
      </c>
      <c r="N314" s="77">
        <v>0</v>
      </c>
      <c r="O314" s="77">
        <v>0</v>
      </c>
      <c r="P314" s="77">
        <v>0</v>
      </c>
      <c r="Q314" s="77">
        <v>0</v>
      </c>
      <c r="R314" s="77">
        <v>0</v>
      </c>
      <c r="S314" s="57">
        <v>0</v>
      </c>
      <c r="T314" s="5">
        <v>10796</v>
      </c>
      <c r="U314" s="5" t="s">
        <v>839</v>
      </c>
      <c r="V314" s="5"/>
    </row>
    <row r="315" spans="1:22" x14ac:dyDescent="0.25">
      <c r="A315" s="78" t="str">
        <f t="shared" si="4"/>
        <v>Carter Capps</v>
      </c>
      <c r="B315" s="5" t="str">
        <f>VLOOKUP(A315,PLAYERIDMAP[[PLAYERNAME]:[TEAM]],5,FALSE)</f>
        <v>SEA</v>
      </c>
      <c r="C315" s="5" t="s">
        <v>558</v>
      </c>
      <c r="D315" s="5" t="e">
        <f>VLOOKUP(PITCHERPROJECTIONS[[#This Row],[Name]],MYRANKS_P[[#All],[PLAYER NAME]:[RANK]],21,FALSE)</f>
        <v>#N/A</v>
      </c>
      <c r="F315" s="77">
        <v>0</v>
      </c>
      <c r="G315" s="77">
        <v>0</v>
      </c>
      <c r="H315" s="77">
        <v>0</v>
      </c>
      <c r="I315" s="77">
        <v>0</v>
      </c>
      <c r="K315" s="23">
        <v>0</v>
      </c>
      <c r="L315" s="77">
        <v>0</v>
      </c>
      <c r="M315" s="77">
        <v>0</v>
      </c>
      <c r="N315" s="77">
        <v>0</v>
      </c>
      <c r="O315" s="77">
        <v>0</v>
      </c>
      <c r="P315" s="77">
        <v>0</v>
      </c>
      <c r="Q315" s="77">
        <v>0</v>
      </c>
      <c r="R315" s="77">
        <v>0</v>
      </c>
      <c r="S315" s="57">
        <v>0</v>
      </c>
      <c r="T315" s="5">
        <v>12803</v>
      </c>
      <c r="U315" s="5" t="s">
        <v>842</v>
      </c>
      <c r="V315" s="5"/>
    </row>
    <row r="316" spans="1:22" x14ac:dyDescent="0.25">
      <c r="A316" s="78" t="str">
        <f t="shared" si="4"/>
        <v>Jeremy Affeldt</v>
      </c>
      <c r="B316" s="5" t="str">
        <f>VLOOKUP(A316,PLAYERIDMAP[[PLAYERNAME]:[TEAM]],5,FALSE)</f>
        <v>SF</v>
      </c>
      <c r="C316" s="5" t="s">
        <v>558</v>
      </c>
      <c r="D316" s="5" t="e">
        <f>VLOOKUP(PITCHERPROJECTIONS[[#This Row],[Name]],MYRANKS_P[[#All],[PLAYER NAME]:[RANK]],21,FALSE)</f>
        <v>#N/A</v>
      </c>
      <c r="F316" s="77">
        <v>0</v>
      </c>
      <c r="G316" s="77">
        <v>0</v>
      </c>
      <c r="H316" s="77">
        <v>0</v>
      </c>
      <c r="I316" s="77">
        <v>0</v>
      </c>
      <c r="K316" s="23">
        <v>0</v>
      </c>
      <c r="L316" s="77">
        <v>0</v>
      </c>
      <c r="M316" s="77">
        <v>0</v>
      </c>
      <c r="N316" s="77">
        <v>0</v>
      </c>
      <c r="O316" s="77">
        <v>0</v>
      </c>
      <c r="P316" s="77">
        <v>0</v>
      </c>
      <c r="Q316" s="77">
        <v>0</v>
      </c>
      <c r="R316" s="77">
        <v>0</v>
      </c>
      <c r="S316" s="57">
        <v>0</v>
      </c>
      <c r="T316" s="5">
        <v>583</v>
      </c>
      <c r="U316" s="5" t="s">
        <v>843</v>
      </c>
      <c r="V316" s="5"/>
    </row>
    <row r="317" spans="1:22" x14ac:dyDescent="0.25">
      <c r="A317" s="78" t="str">
        <f t="shared" si="4"/>
        <v>Mike Adams</v>
      </c>
      <c r="B317" s="5" t="str">
        <f>VLOOKUP(A317,PLAYERIDMAP[[PLAYERNAME]:[TEAM]],5,FALSE)</f>
        <v>PHI</v>
      </c>
      <c r="C317" s="5" t="s">
        <v>558</v>
      </c>
      <c r="D317" s="5" t="e">
        <f>VLOOKUP(PITCHERPROJECTIONS[[#This Row],[Name]],MYRANKS_P[[#All],[PLAYER NAME]:[RANK]],21,FALSE)</f>
        <v>#N/A</v>
      </c>
      <c r="F317" s="77">
        <v>0</v>
      </c>
      <c r="G317" s="77">
        <v>0</v>
      </c>
      <c r="H317" s="77">
        <v>0</v>
      </c>
      <c r="I317" s="77">
        <v>0</v>
      </c>
      <c r="K317" s="23">
        <v>0</v>
      </c>
      <c r="L317" s="77">
        <v>0</v>
      </c>
      <c r="M317" s="77">
        <v>0</v>
      </c>
      <c r="N317" s="77">
        <v>0</v>
      </c>
      <c r="O317" s="77">
        <v>0</v>
      </c>
      <c r="P317" s="77">
        <v>0</v>
      </c>
      <c r="Q317" s="77">
        <v>0</v>
      </c>
      <c r="R317" s="77">
        <v>0</v>
      </c>
      <c r="S317" s="57">
        <v>0</v>
      </c>
      <c r="T317" s="5">
        <v>1937</v>
      </c>
      <c r="U317" s="5" t="s">
        <v>844</v>
      </c>
      <c r="V317" s="5"/>
    </row>
    <row r="318" spans="1:22" x14ac:dyDescent="0.25">
      <c r="A318" s="78" t="str">
        <f t="shared" si="4"/>
        <v>Josh Stinson</v>
      </c>
      <c r="B318" s="5" t="str">
        <f>VLOOKUP(A318,PLAYERIDMAP[[PLAYERNAME]:[TEAM]],5,FALSE)</f>
        <v>MIL</v>
      </c>
      <c r="C318" s="5" t="s">
        <v>558</v>
      </c>
      <c r="D318" s="5" t="e">
        <f>VLOOKUP(PITCHERPROJECTIONS[[#This Row],[Name]],MYRANKS_P[[#All],[PLAYER NAME]:[RANK]],21,FALSE)</f>
        <v>#N/A</v>
      </c>
      <c r="F318" s="77">
        <v>0</v>
      </c>
      <c r="G318" s="77">
        <v>0</v>
      </c>
      <c r="H318" s="77">
        <v>0</v>
      </c>
      <c r="I318" s="77">
        <v>0</v>
      </c>
      <c r="K318" s="23">
        <v>0</v>
      </c>
      <c r="L318" s="77">
        <v>0</v>
      </c>
      <c r="M318" s="77">
        <v>0</v>
      </c>
      <c r="N318" s="77">
        <v>0</v>
      </c>
      <c r="O318" s="77">
        <v>0</v>
      </c>
      <c r="P318" s="77">
        <v>0</v>
      </c>
      <c r="Q318" s="77">
        <v>0</v>
      </c>
      <c r="R318" s="77">
        <v>0</v>
      </c>
      <c r="S318" s="57">
        <v>0</v>
      </c>
      <c r="T318" s="5">
        <v>3219</v>
      </c>
      <c r="U318" s="5" t="s">
        <v>845</v>
      </c>
      <c r="V318" s="5"/>
    </row>
    <row r="319" spans="1:22" x14ac:dyDescent="0.25">
      <c r="A319" s="78" t="str">
        <f t="shared" si="4"/>
        <v>Sean Marshall</v>
      </c>
      <c r="B319" s="5" t="str">
        <f>VLOOKUP(A319,PLAYERIDMAP[[PLAYERNAME]:[TEAM]],5,FALSE)</f>
        <v>CIN</v>
      </c>
      <c r="C319" s="5" t="s">
        <v>558</v>
      </c>
      <c r="D319" s="5" t="e">
        <f>VLOOKUP(PITCHERPROJECTIONS[[#This Row],[Name]],MYRANKS_P[[#All],[PLAYER NAME]:[RANK]],21,FALSE)</f>
        <v>#N/A</v>
      </c>
      <c r="F319" s="77">
        <v>0</v>
      </c>
      <c r="G319" s="77">
        <v>0</v>
      </c>
      <c r="H319" s="77">
        <v>0</v>
      </c>
      <c r="I319" s="77">
        <v>0</v>
      </c>
      <c r="K319" s="23">
        <v>0</v>
      </c>
      <c r="L319" s="77">
        <v>0</v>
      </c>
      <c r="M319" s="77">
        <v>0</v>
      </c>
      <c r="N319" s="77">
        <v>0</v>
      </c>
      <c r="O319" s="77">
        <v>0</v>
      </c>
      <c r="P319" s="77">
        <v>0</v>
      </c>
      <c r="Q319" s="77">
        <v>0</v>
      </c>
      <c r="R319" s="77">
        <v>0</v>
      </c>
      <c r="S319" s="57">
        <v>0</v>
      </c>
      <c r="T319" s="5">
        <v>5905</v>
      </c>
      <c r="U319" s="5" t="s">
        <v>846</v>
      </c>
      <c r="V319" s="5"/>
    </row>
    <row r="320" spans="1:22" x14ac:dyDescent="0.25">
      <c r="A320" s="78" t="str">
        <f t="shared" si="4"/>
        <v>Kevin Slowey</v>
      </c>
      <c r="B320" s="5" t="str">
        <f>VLOOKUP(A320,PLAYERIDMAP[[PLAYERNAME]:[TEAM]],5,FALSE)</f>
        <v>CLE</v>
      </c>
      <c r="C320" s="5" t="s">
        <v>551</v>
      </c>
      <c r="D320" s="5" t="e">
        <f>VLOOKUP(PITCHERPROJECTIONS[[#This Row],[Name]],MYRANKS_P[[#All],[PLAYER NAME]:[RANK]],21,FALSE)</f>
        <v>#N/A</v>
      </c>
      <c r="F320" s="77">
        <v>0</v>
      </c>
      <c r="G320" s="77">
        <v>0</v>
      </c>
      <c r="H320" s="77">
        <v>0</v>
      </c>
      <c r="I320" s="77">
        <v>0</v>
      </c>
      <c r="K320" s="23">
        <v>0</v>
      </c>
      <c r="L320" s="77">
        <v>0</v>
      </c>
      <c r="M320" s="77">
        <v>0</v>
      </c>
      <c r="N320" s="77">
        <v>0</v>
      </c>
      <c r="O320" s="77">
        <v>0</v>
      </c>
      <c r="P320" s="77">
        <v>0</v>
      </c>
      <c r="Q320" s="77">
        <v>0</v>
      </c>
      <c r="R320" s="77">
        <v>0</v>
      </c>
      <c r="S320" s="57">
        <v>0</v>
      </c>
      <c r="T320" s="5">
        <v>9918</v>
      </c>
      <c r="U320" s="5" t="s">
        <v>847</v>
      </c>
      <c r="V320" s="5"/>
    </row>
    <row r="321" spans="1:22" x14ac:dyDescent="0.25">
      <c r="A321" s="78" t="str">
        <f t="shared" si="4"/>
        <v>Michael Bowden</v>
      </c>
      <c r="B321" s="5" t="str">
        <f>VLOOKUP(A321,PLAYERIDMAP[[PLAYERNAME]:[TEAM]],5,FALSE)</f>
        <v>CHC</v>
      </c>
      <c r="C321" s="5" t="s">
        <v>558</v>
      </c>
      <c r="D321" s="5" t="e">
        <f>VLOOKUP(PITCHERPROJECTIONS[[#This Row],[Name]],MYRANKS_P[[#All],[PLAYER NAME]:[RANK]],21,FALSE)</f>
        <v>#N/A</v>
      </c>
      <c r="F321" s="77">
        <v>0</v>
      </c>
      <c r="G321" s="77">
        <v>0</v>
      </c>
      <c r="H321" s="77">
        <v>0</v>
      </c>
      <c r="I321" s="77">
        <v>0</v>
      </c>
      <c r="K321" s="23">
        <v>0</v>
      </c>
      <c r="L321" s="77">
        <v>0</v>
      </c>
      <c r="M321" s="77">
        <v>0</v>
      </c>
      <c r="N321" s="77">
        <v>0</v>
      </c>
      <c r="O321" s="77">
        <v>0</v>
      </c>
      <c r="P321" s="77">
        <v>0</v>
      </c>
      <c r="Q321" s="77">
        <v>0</v>
      </c>
      <c r="R321" s="77">
        <v>0</v>
      </c>
      <c r="S321" s="57">
        <v>0</v>
      </c>
      <c r="T321" s="5">
        <v>4440</v>
      </c>
      <c r="U321" s="5" t="s">
        <v>848</v>
      </c>
      <c r="V321" s="5"/>
    </row>
    <row r="322" spans="1:22" x14ac:dyDescent="0.25">
      <c r="A322" s="78" t="str">
        <f t="shared" ref="A322:A385" si="5">HYPERLINK("http://www.fangraphs.com/statss.aspx?playerid="&amp;T322,U322)</f>
        <v>Carlos Marmol</v>
      </c>
      <c r="B322" s="5" t="str">
        <f>VLOOKUP(A322,PLAYERIDMAP[[PLAYERNAME]:[TEAM]],5,FALSE)</f>
        <v>CHC</v>
      </c>
      <c r="C322" s="5" t="s">
        <v>558</v>
      </c>
      <c r="D322" s="5" t="e">
        <f>VLOOKUP(PITCHERPROJECTIONS[[#This Row],[Name]],MYRANKS_P[[#All],[PLAYER NAME]:[RANK]],21,FALSE)</f>
        <v>#N/A</v>
      </c>
      <c r="F322" s="77">
        <v>0</v>
      </c>
      <c r="G322" s="77">
        <v>0</v>
      </c>
      <c r="H322" s="77">
        <v>0</v>
      </c>
      <c r="I322" s="77">
        <v>0</v>
      </c>
      <c r="K322" s="23">
        <v>0</v>
      </c>
      <c r="L322" s="77">
        <v>0</v>
      </c>
      <c r="M322" s="77">
        <v>0</v>
      </c>
      <c r="N322" s="77">
        <v>0</v>
      </c>
      <c r="O322" s="77">
        <v>0</v>
      </c>
      <c r="P322" s="77">
        <v>0</v>
      </c>
      <c r="Q322" s="77">
        <v>0</v>
      </c>
      <c r="R322" s="77">
        <v>0</v>
      </c>
      <c r="S322" s="57">
        <v>0</v>
      </c>
      <c r="T322" s="5">
        <v>2790</v>
      </c>
      <c r="U322" s="5" t="s">
        <v>849</v>
      </c>
      <c r="V322" s="5"/>
    </row>
    <row r="323" spans="1:22" x14ac:dyDescent="0.25">
      <c r="A323" s="78" t="str">
        <f t="shared" si="5"/>
        <v>Brad Boxberger</v>
      </c>
      <c r="B323" s="5" t="str">
        <f>VLOOKUP(A323,PLAYERIDMAP[[PLAYERNAME]:[TEAM]],5,FALSE)</f>
        <v>SD</v>
      </c>
      <c r="C323" s="5" t="s">
        <v>558</v>
      </c>
      <c r="D323" s="5" t="e">
        <f>VLOOKUP(PITCHERPROJECTIONS[[#This Row],[Name]],MYRANKS_P[[#All],[PLAYER NAME]:[RANK]],21,FALSE)</f>
        <v>#N/A</v>
      </c>
      <c r="F323" s="77">
        <v>0</v>
      </c>
      <c r="G323" s="77">
        <v>0</v>
      </c>
      <c r="H323" s="77">
        <v>0</v>
      </c>
      <c r="I323" s="77">
        <v>0</v>
      </c>
      <c r="K323" s="23">
        <v>0</v>
      </c>
      <c r="L323" s="77">
        <v>0</v>
      </c>
      <c r="M323" s="77">
        <v>0</v>
      </c>
      <c r="N323" s="77">
        <v>0</v>
      </c>
      <c r="O323" s="77">
        <v>0</v>
      </c>
      <c r="P323" s="77">
        <v>0</v>
      </c>
      <c r="Q323" s="77">
        <v>0</v>
      </c>
      <c r="R323" s="77">
        <v>0</v>
      </c>
      <c r="S323" s="57">
        <v>0</v>
      </c>
      <c r="T323" s="5">
        <v>10133</v>
      </c>
      <c r="U323" s="5" t="s">
        <v>852</v>
      </c>
      <c r="V323" s="5"/>
    </row>
    <row r="324" spans="1:22" x14ac:dyDescent="0.25">
      <c r="A324" s="78" t="str">
        <f t="shared" si="5"/>
        <v>Stephen Pryor</v>
      </c>
      <c r="B324" s="5" t="str">
        <f>VLOOKUP(A324,PLAYERIDMAP[[PLAYERNAME]:[TEAM]],5,FALSE)</f>
        <v>SEA</v>
      </c>
      <c r="C324" s="5" t="s">
        <v>558</v>
      </c>
      <c r="D324" s="5" t="e">
        <f>VLOOKUP(PITCHERPROJECTIONS[[#This Row],[Name]],MYRANKS_P[[#All],[PLAYER NAME]:[RANK]],21,FALSE)</f>
        <v>#N/A</v>
      </c>
      <c r="F324" s="77">
        <v>0</v>
      </c>
      <c r="G324" s="77">
        <v>0</v>
      </c>
      <c r="H324" s="77">
        <v>0</v>
      </c>
      <c r="I324" s="77">
        <v>0</v>
      </c>
      <c r="K324" s="23">
        <v>0</v>
      </c>
      <c r="L324" s="77">
        <v>0</v>
      </c>
      <c r="M324" s="77">
        <v>0</v>
      </c>
      <c r="N324" s="77">
        <v>0</v>
      </c>
      <c r="O324" s="77">
        <v>0</v>
      </c>
      <c r="P324" s="77">
        <v>0</v>
      </c>
      <c r="Q324" s="77">
        <v>0</v>
      </c>
      <c r="R324" s="77">
        <v>0</v>
      </c>
      <c r="S324" s="57">
        <v>0</v>
      </c>
      <c r="T324" s="5">
        <v>10663</v>
      </c>
      <c r="U324" s="5" t="s">
        <v>853</v>
      </c>
      <c r="V324" s="5"/>
    </row>
    <row r="325" spans="1:22" x14ac:dyDescent="0.25">
      <c r="A325" s="78" t="str">
        <f t="shared" si="5"/>
        <v>Scott Downs</v>
      </c>
      <c r="B325" s="5" t="str">
        <f>VLOOKUP(A325,PLAYERIDMAP[[PLAYERNAME]:[TEAM]],5,FALSE)</f>
        <v>LAA</v>
      </c>
      <c r="C325" s="5" t="s">
        <v>558</v>
      </c>
      <c r="D325" s="5" t="e">
        <f>VLOOKUP(PITCHERPROJECTIONS[[#This Row],[Name]],MYRANKS_P[[#All],[PLAYER NAME]:[RANK]],21,FALSE)</f>
        <v>#N/A</v>
      </c>
      <c r="F325" s="77">
        <v>0</v>
      </c>
      <c r="G325" s="77">
        <v>0</v>
      </c>
      <c r="H325" s="77">
        <v>0</v>
      </c>
      <c r="I325" s="77">
        <v>0</v>
      </c>
      <c r="K325" s="23">
        <v>0</v>
      </c>
      <c r="L325" s="77">
        <v>0</v>
      </c>
      <c r="M325" s="77">
        <v>0</v>
      </c>
      <c r="N325" s="77">
        <v>0</v>
      </c>
      <c r="O325" s="77">
        <v>0</v>
      </c>
      <c r="P325" s="77">
        <v>0</v>
      </c>
      <c r="Q325" s="77">
        <v>0</v>
      </c>
      <c r="R325" s="77">
        <v>0</v>
      </c>
      <c r="S325" s="57">
        <v>0</v>
      </c>
      <c r="T325" s="5">
        <v>773</v>
      </c>
      <c r="U325" s="5" t="s">
        <v>854</v>
      </c>
      <c r="V325" s="5"/>
    </row>
    <row r="326" spans="1:22" x14ac:dyDescent="0.25">
      <c r="A326" s="78" t="str">
        <f t="shared" si="5"/>
        <v>Luis Ayala</v>
      </c>
      <c r="B326" s="5" t="str">
        <f>VLOOKUP(A326,PLAYERIDMAP[[PLAYERNAME]:[TEAM]],5,FALSE)</f>
        <v>BAL</v>
      </c>
      <c r="C326" s="5" t="s">
        <v>558</v>
      </c>
      <c r="D326" s="5" t="e">
        <f>VLOOKUP(PITCHERPROJECTIONS[[#This Row],[Name]],MYRANKS_P[[#All],[PLAYER NAME]:[RANK]],21,FALSE)</f>
        <v>#N/A</v>
      </c>
      <c r="F326" s="77">
        <v>0</v>
      </c>
      <c r="G326" s="77">
        <v>0</v>
      </c>
      <c r="H326" s="77">
        <v>0</v>
      </c>
      <c r="I326" s="77">
        <v>0</v>
      </c>
      <c r="K326" s="23">
        <v>0</v>
      </c>
      <c r="L326" s="77">
        <v>0</v>
      </c>
      <c r="M326" s="77">
        <v>0</v>
      </c>
      <c r="N326" s="77">
        <v>0</v>
      </c>
      <c r="O326" s="77">
        <v>0</v>
      </c>
      <c r="P326" s="77">
        <v>0</v>
      </c>
      <c r="Q326" s="77">
        <v>0</v>
      </c>
      <c r="R326" s="77">
        <v>0</v>
      </c>
      <c r="S326" s="57">
        <v>0</v>
      </c>
      <c r="T326" s="5">
        <v>1650</v>
      </c>
      <c r="U326" s="5" t="s">
        <v>855</v>
      </c>
      <c r="V326" s="5"/>
    </row>
    <row r="327" spans="1:22" x14ac:dyDescent="0.25">
      <c r="A327" s="78" t="str">
        <f t="shared" si="5"/>
        <v>Frank Francisco</v>
      </c>
      <c r="B327" s="5" t="str">
        <f>VLOOKUP(A327,PLAYERIDMAP[[PLAYERNAME]:[TEAM]],5,FALSE)</f>
        <v>NYM</v>
      </c>
      <c r="C327" s="5" t="s">
        <v>558</v>
      </c>
      <c r="D327" s="5" t="e">
        <f>VLOOKUP(PITCHERPROJECTIONS[[#This Row],[Name]],MYRANKS_P[[#All],[PLAYER NAME]:[RANK]],21,FALSE)</f>
        <v>#N/A</v>
      </c>
      <c r="F327" s="77">
        <v>0</v>
      </c>
      <c r="G327" s="77">
        <v>0</v>
      </c>
      <c r="H327" s="77">
        <v>0</v>
      </c>
      <c r="I327" s="77">
        <v>0</v>
      </c>
      <c r="K327" s="23">
        <v>0</v>
      </c>
      <c r="L327" s="77">
        <v>0</v>
      </c>
      <c r="M327" s="77">
        <v>0</v>
      </c>
      <c r="N327" s="77">
        <v>0</v>
      </c>
      <c r="O327" s="77">
        <v>0</v>
      </c>
      <c r="P327" s="77">
        <v>0</v>
      </c>
      <c r="Q327" s="77">
        <v>0</v>
      </c>
      <c r="R327" s="77">
        <v>0</v>
      </c>
      <c r="S327" s="57">
        <v>0</v>
      </c>
      <c r="T327" s="5">
        <v>1933</v>
      </c>
      <c r="U327" s="5" t="s">
        <v>856</v>
      </c>
      <c r="V327" s="5"/>
    </row>
    <row r="328" spans="1:22" x14ac:dyDescent="0.25">
      <c r="A328" s="78" t="str">
        <f t="shared" si="5"/>
        <v>Erik Bedard</v>
      </c>
      <c r="B328" s="5" t="str">
        <f>VLOOKUP(A328,PLAYERIDMAP[[PLAYERNAME]:[TEAM]],5,FALSE)</f>
        <v>PIT</v>
      </c>
      <c r="C328" s="5" t="s">
        <v>551</v>
      </c>
      <c r="D328" s="5" t="e">
        <f>VLOOKUP(PITCHERPROJECTIONS[[#This Row],[Name]],MYRANKS_P[[#All],[PLAYER NAME]:[RANK]],21,FALSE)</f>
        <v>#N/A</v>
      </c>
      <c r="F328" s="77">
        <v>0</v>
      </c>
      <c r="G328" s="77">
        <v>0</v>
      </c>
      <c r="H328" s="77">
        <v>0</v>
      </c>
      <c r="I328" s="77">
        <v>0</v>
      </c>
      <c r="K328" s="23">
        <v>0</v>
      </c>
      <c r="L328" s="77">
        <v>0</v>
      </c>
      <c r="M328" s="77">
        <v>0</v>
      </c>
      <c r="N328" s="77">
        <v>0</v>
      </c>
      <c r="O328" s="77">
        <v>0</v>
      </c>
      <c r="P328" s="77">
        <v>0</v>
      </c>
      <c r="Q328" s="77">
        <v>0</v>
      </c>
      <c r="R328" s="77">
        <v>0</v>
      </c>
      <c r="S328" s="57">
        <v>0</v>
      </c>
      <c r="T328" s="5">
        <v>126</v>
      </c>
      <c r="U328" s="5" t="s">
        <v>858</v>
      </c>
      <c r="V328" s="5"/>
    </row>
    <row r="329" spans="1:22" x14ac:dyDescent="0.25">
      <c r="A329" s="78" t="str">
        <f t="shared" si="5"/>
        <v>Chris Capuano</v>
      </c>
      <c r="B329" s="5" t="str">
        <f>VLOOKUP(A329,PLAYERIDMAP[[PLAYERNAME]:[TEAM]],5,FALSE)</f>
        <v>LAD</v>
      </c>
      <c r="C329" s="5" t="s">
        <v>551</v>
      </c>
      <c r="D329" s="5" t="e">
        <f>VLOOKUP(PITCHERPROJECTIONS[[#This Row],[Name]],MYRANKS_P[[#All],[PLAYER NAME]:[RANK]],21,FALSE)</f>
        <v>#N/A</v>
      </c>
      <c r="F329" s="77">
        <v>0</v>
      </c>
      <c r="G329" s="77">
        <v>0</v>
      </c>
      <c r="H329" s="77">
        <v>0</v>
      </c>
      <c r="I329" s="77">
        <v>0</v>
      </c>
      <c r="K329" s="23">
        <v>0</v>
      </c>
      <c r="L329" s="77">
        <v>0</v>
      </c>
      <c r="M329" s="77">
        <v>0</v>
      </c>
      <c r="N329" s="77">
        <v>0</v>
      </c>
      <c r="O329" s="77">
        <v>0</v>
      </c>
      <c r="P329" s="77">
        <v>0</v>
      </c>
      <c r="Q329" s="77">
        <v>0</v>
      </c>
      <c r="R329" s="77">
        <v>0</v>
      </c>
      <c r="S329" s="57">
        <v>0</v>
      </c>
      <c r="T329" s="5">
        <v>1701</v>
      </c>
      <c r="U329" s="5" t="s">
        <v>859</v>
      </c>
      <c r="V329" s="5"/>
    </row>
    <row r="330" spans="1:22" x14ac:dyDescent="0.25">
      <c r="A330" s="78" t="str">
        <f t="shared" si="5"/>
        <v>Kevin Jepsen</v>
      </c>
      <c r="B330" s="5" t="str">
        <f>VLOOKUP(A330,PLAYERIDMAP[[PLAYERNAME]:[TEAM]],5,FALSE)</f>
        <v>LAA</v>
      </c>
      <c r="C330" s="5" t="s">
        <v>558</v>
      </c>
      <c r="D330" s="5" t="e">
        <f>VLOOKUP(PITCHERPROJECTIONS[[#This Row],[Name]],MYRANKS_P[[#All],[PLAYER NAME]:[RANK]],21,FALSE)</f>
        <v>#N/A</v>
      </c>
      <c r="F330" s="77">
        <v>0</v>
      </c>
      <c r="G330" s="77">
        <v>0</v>
      </c>
      <c r="H330" s="77">
        <v>0</v>
      </c>
      <c r="I330" s="77">
        <v>0</v>
      </c>
      <c r="K330" s="23">
        <v>0</v>
      </c>
      <c r="L330" s="77">
        <v>0</v>
      </c>
      <c r="M330" s="77">
        <v>0</v>
      </c>
      <c r="N330" s="77">
        <v>0</v>
      </c>
      <c r="O330" s="77">
        <v>0</v>
      </c>
      <c r="P330" s="77">
        <v>0</v>
      </c>
      <c r="Q330" s="77">
        <v>0</v>
      </c>
      <c r="R330" s="77">
        <v>0</v>
      </c>
      <c r="S330" s="57">
        <v>0</v>
      </c>
      <c r="T330" s="5">
        <v>6475</v>
      </c>
      <c r="U330" s="5" t="s">
        <v>861</v>
      </c>
      <c r="V330" s="5"/>
    </row>
    <row r="331" spans="1:22" x14ac:dyDescent="0.25">
      <c r="A331" s="78" t="str">
        <f t="shared" si="5"/>
        <v>Brad Brach</v>
      </c>
      <c r="B331" s="5" t="str">
        <f>VLOOKUP(A331,PLAYERIDMAP[[PLAYERNAME]:[TEAM]],5,FALSE)</f>
        <v>SD</v>
      </c>
      <c r="C331" s="5" t="s">
        <v>558</v>
      </c>
      <c r="D331" s="5" t="e">
        <f>VLOOKUP(PITCHERPROJECTIONS[[#This Row],[Name]],MYRANKS_P[[#All],[PLAYER NAME]:[RANK]],21,FALSE)</f>
        <v>#N/A</v>
      </c>
      <c r="F331" s="77">
        <v>0</v>
      </c>
      <c r="G331" s="77">
        <v>0</v>
      </c>
      <c r="H331" s="77">
        <v>0</v>
      </c>
      <c r="I331" s="77">
        <v>0</v>
      </c>
      <c r="K331" s="23">
        <v>0</v>
      </c>
      <c r="L331" s="77">
        <v>0</v>
      </c>
      <c r="M331" s="77">
        <v>0</v>
      </c>
      <c r="N331" s="77">
        <v>0</v>
      </c>
      <c r="O331" s="77">
        <v>0</v>
      </c>
      <c r="P331" s="77">
        <v>0</v>
      </c>
      <c r="Q331" s="77">
        <v>0</v>
      </c>
      <c r="R331" s="77">
        <v>0</v>
      </c>
      <c r="S331" s="57">
        <v>0</v>
      </c>
      <c r="T331" s="5">
        <v>6627</v>
      </c>
      <c r="U331" s="5" t="s">
        <v>863</v>
      </c>
      <c r="V331" s="5"/>
    </row>
    <row r="332" spans="1:22" x14ac:dyDescent="0.25">
      <c r="A332" s="78" t="str">
        <f t="shared" si="5"/>
        <v>Matt Thornton</v>
      </c>
      <c r="B332" s="5" t="str">
        <f>VLOOKUP(A332,PLAYERIDMAP[[PLAYERNAME]:[TEAM]],5,FALSE)</f>
        <v>CHW</v>
      </c>
      <c r="C332" s="5" t="s">
        <v>558</v>
      </c>
      <c r="D332" s="5" t="e">
        <f>VLOOKUP(PITCHERPROJECTIONS[[#This Row],[Name]],MYRANKS_P[[#All],[PLAYER NAME]:[RANK]],21,FALSE)</f>
        <v>#N/A</v>
      </c>
      <c r="F332" s="77">
        <v>0</v>
      </c>
      <c r="G332" s="77">
        <v>0</v>
      </c>
      <c r="H332" s="77">
        <v>0</v>
      </c>
      <c r="I332" s="77">
        <v>0</v>
      </c>
      <c r="K332" s="23">
        <v>0</v>
      </c>
      <c r="L332" s="77">
        <v>0</v>
      </c>
      <c r="M332" s="77">
        <v>0</v>
      </c>
      <c r="N332" s="77">
        <v>0</v>
      </c>
      <c r="O332" s="77">
        <v>0</v>
      </c>
      <c r="P332" s="77">
        <v>0</v>
      </c>
      <c r="Q332" s="77">
        <v>0</v>
      </c>
      <c r="R332" s="77">
        <v>0</v>
      </c>
      <c r="S332" s="57">
        <v>0</v>
      </c>
      <c r="T332" s="5">
        <v>1918</v>
      </c>
      <c r="U332" s="5" t="s">
        <v>866</v>
      </c>
      <c r="V332" s="5"/>
    </row>
    <row r="333" spans="1:22" x14ac:dyDescent="0.25">
      <c r="A333" s="78" t="str">
        <f t="shared" si="5"/>
        <v>Fernando Salas</v>
      </c>
      <c r="B333" s="5" t="str">
        <f>VLOOKUP(A333,PLAYERIDMAP[[PLAYERNAME]:[TEAM]],5,FALSE)</f>
        <v>STL</v>
      </c>
      <c r="C333" s="5" t="s">
        <v>558</v>
      </c>
      <c r="D333" s="5" t="e">
        <f>VLOOKUP(PITCHERPROJECTIONS[[#This Row],[Name]],MYRANKS_P[[#All],[PLAYER NAME]:[RANK]],21,FALSE)</f>
        <v>#N/A</v>
      </c>
      <c r="F333" s="77">
        <v>0</v>
      </c>
      <c r="G333" s="77">
        <v>0</v>
      </c>
      <c r="H333" s="77">
        <v>0</v>
      </c>
      <c r="I333" s="77">
        <v>0</v>
      </c>
      <c r="K333" s="23">
        <v>0</v>
      </c>
      <c r="L333" s="77">
        <v>0</v>
      </c>
      <c r="M333" s="77">
        <v>0</v>
      </c>
      <c r="N333" s="77">
        <v>0</v>
      </c>
      <c r="O333" s="77">
        <v>0</v>
      </c>
      <c r="P333" s="77">
        <v>0</v>
      </c>
      <c r="Q333" s="77">
        <v>0</v>
      </c>
      <c r="R333" s="77">
        <v>0</v>
      </c>
      <c r="S333" s="57">
        <v>0</v>
      </c>
      <c r="T333" s="5">
        <v>4971</v>
      </c>
      <c r="U333" s="5" t="s">
        <v>867</v>
      </c>
      <c r="V333" s="5"/>
    </row>
    <row r="334" spans="1:22" x14ac:dyDescent="0.25">
      <c r="A334" s="78" t="str">
        <f t="shared" si="5"/>
        <v>Darin Downs</v>
      </c>
      <c r="B334" s="5" t="str">
        <f>VLOOKUP(A334,PLAYERIDMAP[[PLAYERNAME]:[TEAM]],5,FALSE)</f>
        <v>DET</v>
      </c>
      <c r="C334" s="5" t="s">
        <v>558</v>
      </c>
      <c r="D334" s="5" t="e">
        <f>VLOOKUP(PITCHERPROJECTIONS[[#This Row],[Name]],MYRANKS_P[[#All],[PLAYER NAME]:[RANK]],21,FALSE)</f>
        <v>#N/A</v>
      </c>
      <c r="F334" s="77">
        <v>0</v>
      </c>
      <c r="G334" s="77">
        <v>0</v>
      </c>
      <c r="H334" s="77">
        <v>0</v>
      </c>
      <c r="I334" s="77">
        <v>0</v>
      </c>
      <c r="K334" s="23">
        <v>0</v>
      </c>
      <c r="L334" s="77">
        <v>0</v>
      </c>
      <c r="M334" s="77">
        <v>0</v>
      </c>
      <c r="N334" s="77">
        <v>0</v>
      </c>
      <c r="O334" s="77">
        <v>0</v>
      </c>
      <c r="P334" s="77">
        <v>0</v>
      </c>
      <c r="Q334" s="77">
        <v>0</v>
      </c>
      <c r="R334" s="77">
        <v>0</v>
      </c>
      <c r="S334" s="57">
        <v>0</v>
      </c>
      <c r="T334" s="5">
        <v>5903</v>
      </c>
      <c r="U334" s="5" t="s">
        <v>868</v>
      </c>
      <c r="V334" s="5"/>
    </row>
    <row r="335" spans="1:22" x14ac:dyDescent="0.25">
      <c r="A335" s="78" t="str">
        <f t="shared" si="5"/>
        <v>Wesley Wright</v>
      </c>
      <c r="B335" s="5" t="str">
        <f>VLOOKUP(A335,PLAYERIDMAP[[PLAYERNAME]:[TEAM]],5,FALSE)</f>
        <v>HOU</v>
      </c>
      <c r="C335" s="5" t="s">
        <v>558</v>
      </c>
      <c r="D335" s="5" t="e">
        <f>VLOOKUP(PITCHERPROJECTIONS[[#This Row],[Name]],MYRANKS_P[[#All],[PLAYER NAME]:[RANK]],21,FALSE)</f>
        <v>#N/A</v>
      </c>
      <c r="F335" s="77">
        <v>0</v>
      </c>
      <c r="G335" s="77">
        <v>0</v>
      </c>
      <c r="H335" s="77">
        <v>0</v>
      </c>
      <c r="I335" s="77">
        <v>0</v>
      </c>
      <c r="K335" s="23">
        <v>0</v>
      </c>
      <c r="L335" s="77">
        <v>0</v>
      </c>
      <c r="M335" s="77">
        <v>0</v>
      </c>
      <c r="N335" s="77">
        <v>0</v>
      </c>
      <c r="O335" s="77">
        <v>0</v>
      </c>
      <c r="P335" s="77">
        <v>0</v>
      </c>
      <c r="Q335" s="77">
        <v>0</v>
      </c>
      <c r="R335" s="77">
        <v>0</v>
      </c>
      <c r="S335" s="57">
        <v>0</v>
      </c>
      <c r="T335" s="5">
        <v>5960</v>
      </c>
      <c r="U335" s="5" t="s">
        <v>869</v>
      </c>
      <c r="V335" s="5"/>
    </row>
    <row r="336" spans="1:22" x14ac:dyDescent="0.25">
      <c r="A336" s="78" t="str">
        <f t="shared" si="5"/>
        <v>Sean Burnett</v>
      </c>
      <c r="B336" s="5" t="str">
        <f>VLOOKUP(A336,PLAYERIDMAP[[PLAYERNAME]:[TEAM]],5,FALSE)</f>
        <v>LAA</v>
      </c>
      <c r="C336" s="5" t="s">
        <v>558</v>
      </c>
      <c r="D336" s="5" t="e">
        <f>VLOOKUP(PITCHERPROJECTIONS[[#This Row],[Name]],MYRANKS_P[[#All],[PLAYER NAME]:[RANK]],21,FALSE)</f>
        <v>#N/A</v>
      </c>
      <c r="F336" s="77">
        <v>0</v>
      </c>
      <c r="G336" s="77">
        <v>0</v>
      </c>
      <c r="H336" s="77">
        <v>0</v>
      </c>
      <c r="I336" s="77">
        <v>0</v>
      </c>
      <c r="K336" s="23">
        <v>0</v>
      </c>
      <c r="L336" s="77">
        <v>0</v>
      </c>
      <c r="M336" s="77">
        <v>0</v>
      </c>
      <c r="N336" s="77">
        <v>0</v>
      </c>
      <c r="O336" s="77">
        <v>0</v>
      </c>
      <c r="P336" s="77">
        <v>0</v>
      </c>
      <c r="Q336" s="77">
        <v>0</v>
      </c>
      <c r="R336" s="77">
        <v>0</v>
      </c>
      <c r="S336" s="57">
        <v>0</v>
      </c>
      <c r="T336" s="5">
        <v>1886</v>
      </c>
      <c r="U336" s="5" t="s">
        <v>870</v>
      </c>
      <c r="V336" s="5"/>
    </row>
    <row r="337" spans="1:22" x14ac:dyDescent="0.25">
      <c r="A337" s="78" t="str">
        <f t="shared" si="5"/>
        <v>Brad Lincoln</v>
      </c>
      <c r="B337" s="5" t="str">
        <f>VLOOKUP(A337,PLAYERIDMAP[[PLAYERNAME]:[TEAM]],5,FALSE)</f>
        <v>PHI</v>
      </c>
      <c r="C337" s="5" t="s">
        <v>558</v>
      </c>
      <c r="D337" s="5" t="e">
        <f>VLOOKUP(PITCHERPROJECTIONS[[#This Row],[Name]],MYRANKS_P[[#All],[PLAYER NAME]:[RANK]],21,FALSE)</f>
        <v>#N/A</v>
      </c>
      <c r="F337" s="77">
        <v>0</v>
      </c>
      <c r="G337" s="77">
        <v>0</v>
      </c>
      <c r="H337" s="77">
        <v>0</v>
      </c>
      <c r="I337" s="77">
        <v>0</v>
      </c>
      <c r="K337" s="23">
        <v>0</v>
      </c>
      <c r="L337" s="77">
        <v>0</v>
      </c>
      <c r="M337" s="77">
        <v>0</v>
      </c>
      <c r="N337" s="77">
        <v>0</v>
      </c>
      <c r="O337" s="77">
        <v>0</v>
      </c>
      <c r="P337" s="77">
        <v>0</v>
      </c>
      <c r="Q337" s="77">
        <v>0</v>
      </c>
      <c r="R337" s="77">
        <v>0</v>
      </c>
      <c r="S337" s="57">
        <v>0</v>
      </c>
      <c r="T337" s="5">
        <v>4241</v>
      </c>
      <c r="U337" s="5" t="s">
        <v>871</v>
      </c>
      <c r="V337" s="5"/>
    </row>
    <row r="338" spans="1:22" x14ac:dyDescent="0.25">
      <c r="A338" s="78" t="str">
        <f t="shared" si="5"/>
        <v>Jason Hammel</v>
      </c>
      <c r="B338" s="5" t="str">
        <f>VLOOKUP(A338,PLAYERIDMAP[[PLAYERNAME]:[TEAM]],5,FALSE)</f>
        <v>BAL</v>
      </c>
      <c r="C338" s="5" t="s">
        <v>551</v>
      </c>
      <c r="D338" s="5" t="e">
        <f>VLOOKUP(PITCHERPROJECTIONS[[#This Row],[Name]],MYRANKS_P[[#All],[PLAYER NAME]:[RANK]],21,FALSE)</f>
        <v>#N/A</v>
      </c>
      <c r="F338" s="77">
        <v>0</v>
      </c>
      <c r="G338" s="77">
        <v>0</v>
      </c>
      <c r="H338" s="77">
        <v>0</v>
      </c>
      <c r="I338" s="77">
        <v>0</v>
      </c>
      <c r="K338" s="23">
        <v>0</v>
      </c>
      <c r="L338" s="77">
        <v>0</v>
      </c>
      <c r="M338" s="77">
        <v>0</v>
      </c>
      <c r="N338" s="77">
        <v>0</v>
      </c>
      <c r="O338" s="77">
        <v>0</v>
      </c>
      <c r="P338" s="77">
        <v>0</v>
      </c>
      <c r="Q338" s="77">
        <v>0</v>
      </c>
      <c r="R338" s="77">
        <v>0</v>
      </c>
      <c r="S338" s="57">
        <v>0</v>
      </c>
      <c r="T338" s="5">
        <v>4538</v>
      </c>
      <c r="U338" s="5" t="s">
        <v>872</v>
      </c>
      <c r="V338" s="5"/>
    </row>
    <row r="339" spans="1:22" x14ac:dyDescent="0.25">
      <c r="A339" s="78" t="str">
        <f t="shared" si="5"/>
        <v>Daisuke Matsuzaka</v>
      </c>
      <c r="B339" s="5" t="str">
        <f>VLOOKUP(A339,PLAYERIDMAP[[PLAYERNAME]:[TEAM]],5,FALSE)</f>
        <v>BOS</v>
      </c>
      <c r="C339" s="5" t="s">
        <v>551</v>
      </c>
      <c r="D339" s="5" t="e">
        <f>VLOOKUP(PITCHERPROJECTIONS[[#This Row],[Name]],MYRANKS_P[[#All],[PLAYER NAME]:[RANK]],21,FALSE)</f>
        <v>#N/A</v>
      </c>
      <c r="F339" s="77">
        <v>0</v>
      </c>
      <c r="G339" s="77">
        <v>0</v>
      </c>
      <c r="H339" s="77">
        <v>0</v>
      </c>
      <c r="I339" s="77">
        <v>0</v>
      </c>
      <c r="K339" s="23">
        <v>0</v>
      </c>
      <c r="L339" s="77">
        <v>0</v>
      </c>
      <c r="M339" s="77">
        <v>0</v>
      </c>
      <c r="N339" s="77">
        <v>0</v>
      </c>
      <c r="O339" s="77">
        <v>0</v>
      </c>
      <c r="P339" s="77">
        <v>0</v>
      </c>
      <c r="Q339" s="77">
        <v>0</v>
      </c>
      <c r="R339" s="77">
        <v>0</v>
      </c>
      <c r="S339" s="57">
        <v>0</v>
      </c>
      <c r="T339" s="5">
        <v>7775</v>
      </c>
      <c r="U339" s="5" t="s">
        <v>873</v>
      </c>
      <c r="V339" s="5"/>
    </row>
    <row r="340" spans="1:22" x14ac:dyDescent="0.25">
      <c r="A340" s="78" t="str">
        <f t="shared" si="5"/>
        <v>Kyle Farnsworth</v>
      </c>
      <c r="B340" s="5" t="str">
        <f>VLOOKUP(A340,PLAYERIDMAP[[PLAYERNAME]:[TEAM]],5,FALSE)</f>
        <v>TB</v>
      </c>
      <c r="C340" s="5" t="s">
        <v>558</v>
      </c>
      <c r="D340" s="5" t="e">
        <f>VLOOKUP(PITCHERPROJECTIONS[[#This Row],[Name]],MYRANKS_P[[#All],[PLAYER NAME]:[RANK]],21,FALSE)</f>
        <v>#N/A</v>
      </c>
      <c r="F340" s="77">
        <v>0</v>
      </c>
      <c r="G340" s="77">
        <v>0</v>
      </c>
      <c r="H340" s="77">
        <v>0</v>
      </c>
      <c r="I340" s="77">
        <v>0</v>
      </c>
      <c r="K340" s="23">
        <v>0</v>
      </c>
      <c r="L340" s="77">
        <v>0</v>
      </c>
      <c r="M340" s="77">
        <v>0</v>
      </c>
      <c r="N340" s="77">
        <v>0</v>
      </c>
      <c r="O340" s="77">
        <v>0</v>
      </c>
      <c r="P340" s="77">
        <v>0</v>
      </c>
      <c r="Q340" s="77">
        <v>0</v>
      </c>
      <c r="R340" s="77">
        <v>0</v>
      </c>
      <c r="S340" s="57">
        <v>0</v>
      </c>
      <c r="T340" s="5">
        <v>278</v>
      </c>
      <c r="U340" s="5" t="s">
        <v>876</v>
      </c>
      <c r="V340" s="5"/>
    </row>
    <row r="341" spans="1:22" x14ac:dyDescent="0.25">
      <c r="A341" s="78" t="str">
        <f t="shared" si="5"/>
        <v>Joba Chamberlain</v>
      </c>
      <c r="B341" s="5" t="str">
        <f>VLOOKUP(A341,PLAYERIDMAP[[PLAYERNAME]:[TEAM]],5,FALSE)</f>
        <v>NYY</v>
      </c>
      <c r="C341" s="5" t="s">
        <v>558</v>
      </c>
      <c r="D341" s="5" t="e">
        <f>VLOOKUP(PITCHERPROJECTIONS[[#This Row],[Name]],MYRANKS_P[[#All],[PLAYER NAME]:[RANK]],21,FALSE)</f>
        <v>#N/A</v>
      </c>
      <c r="F341" s="77">
        <v>0</v>
      </c>
      <c r="G341" s="77">
        <v>0</v>
      </c>
      <c r="H341" s="77">
        <v>0</v>
      </c>
      <c r="I341" s="77">
        <v>0</v>
      </c>
      <c r="K341" s="23">
        <v>0</v>
      </c>
      <c r="L341" s="77">
        <v>0</v>
      </c>
      <c r="M341" s="77">
        <v>0</v>
      </c>
      <c r="N341" s="77">
        <v>0</v>
      </c>
      <c r="O341" s="77">
        <v>0</v>
      </c>
      <c r="P341" s="77">
        <v>0</v>
      </c>
      <c r="Q341" s="77">
        <v>0</v>
      </c>
      <c r="R341" s="77">
        <v>0</v>
      </c>
      <c r="S341" s="57">
        <v>0</v>
      </c>
      <c r="T341" s="5">
        <v>2692</v>
      </c>
      <c r="U341" s="5" t="s">
        <v>877</v>
      </c>
      <c r="V341" s="5"/>
    </row>
    <row r="342" spans="1:22" x14ac:dyDescent="0.25">
      <c r="A342" s="78" t="str">
        <f t="shared" si="5"/>
        <v>Johan Santana</v>
      </c>
      <c r="B342" s="5" t="str">
        <f>VLOOKUP(A342,PLAYERIDMAP[[PLAYERNAME]:[TEAM]],5,FALSE)</f>
        <v>NYM</v>
      </c>
      <c r="C342" s="5" t="s">
        <v>551</v>
      </c>
      <c r="D342" s="5" t="e">
        <f>VLOOKUP(PITCHERPROJECTIONS[[#This Row],[Name]],MYRANKS_P[[#All],[PLAYER NAME]:[RANK]],21,FALSE)</f>
        <v>#N/A</v>
      </c>
      <c r="F342" s="77">
        <v>0</v>
      </c>
      <c r="G342" s="77">
        <v>0</v>
      </c>
      <c r="H342" s="77">
        <v>0</v>
      </c>
      <c r="I342" s="77">
        <v>0</v>
      </c>
      <c r="K342" s="23">
        <v>0</v>
      </c>
      <c r="L342" s="77">
        <v>0</v>
      </c>
      <c r="M342" s="77">
        <v>0</v>
      </c>
      <c r="N342" s="77">
        <v>0</v>
      </c>
      <c r="O342" s="77">
        <v>0</v>
      </c>
      <c r="P342" s="77">
        <v>0</v>
      </c>
      <c r="Q342" s="77">
        <v>0</v>
      </c>
      <c r="R342" s="77">
        <v>0</v>
      </c>
      <c r="S342" s="57">
        <v>0</v>
      </c>
      <c r="T342" s="5">
        <v>755</v>
      </c>
      <c r="U342" s="5" t="s">
        <v>878</v>
      </c>
      <c r="V342" s="5"/>
    </row>
    <row r="343" spans="1:22" x14ac:dyDescent="0.25">
      <c r="A343" s="78" t="str">
        <f t="shared" si="5"/>
        <v>Evan Scribner</v>
      </c>
      <c r="B343" s="5" t="str">
        <f>VLOOKUP(A343,PLAYERIDMAP[[PLAYERNAME]:[TEAM]],5,FALSE)</f>
        <v>OAK</v>
      </c>
      <c r="C343" s="5" t="s">
        <v>558</v>
      </c>
      <c r="D343" s="5" t="e">
        <f>VLOOKUP(PITCHERPROJECTIONS[[#This Row],[Name]],MYRANKS_P[[#All],[PLAYER NAME]:[RANK]],21,FALSE)</f>
        <v>#N/A</v>
      </c>
      <c r="F343" s="77">
        <v>0</v>
      </c>
      <c r="G343" s="77">
        <v>0</v>
      </c>
      <c r="H343" s="77">
        <v>0</v>
      </c>
      <c r="I343" s="77">
        <v>0</v>
      </c>
      <c r="K343" s="23">
        <v>0</v>
      </c>
      <c r="L343" s="77">
        <v>0</v>
      </c>
      <c r="M343" s="77">
        <v>0</v>
      </c>
      <c r="N343" s="77">
        <v>0</v>
      </c>
      <c r="O343" s="77">
        <v>0</v>
      </c>
      <c r="P343" s="77">
        <v>0</v>
      </c>
      <c r="Q343" s="77">
        <v>0</v>
      </c>
      <c r="R343" s="77">
        <v>0</v>
      </c>
      <c r="S343" s="57">
        <v>0</v>
      </c>
      <c r="T343" s="5">
        <v>7525</v>
      </c>
      <c r="U343" s="5" t="s">
        <v>879</v>
      </c>
      <c r="V343" s="5"/>
    </row>
    <row r="344" spans="1:22" x14ac:dyDescent="0.25">
      <c r="A344" s="78" t="str">
        <f t="shared" si="5"/>
        <v>Stephen Fife</v>
      </c>
      <c r="B344" s="5" t="str">
        <f>VLOOKUP(A344,PLAYERIDMAP[[PLAYERNAME]:[TEAM]],5,FALSE)</f>
        <v>LAD</v>
      </c>
      <c r="C344" s="5" t="s">
        <v>551</v>
      </c>
      <c r="D344" s="5" t="e">
        <f>VLOOKUP(PITCHERPROJECTIONS[[#This Row],[Name]],MYRANKS_P[[#All],[PLAYER NAME]:[RANK]],21,FALSE)</f>
        <v>#N/A</v>
      </c>
      <c r="F344" s="77">
        <v>0</v>
      </c>
      <c r="G344" s="77">
        <v>0</v>
      </c>
      <c r="H344" s="77">
        <v>0</v>
      </c>
      <c r="I344" s="77">
        <v>0</v>
      </c>
      <c r="K344" s="23">
        <v>0</v>
      </c>
      <c r="L344" s="77">
        <v>0</v>
      </c>
      <c r="M344" s="77">
        <v>0</v>
      </c>
      <c r="N344" s="77">
        <v>0</v>
      </c>
      <c r="O344" s="77">
        <v>0</v>
      </c>
      <c r="P344" s="77">
        <v>0</v>
      </c>
      <c r="Q344" s="77">
        <v>0</v>
      </c>
      <c r="R344" s="77">
        <v>0</v>
      </c>
      <c r="S344" s="57">
        <v>0</v>
      </c>
      <c r="T344" s="5">
        <v>8077</v>
      </c>
      <c r="U344" s="5" t="s">
        <v>880</v>
      </c>
      <c r="V344" s="5"/>
    </row>
    <row r="345" spans="1:22" x14ac:dyDescent="0.25">
      <c r="A345" s="78" t="str">
        <f t="shared" si="5"/>
        <v>Jared Hughes</v>
      </c>
      <c r="B345" s="5" t="str">
        <f>VLOOKUP(A345,PLAYERIDMAP[[PLAYERNAME]:[TEAM]],5,FALSE)</f>
        <v>PIT</v>
      </c>
      <c r="C345" s="5" t="s">
        <v>558</v>
      </c>
      <c r="D345" s="5" t="e">
        <f>VLOOKUP(PITCHERPROJECTIONS[[#This Row],[Name]],MYRANKS_P[[#All],[PLAYER NAME]:[RANK]],21,FALSE)</f>
        <v>#N/A</v>
      </c>
      <c r="F345" s="77">
        <v>0</v>
      </c>
      <c r="G345" s="77">
        <v>0</v>
      </c>
      <c r="H345" s="77">
        <v>0</v>
      </c>
      <c r="I345" s="77">
        <v>0</v>
      </c>
      <c r="K345" s="23">
        <v>0</v>
      </c>
      <c r="L345" s="77">
        <v>0</v>
      </c>
      <c r="M345" s="77">
        <v>0</v>
      </c>
      <c r="N345" s="77">
        <v>0</v>
      </c>
      <c r="O345" s="77">
        <v>0</v>
      </c>
      <c r="P345" s="77">
        <v>0</v>
      </c>
      <c r="Q345" s="77">
        <v>0</v>
      </c>
      <c r="R345" s="77">
        <v>0</v>
      </c>
      <c r="S345" s="57">
        <v>0</v>
      </c>
      <c r="T345" s="5">
        <v>9325</v>
      </c>
      <c r="U345" s="5" t="s">
        <v>881</v>
      </c>
      <c r="V345" s="5"/>
    </row>
    <row r="346" spans="1:22" x14ac:dyDescent="0.25">
      <c r="A346" s="78" t="str">
        <f t="shared" si="5"/>
        <v>Brandon Lyon</v>
      </c>
      <c r="B346" s="5" t="str">
        <f>VLOOKUP(A346,PLAYERIDMAP[[PLAYERNAME]:[TEAM]],5,FALSE)</f>
        <v>NYM</v>
      </c>
      <c r="C346" s="5" t="s">
        <v>558</v>
      </c>
      <c r="D346" s="5" t="e">
        <f>VLOOKUP(PITCHERPROJECTIONS[[#This Row],[Name]],MYRANKS_P[[#All],[PLAYER NAME]:[RANK]],21,FALSE)</f>
        <v>#N/A</v>
      </c>
      <c r="F346" s="77">
        <v>0</v>
      </c>
      <c r="G346" s="77">
        <v>0</v>
      </c>
      <c r="H346" s="77">
        <v>0</v>
      </c>
      <c r="I346" s="77">
        <v>0</v>
      </c>
      <c r="K346" s="23">
        <v>0</v>
      </c>
      <c r="L346" s="77">
        <v>0</v>
      </c>
      <c r="M346" s="77">
        <v>0</v>
      </c>
      <c r="N346" s="77">
        <v>0</v>
      </c>
      <c r="O346" s="77">
        <v>0</v>
      </c>
      <c r="P346" s="77">
        <v>0</v>
      </c>
      <c r="Q346" s="77">
        <v>0</v>
      </c>
      <c r="R346" s="77">
        <v>0</v>
      </c>
      <c r="S346" s="57">
        <v>0</v>
      </c>
      <c r="T346" s="5">
        <v>1312</v>
      </c>
      <c r="U346" s="5" t="s">
        <v>885</v>
      </c>
      <c r="V346" s="5"/>
    </row>
    <row r="347" spans="1:22" x14ac:dyDescent="0.25">
      <c r="A347" s="78" t="str">
        <f t="shared" si="5"/>
        <v>Josh Outman</v>
      </c>
      <c r="B347" s="5" t="str">
        <f>VLOOKUP(A347,PLAYERIDMAP[[PLAYERNAME]:[TEAM]],5,FALSE)</f>
        <v>CLE</v>
      </c>
      <c r="C347" s="5" t="s">
        <v>646</v>
      </c>
      <c r="D347" s="5" t="e">
        <f>VLOOKUP(PITCHERPROJECTIONS[[#This Row],[Name]],MYRANKS_P[[#All],[PLAYER NAME]:[RANK]],21,FALSE)</f>
        <v>#N/A</v>
      </c>
      <c r="F347" s="77">
        <v>0</v>
      </c>
      <c r="G347" s="77">
        <v>0</v>
      </c>
      <c r="H347" s="77">
        <v>0</v>
      </c>
      <c r="I347" s="77">
        <v>0</v>
      </c>
      <c r="K347" s="23">
        <v>0</v>
      </c>
      <c r="L347" s="77">
        <v>0</v>
      </c>
      <c r="M347" s="77">
        <v>0</v>
      </c>
      <c r="N347" s="77">
        <v>0</v>
      </c>
      <c r="O347" s="77">
        <v>0</v>
      </c>
      <c r="P347" s="77">
        <v>0</v>
      </c>
      <c r="Q347" s="77">
        <v>0</v>
      </c>
      <c r="R347" s="77">
        <v>0</v>
      </c>
      <c r="S347" s="57">
        <v>0</v>
      </c>
      <c r="T347" s="5">
        <v>4004</v>
      </c>
      <c r="U347" s="5" t="s">
        <v>886</v>
      </c>
      <c r="V347" s="5"/>
    </row>
    <row r="348" spans="1:22" x14ac:dyDescent="0.25">
      <c r="A348" s="78" t="str">
        <f t="shared" si="5"/>
        <v>Mitchell Boggs</v>
      </c>
      <c r="B348" s="5" t="str">
        <f>VLOOKUP(A348,PLAYERIDMAP[[PLAYERNAME]:[TEAM]],5,FALSE)</f>
        <v>STL</v>
      </c>
      <c r="C348" s="5" t="s">
        <v>558</v>
      </c>
      <c r="D348" s="5" t="e">
        <f>VLOOKUP(PITCHERPROJECTIONS[[#This Row],[Name]],MYRANKS_P[[#All],[PLAYER NAME]:[RANK]],21,FALSE)</f>
        <v>#N/A</v>
      </c>
      <c r="F348" s="77">
        <v>0</v>
      </c>
      <c r="G348" s="77">
        <v>0</v>
      </c>
      <c r="H348" s="77">
        <v>0</v>
      </c>
      <c r="I348" s="77">
        <v>0</v>
      </c>
      <c r="K348" s="23">
        <v>0</v>
      </c>
      <c r="L348" s="77">
        <v>0</v>
      </c>
      <c r="M348" s="77">
        <v>0</v>
      </c>
      <c r="N348" s="77">
        <v>0</v>
      </c>
      <c r="O348" s="77">
        <v>0</v>
      </c>
      <c r="P348" s="77">
        <v>0</v>
      </c>
      <c r="Q348" s="77">
        <v>0</v>
      </c>
      <c r="R348" s="77">
        <v>0</v>
      </c>
      <c r="S348" s="57">
        <v>0</v>
      </c>
      <c r="T348" s="5">
        <v>3344</v>
      </c>
      <c r="U348" s="5" t="s">
        <v>888</v>
      </c>
      <c r="V348" s="5"/>
    </row>
    <row r="349" spans="1:22" x14ac:dyDescent="0.25">
      <c r="A349" s="78" t="str">
        <f t="shared" si="5"/>
        <v>Esmil Rogers</v>
      </c>
      <c r="B349" s="5" t="str">
        <f>VLOOKUP(A349,PLAYERIDMAP[[PLAYERNAME]:[TEAM]],5,FALSE)</f>
        <v>COL</v>
      </c>
      <c r="C349" s="5" t="s">
        <v>551</v>
      </c>
      <c r="D349" s="5" t="e">
        <f>VLOOKUP(PITCHERPROJECTIONS[[#This Row],[Name]],MYRANKS_P[[#All],[PLAYER NAME]:[RANK]],21,FALSE)</f>
        <v>#N/A</v>
      </c>
      <c r="F349" s="77">
        <v>0</v>
      </c>
      <c r="G349" s="77">
        <v>0</v>
      </c>
      <c r="H349" s="77">
        <v>0</v>
      </c>
      <c r="I349" s="77">
        <v>0</v>
      </c>
      <c r="K349" s="23">
        <v>0</v>
      </c>
      <c r="L349" s="77">
        <v>0</v>
      </c>
      <c r="M349" s="77">
        <v>0</v>
      </c>
      <c r="N349" s="77">
        <v>0</v>
      </c>
      <c r="O349" s="77">
        <v>0</v>
      </c>
      <c r="P349" s="77">
        <v>0</v>
      </c>
      <c r="Q349" s="77">
        <v>0</v>
      </c>
      <c r="R349" s="77">
        <v>0</v>
      </c>
      <c r="S349" s="57">
        <v>0</v>
      </c>
      <c r="T349" s="5">
        <v>6317</v>
      </c>
      <c r="U349" s="5" t="s">
        <v>889</v>
      </c>
      <c r="V349" s="5"/>
    </row>
    <row r="350" spans="1:22" x14ac:dyDescent="0.25">
      <c r="A350" s="78" t="str">
        <f t="shared" si="5"/>
        <v>Scott Barnes</v>
      </c>
      <c r="B350" s="5" t="str">
        <f>VLOOKUP(A350,PLAYERIDMAP[[PLAYERNAME]:[TEAM]],5,FALSE)</f>
        <v>CLE</v>
      </c>
      <c r="C350" s="5" t="s">
        <v>558</v>
      </c>
      <c r="D350" s="5" t="e">
        <f>VLOOKUP(PITCHERPROJECTIONS[[#This Row],[Name]],MYRANKS_P[[#All],[PLAYER NAME]:[RANK]],21,FALSE)</f>
        <v>#N/A</v>
      </c>
      <c r="F350" s="77">
        <v>0</v>
      </c>
      <c r="G350" s="77">
        <v>0</v>
      </c>
      <c r="H350" s="77">
        <v>0</v>
      </c>
      <c r="I350" s="77">
        <v>0</v>
      </c>
      <c r="K350" s="23">
        <v>0</v>
      </c>
      <c r="L350" s="77">
        <v>0</v>
      </c>
      <c r="M350" s="77">
        <v>0</v>
      </c>
      <c r="N350" s="77">
        <v>0</v>
      </c>
      <c r="O350" s="77">
        <v>0</v>
      </c>
      <c r="P350" s="77">
        <v>0</v>
      </c>
      <c r="Q350" s="77">
        <v>0</v>
      </c>
      <c r="R350" s="77">
        <v>0</v>
      </c>
      <c r="S350" s="57">
        <v>0</v>
      </c>
      <c r="T350" s="5">
        <v>8718</v>
      </c>
      <c r="U350" s="5" t="s">
        <v>890</v>
      </c>
      <c r="V350" s="5"/>
    </row>
    <row r="351" spans="1:22" x14ac:dyDescent="0.25">
      <c r="A351" s="78" t="str">
        <f t="shared" si="5"/>
        <v>Michael Gonzalez</v>
      </c>
      <c r="B351" s="5" t="str">
        <f>VLOOKUP(A351,PLAYERIDMAP[[PLAYERNAME]:[TEAM]],5,FALSE)</f>
        <v>MIL</v>
      </c>
      <c r="C351" s="5" t="s">
        <v>558</v>
      </c>
      <c r="D351" s="5" t="e">
        <f>VLOOKUP(PITCHERPROJECTIONS[[#This Row],[Name]],MYRANKS_P[[#All],[PLAYER NAME]:[RANK]],21,FALSE)</f>
        <v>#N/A</v>
      </c>
      <c r="F351" s="77">
        <v>0</v>
      </c>
      <c r="G351" s="77">
        <v>0</v>
      </c>
      <c r="H351" s="77">
        <v>0</v>
      </c>
      <c r="I351" s="77">
        <v>0</v>
      </c>
      <c r="K351" s="23">
        <v>0</v>
      </c>
      <c r="L351" s="77">
        <v>0</v>
      </c>
      <c r="M351" s="77">
        <v>0</v>
      </c>
      <c r="N351" s="77">
        <v>0</v>
      </c>
      <c r="O351" s="77">
        <v>0</v>
      </c>
      <c r="P351" s="77">
        <v>0</v>
      </c>
      <c r="Q351" s="77">
        <v>0</v>
      </c>
      <c r="R351" s="77">
        <v>0</v>
      </c>
      <c r="S351" s="57">
        <v>0</v>
      </c>
      <c r="T351" s="5">
        <v>1794</v>
      </c>
      <c r="U351" s="5" t="s">
        <v>892</v>
      </c>
      <c r="V351" s="5"/>
    </row>
    <row r="352" spans="1:22" x14ac:dyDescent="0.25">
      <c r="A352" s="78" t="str">
        <f t="shared" si="5"/>
        <v>Phillippe Aumont</v>
      </c>
      <c r="B352" s="5" t="str">
        <f>VLOOKUP(A352,PLAYERIDMAP[[PLAYERNAME]:[TEAM]],5,FALSE)</f>
        <v>PHI</v>
      </c>
      <c r="C352" s="5" t="s">
        <v>558</v>
      </c>
      <c r="D352" s="5" t="e">
        <f>VLOOKUP(PITCHERPROJECTIONS[[#This Row],[Name]],MYRANKS_P[[#All],[PLAYER NAME]:[RANK]],21,FALSE)</f>
        <v>#N/A</v>
      </c>
      <c r="F352" s="77">
        <v>0</v>
      </c>
      <c r="G352" s="77">
        <v>0</v>
      </c>
      <c r="H352" s="77">
        <v>0</v>
      </c>
      <c r="I352" s="77">
        <v>0</v>
      </c>
      <c r="K352" s="23">
        <v>0</v>
      </c>
      <c r="L352" s="77">
        <v>0</v>
      </c>
      <c r="M352" s="77">
        <v>0</v>
      </c>
      <c r="N352" s="77">
        <v>0</v>
      </c>
      <c r="O352" s="77">
        <v>0</v>
      </c>
      <c r="P352" s="77">
        <v>0</v>
      </c>
      <c r="Q352" s="77">
        <v>0</v>
      </c>
      <c r="R352" s="77">
        <v>0</v>
      </c>
      <c r="S352" s="57">
        <v>0</v>
      </c>
      <c r="T352" s="5">
        <v>5362</v>
      </c>
      <c r="U352" s="5" t="s">
        <v>893</v>
      </c>
      <c r="V352" s="5"/>
    </row>
    <row r="353" spans="1:22" x14ac:dyDescent="0.25">
      <c r="A353" s="78" t="str">
        <f t="shared" si="5"/>
        <v>Luis Perez</v>
      </c>
      <c r="B353" s="5" t="str">
        <f>VLOOKUP(A353,PLAYERIDMAP[[PLAYERNAME]:[TEAM]],5,FALSE)</f>
        <v>TOR</v>
      </c>
      <c r="C353" s="5" t="s">
        <v>558</v>
      </c>
      <c r="D353" s="5" t="e">
        <f>VLOOKUP(PITCHERPROJECTIONS[[#This Row],[Name]],MYRANKS_P[[#All],[PLAYER NAME]:[RANK]],21,FALSE)</f>
        <v>#N/A</v>
      </c>
      <c r="F353" s="77">
        <v>0</v>
      </c>
      <c r="G353" s="77">
        <v>0</v>
      </c>
      <c r="H353" s="77">
        <v>0</v>
      </c>
      <c r="I353" s="77">
        <v>0</v>
      </c>
      <c r="K353" s="23">
        <v>0</v>
      </c>
      <c r="L353" s="77">
        <v>0</v>
      </c>
      <c r="M353" s="77">
        <v>0</v>
      </c>
      <c r="N353" s="77">
        <v>0</v>
      </c>
      <c r="O353" s="77">
        <v>0</v>
      </c>
      <c r="P353" s="77">
        <v>0</v>
      </c>
      <c r="Q353" s="77">
        <v>0</v>
      </c>
      <c r="R353" s="77">
        <v>0</v>
      </c>
      <c r="S353" s="57">
        <v>0</v>
      </c>
      <c r="T353" s="5">
        <v>6389</v>
      </c>
      <c r="U353" s="5" t="s">
        <v>894</v>
      </c>
      <c r="V353" s="5"/>
    </row>
    <row r="354" spans="1:22" x14ac:dyDescent="0.25">
      <c r="A354" s="78" t="str">
        <f t="shared" si="5"/>
        <v>Clay Rapada</v>
      </c>
      <c r="B354" s="5" t="str">
        <f>VLOOKUP(A354,PLAYERIDMAP[[PLAYERNAME]:[TEAM]],5,FALSE)</f>
        <v>NYY</v>
      </c>
      <c r="C354" s="5" t="s">
        <v>558</v>
      </c>
      <c r="D354" s="5" t="e">
        <f>VLOOKUP(PITCHERPROJECTIONS[[#This Row],[Name]],MYRANKS_P[[#All],[PLAYER NAME]:[RANK]],21,FALSE)</f>
        <v>#N/A</v>
      </c>
      <c r="F354" s="77">
        <v>0</v>
      </c>
      <c r="G354" s="77">
        <v>0</v>
      </c>
      <c r="H354" s="77">
        <v>0</v>
      </c>
      <c r="I354" s="77">
        <v>0</v>
      </c>
      <c r="K354" s="23">
        <v>0</v>
      </c>
      <c r="L354" s="77">
        <v>0</v>
      </c>
      <c r="M354" s="77">
        <v>0</v>
      </c>
      <c r="N354" s="77">
        <v>0</v>
      </c>
      <c r="O354" s="77">
        <v>0</v>
      </c>
      <c r="P354" s="77">
        <v>0</v>
      </c>
      <c r="Q354" s="77">
        <v>0</v>
      </c>
      <c r="R354" s="77">
        <v>0</v>
      </c>
      <c r="S354" s="57">
        <v>0</v>
      </c>
      <c r="T354" s="5">
        <v>4831</v>
      </c>
      <c r="U354" s="5" t="s">
        <v>895</v>
      </c>
      <c r="V354" s="5"/>
    </row>
    <row r="355" spans="1:22" x14ac:dyDescent="0.25">
      <c r="A355" s="78" t="str">
        <f t="shared" si="5"/>
        <v>Jeff Beliveau</v>
      </c>
      <c r="B355" s="5" t="str">
        <f>VLOOKUP(A355,PLAYERIDMAP[[PLAYERNAME]:[TEAM]],5,FALSE)</f>
        <v>TEX</v>
      </c>
      <c r="C355" s="5" t="s">
        <v>558</v>
      </c>
      <c r="D355" s="5" t="e">
        <f>VLOOKUP(PITCHERPROJECTIONS[[#This Row],[Name]],MYRANKS_P[[#All],[PLAYER NAME]:[RANK]],21,FALSE)</f>
        <v>#N/A</v>
      </c>
      <c r="F355" s="77">
        <v>0</v>
      </c>
      <c r="G355" s="77">
        <v>0</v>
      </c>
      <c r="H355" s="77">
        <v>0</v>
      </c>
      <c r="I355" s="77">
        <v>0</v>
      </c>
      <c r="K355" s="23">
        <v>0</v>
      </c>
      <c r="L355" s="77">
        <v>0</v>
      </c>
      <c r="M355" s="77">
        <v>0</v>
      </c>
      <c r="N355" s="77">
        <v>0</v>
      </c>
      <c r="O355" s="77">
        <v>0</v>
      </c>
      <c r="P355" s="77">
        <v>0</v>
      </c>
      <c r="Q355" s="77">
        <v>0</v>
      </c>
      <c r="R355" s="77">
        <v>0</v>
      </c>
      <c r="S355" s="57">
        <v>0</v>
      </c>
      <c r="T355" s="5">
        <v>8504</v>
      </c>
      <c r="U355" s="5" t="s">
        <v>900</v>
      </c>
      <c r="V355" s="5"/>
    </row>
    <row r="356" spans="1:22" x14ac:dyDescent="0.25">
      <c r="A356" s="78" t="str">
        <f t="shared" si="5"/>
        <v>Brayan Villarreal</v>
      </c>
      <c r="B356" s="5" t="str">
        <f>VLOOKUP(A356,PLAYERIDMAP[[PLAYERNAME]:[TEAM]],5,FALSE)</f>
        <v>DET</v>
      </c>
      <c r="C356" s="5" t="s">
        <v>558</v>
      </c>
      <c r="D356" s="5" t="e">
        <f>VLOOKUP(PITCHERPROJECTIONS[[#This Row],[Name]],MYRANKS_P[[#All],[PLAYER NAME]:[RANK]],21,FALSE)</f>
        <v>#N/A</v>
      </c>
      <c r="F356" s="77">
        <v>0</v>
      </c>
      <c r="G356" s="77">
        <v>0</v>
      </c>
      <c r="H356" s="77">
        <v>0</v>
      </c>
      <c r="I356" s="77">
        <v>0</v>
      </c>
      <c r="K356" s="23">
        <v>0</v>
      </c>
      <c r="L356" s="77">
        <v>0</v>
      </c>
      <c r="M356" s="77">
        <v>0</v>
      </c>
      <c r="N356" s="77">
        <v>0</v>
      </c>
      <c r="O356" s="77">
        <v>0</v>
      </c>
      <c r="P356" s="77">
        <v>0</v>
      </c>
      <c r="Q356" s="77">
        <v>0</v>
      </c>
      <c r="R356" s="77">
        <v>0</v>
      </c>
      <c r="S356" s="57">
        <v>0</v>
      </c>
      <c r="T356" s="5">
        <v>5180</v>
      </c>
      <c r="U356" s="5" t="s">
        <v>902</v>
      </c>
      <c r="V356" s="5"/>
    </row>
    <row r="357" spans="1:22" x14ac:dyDescent="0.25">
      <c r="A357" s="78" t="str">
        <f t="shared" si="5"/>
        <v>Hisanori Takahashi</v>
      </c>
      <c r="B357" s="5" t="str">
        <f>VLOOKUP(A357,PLAYERIDMAP[[PLAYERNAME]:[TEAM]],5,FALSE)</f>
        <v>PIT</v>
      </c>
      <c r="C357" s="5" t="s">
        <v>558</v>
      </c>
      <c r="D357" s="5" t="e">
        <f>VLOOKUP(PITCHERPROJECTIONS[[#This Row],[Name]],MYRANKS_P[[#All],[PLAYER NAME]:[RANK]],21,FALSE)</f>
        <v>#N/A</v>
      </c>
      <c r="F357" s="77">
        <v>0</v>
      </c>
      <c r="G357" s="77">
        <v>0</v>
      </c>
      <c r="H357" s="77">
        <v>0</v>
      </c>
      <c r="I357" s="77">
        <v>0</v>
      </c>
      <c r="K357" s="23">
        <v>0</v>
      </c>
      <c r="L357" s="77">
        <v>0</v>
      </c>
      <c r="M357" s="77">
        <v>0</v>
      </c>
      <c r="N357" s="77">
        <v>0</v>
      </c>
      <c r="O357" s="77">
        <v>0</v>
      </c>
      <c r="P357" s="77">
        <v>0</v>
      </c>
      <c r="Q357" s="77">
        <v>0</v>
      </c>
      <c r="R357" s="77">
        <v>0</v>
      </c>
      <c r="S357" s="57">
        <v>0</v>
      </c>
      <c r="T357" s="5">
        <v>10091</v>
      </c>
      <c r="U357" s="5" t="s">
        <v>903</v>
      </c>
      <c r="V357" s="5"/>
    </row>
    <row r="358" spans="1:22" x14ac:dyDescent="0.25">
      <c r="A358" s="78" t="str">
        <f t="shared" si="5"/>
        <v>Nick Hagadone</v>
      </c>
      <c r="B358" s="5" t="str">
        <f>VLOOKUP(A358,PLAYERIDMAP[[PLAYERNAME]:[TEAM]],5,FALSE)</f>
        <v>CLE</v>
      </c>
      <c r="C358" s="5" t="s">
        <v>558</v>
      </c>
      <c r="D358" s="5" t="e">
        <f>VLOOKUP(PITCHERPROJECTIONS[[#This Row],[Name]],MYRANKS_P[[#All],[PLAYER NAME]:[RANK]],21,FALSE)</f>
        <v>#N/A</v>
      </c>
      <c r="F358" s="77">
        <v>0</v>
      </c>
      <c r="G358" s="77">
        <v>0</v>
      </c>
      <c r="H358" s="77">
        <v>0</v>
      </c>
      <c r="I358" s="77">
        <v>0</v>
      </c>
      <c r="K358" s="23">
        <v>0</v>
      </c>
      <c r="L358" s="77">
        <v>0</v>
      </c>
      <c r="M358" s="77">
        <v>0</v>
      </c>
      <c r="N358" s="77">
        <v>0</v>
      </c>
      <c r="O358" s="77">
        <v>0</v>
      </c>
      <c r="P358" s="77">
        <v>0</v>
      </c>
      <c r="Q358" s="77">
        <v>0</v>
      </c>
      <c r="R358" s="77">
        <v>0</v>
      </c>
      <c r="S358" s="57">
        <v>0</v>
      </c>
      <c r="T358" s="5">
        <v>1351</v>
      </c>
      <c r="U358" s="5" t="s">
        <v>904</v>
      </c>
      <c r="V358" s="5"/>
    </row>
    <row r="359" spans="1:22" x14ac:dyDescent="0.25">
      <c r="A359" s="78" t="str">
        <f t="shared" si="5"/>
        <v>Wilmer Font</v>
      </c>
      <c r="B359" s="5" t="str">
        <f>VLOOKUP(A359,PLAYERIDMAP[[PLAYERNAME]:[TEAM]],5,FALSE)</f>
        <v>TEX</v>
      </c>
      <c r="C359" s="5" t="s">
        <v>558</v>
      </c>
      <c r="D359" s="5" t="e">
        <f>VLOOKUP(PITCHERPROJECTIONS[[#This Row],[Name]],MYRANKS_P[[#All],[PLAYER NAME]:[RANK]],21,FALSE)</f>
        <v>#N/A</v>
      </c>
      <c r="F359" s="77">
        <v>0</v>
      </c>
      <c r="G359" s="77">
        <v>0</v>
      </c>
      <c r="H359" s="77">
        <v>0</v>
      </c>
      <c r="I359" s="77">
        <v>0</v>
      </c>
      <c r="K359" s="23">
        <v>0</v>
      </c>
      <c r="L359" s="77">
        <v>0</v>
      </c>
      <c r="M359" s="77">
        <v>0</v>
      </c>
      <c r="N359" s="77">
        <v>0</v>
      </c>
      <c r="O359" s="77">
        <v>0</v>
      </c>
      <c r="P359" s="77">
        <v>0</v>
      </c>
      <c r="Q359" s="77">
        <v>0</v>
      </c>
      <c r="R359" s="77">
        <v>0</v>
      </c>
      <c r="S359" s="57">
        <v>0</v>
      </c>
      <c r="T359" s="5">
        <v>5257</v>
      </c>
      <c r="U359" s="5" t="s">
        <v>905</v>
      </c>
      <c r="V359" s="5"/>
    </row>
    <row r="360" spans="1:22" x14ac:dyDescent="0.25">
      <c r="A360" s="78" t="str">
        <f t="shared" si="5"/>
        <v>Tim Byrdak</v>
      </c>
      <c r="B360" s="5" t="str">
        <f>VLOOKUP(A360,PLAYERIDMAP[[PLAYERNAME]:[TEAM]],5,FALSE)</f>
        <v>NYM</v>
      </c>
      <c r="C360" s="5" t="s">
        <v>558</v>
      </c>
      <c r="D360" s="5" t="e">
        <f>VLOOKUP(PITCHERPROJECTIONS[[#This Row],[Name]],MYRANKS_P[[#All],[PLAYER NAME]:[RANK]],21,FALSE)</f>
        <v>#N/A</v>
      </c>
      <c r="F360" s="77">
        <v>0</v>
      </c>
      <c r="G360" s="77">
        <v>0</v>
      </c>
      <c r="H360" s="77">
        <v>0</v>
      </c>
      <c r="I360" s="77">
        <v>0</v>
      </c>
      <c r="K360" s="23">
        <v>0</v>
      </c>
      <c r="L360" s="77">
        <v>0</v>
      </c>
      <c r="M360" s="77">
        <v>0</v>
      </c>
      <c r="N360" s="77">
        <v>0</v>
      </c>
      <c r="O360" s="77">
        <v>0</v>
      </c>
      <c r="P360" s="77">
        <v>0</v>
      </c>
      <c r="Q360" s="77">
        <v>0</v>
      </c>
      <c r="R360" s="77">
        <v>0</v>
      </c>
      <c r="S360" s="57">
        <v>0</v>
      </c>
      <c r="T360" s="5">
        <v>1995</v>
      </c>
      <c r="U360" s="5" t="s">
        <v>907</v>
      </c>
      <c r="V360" s="5"/>
    </row>
    <row r="361" spans="1:22" x14ac:dyDescent="0.25">
      <c r="A361" s="78" t="str">
        <f t="shared" si="5"/>
        <v>Jeurys Familia</v>
      </c>
      <c r="B361" s="5" t="str">
        <f>VLOOKUP(A361,PLAYERIDMAP[[PLAYERNAME]:[TEAM]],5,FALSE)</f>
        <v>NYM</v>
      </c>
      <c r="C361" s="5" t="s">
        <v>558</v>
      </c>
      <c r="D361" s="5" t="e">
        <f>VLOOKUP(PITCHERPROJECTIONS[[#This Row],[Name]],MYRANKS_P[[#All],[PLAYER NAME]:[RANK]],21,FALSE)</f>
        <v>#N/A</v>
      </c>
      <c r="F361" s="77">
        <v>0</v>
      </c>
      <c r="G361" s="77">
        <v>0</v>
      </c>
      <c r="H361" s="77">
        <v>0</v>
      </c>
      <c r="I361" s="77">
        <v>0</v>
      </c>
      <c r="K361" s="23">
        <v>0</v>
      </c>
      <c r="L361" s="77">
        <v>0</v>
      </c>
      <c r="M361" s="77">
        <v>0</v>
      </c>
      <c r="N361" s="77">
        <v>0</v>
      </c>
      <c r="O361" s="77">
        <v>0</v>
      </c>
      <c r="P361" s="77">
        <v>0</v>
      </c>
      <c r="Q361" s="77">
        <v>0</v>
      </c>
      <c r="R361" s="77">
        <v>0</v>
      </c>
      <c r="S361" s="57">
        <v>0</v>
      </c>
      <c r="T361" s="5">
        <v>5114</v>
      </c>
      <c r="U361" s="5" t="s">
        <v>909</v>
      </c>
      <c r="V361" s="5"/>
    </row>
    <row r="362" spans="1:22" x14ac:dyDescent="0.25">
      <c r="A362" s="78" t="str">
        <f t="shared" si="5"/>
        <v>Daniel Bard</v>
      </c>
      <c r="B362" s="5" t="str">
        <f>VLOOKUP(A362,PLAYERIDMAP[[PLAYERNAME]:[TEAM]],5,FALSE)</f>
        <v>BOS</v>
      </c>
      <c r="C362" s="5" t="s">
        <v>558</v>
      </c>
      <c r="D362" s="5" t="e">
        <f>VLOOKUP(PITCHERPROJECTIONS[[#This Row],[Name]],MYRANKS_P[[#All],[PLAYER NAME]:[RANK]],21,FALSE)</f>
        <v>#N/A</v>
      </c>
      <c r="F362" s="77">
        <v>0</v>
      </c>
      <c r="G362" s="77">
        <v>0</v>
      </c>
      <c r="H362" s="77">
        <v>0</v>
      </c>
      <c r="I362" s="77">
        <v>0</v>
      </c>
      <c r="K362" s="23">
        <v>0</v>
      </c>
      <c r="L362" s="77">
        <v>0</v>
      </c>
      <c r="M362" s="77">
        <v>0</v>
      </c>
      <c r="N362" s="77">
        <v>0</v>
      </c>
      <c r="O362" s="77">
        <v>0</v>
      </c>
      <c r="P362" s="77">
        <v>0</v>
      </c>
      <c r="Q362" s="77">
        <v>0</v>
      </c>
      <c r="R362" s="77">
        <v>0</v>
      </c>
      <c r="S362" s="57">
        <v>0</v>
      </c>
      <c r="T362" s="5">
        <v>7115</v>
      </c>
      <c r="U362" s="5" t="s">
        <v>910</v>
      </c>
      <c r="V362" s="5"/>
    </row>
    <row r="363" spans="1:22" x14ac:dyDescent="0.25">
      <c r="A363" s="78" t="str">
        <f t="shared" si="5"/>
        <v>Shawn Tolleson</v>
      </c>
      <c r="B363" s="5" t="str">
        <f>VLOOKUP(A363,PLAYERIDMAP[[PLAYERNAME]:[TEAM]],5,FALSE)</f>
        <v>LAD</v>
      </c>
      <c r="C363" s="5" t="s">
        <v>558</v>
      </c>
      <c r="D363" s="5" t="e">
        <f>VLOOKUP(PITCHERPROJECTIONS[[#This Row],[Name]],MYRANKS_P[[#All],[PLAYER NAME]:[RANK]],21,FALSE)</f>
        <v>#N/A</v>
      </c>
      <c r="F363" s="77">
        <v>0</v>
      </c>
      <c r="G363" s="77">
        <v>0</v>
      </c>
      <c r="H363" s="77">
        <v>0</v>
      </c>
      <c r="I363" s="77">
        <v>0</v>
      </c>
      <c r="K363" s="23">
        <v>0</v>
      </c>
      <c r="L363" s="77">
        <v>0</v>
      </c>
      <c r="M363" s="77">
        <v>0</v>
      </c>
      <c r="N363" s="77">
        <v>0</v>
      </c>
      <c r="O363" s="77">
        <v>0</v>
      </c>
      <c r="P363" s="77">
        <v>0</v>
      </c>
      <c r="Q363" s="77">
        <v>0</v>
      </c>
      <c r="R363" s="77">
        <v>0</v>
      </c>
      <c r="S363" s="57">
        <v>0</v>
      </c>
      <c r="T363" s="5">
        <v>10481</v>
      </c>
      <c r="U363" s="5" t="s">
        <v>912</v>
      </c>
      <c r="V363" s="5"/>
    </row>
    <row r="364" spans="1:22" x14ac:dyDescent="0.25">
      <c r="A364" s="78" t="str">
        <f t="shared" si="5"/>
        <v>Raul Valdes</v>
      </c>
      <c r="B364" s="5" t="str">
        <f>VLOOKUP(A364,PLAYERIDMAP[[PLAYERNAME]:[TEAM]],5,FALSE)</f>
        <v>PHI</v>
      </c>
      <c r="C364" s="5" t="s">
        <v>558</v>
      </c>
      <c r="D364" s="5" t="e">
        <f>VLOOKUP(PITCHERPROJECTIONS[[#This Row],[Name]],MYRANKS_P[[#All],[PLAYER NAME]:[RANK]],21,FALSE)</f>
        <v>#N/A</v>
      </c>
      <c r="F364" s="77">
        <v>0</v>
      </c>
      <c r="G364" s="77">
        <v>0</v>
      </c>
      <c r="H364" s="77">
        <v>0</v>
      </c>
      <c r="I364" s="77">
        <v>0</v>
      </c>
      <c r="K364" s="23">
        <v>0</v>
      </c>
      <c r="L364" s="77">
        <v>0</v>
      </c>
      <c r="M364" s="77">
        <v>0</v>
      </c>
      <c r="N364" s="77">
        <v>0</v>
      </c>
      <c r="O364" s="77">
        <v>0</v>
      </c>
      <c r="P364" s="77">
        <v>0</v>
      </c>
      <c r="Q364" s="77">
        <v>0</v>
      </c>
      <c r="R364" s="77">
        <v>0</v>
      </c>
      <c r="S364" s="57">
        <v>0</v>
      </c>
      <c r="T364" s="5">
        <v>1953</v>
      </c>
      <c r="U364" s="5" t="s">
        <v>913</v>
      </c>
      <c r="V364" s="5"/>
    </row>
    <row r="365" spans="1:22" x14ac:dyDescent="0.25">
      <c r="A365" s="78" t="str">
        <f t="shared" si="5"/>
        <v>Jose Mijares</v>
      </c>
      <c r="B365" s="5" t="str">
        <f>VLOOKUP(A365,PLAYERIDMAP[[PLAYERNAME]:[TEAM]],5,FALSE)</f>
        <v>SF</v>
      </c>
      <c r="C365" s="5" t="s">
        <v>558</v>
      </c>
      <c r="D365" s="5" t="e">
        <f>VLOOKUP(PITCHERPROJECTIONS[[#This Row],[Name]],MYRANKS_P[[#All],[PLAYER NAME]:[RANK]],21,FALSE)</f>
        <v>#N/A</v>
      </c>
      <c r="F365" s="77">
        <v>0</v>
      </c>
      <c r="G365" s="77">
        <v>0</v>
      </c>
      <c r="H365" s="77">
        <v>0</v>
      </c>
      <c r="I365" s="77">
        <v>0</v>
      </c>
      <c r="K365" s="23">
        <v>0</v>
      </c>
      <c r="L365" s="77">
        <v>0</v>
      </c>
      <c r="M365" s="77">
        <v>0</v>
      </c>
      <c r="N365" s="77">
        <v>0</v>
      </c>
      <c r="O365" s="77">
        <v>0</v>
      </c>
      <c r="P365" s="77">
        <v>0</v>
      </c>
      <c r="Q365" s="77">
        <v>0</v>
      </c>
      <c r="R365" s="77">
        <v>0</v>
      </c>
      <c r="S365" s="57">
        <v>0</v>
      </c>
      <c r="T365" s="5">
        <v>4140</v>
      </c>
      <c r="U365" s="5" t="s">
        <v>914</v>
      </c>
      <c r="V365" s="5"/>
    </row>
    <row r="366" spans="1:22" x14ac:dyDescent="0.25">
      <c r="A366" s="78" t="str">
        <f t="shared" si="5"/>
        <v>Kameron Loe</v>
      </c>
      <c r="B366" s="5" t="str">
        <f>VLOOKUP(A366,PLAYERIDMAP[[PLAYERNAME]:[TEAM]],5,FALSE)</f>
        <v>MIL</v>
      </c>
      <c r="C366" s="5" t="s">
        <v>558</v>
      </c>
      <c r="D366" s="5" t="e">
        <f>VLOOKUP(PITCHERPROJECTIONS[[#This Row],[Name]],MYRANKS_P[[#All],[PLAYER NAME]:[RANK]],21,FALSE)</f>
        <v>#N/A</v>
      </c>
      <c r="F366" s="77">
        <v>0</v>
      </c>
      <c r="G366" s="77">
        <v>0</v>
      </c>
      <c r="H366" s="77">
        <v>0</v>
      </c>
      <c r="I366" s="77">
        <v>0</v>
      </c>
      <c r="K366" s="23">
        <v>0</v>
      </c>
      <c r="L366" s="77">
        <v>0</v>
      </c>
      <c r="M366" s="77">
        <v>0</v>
      </c>
      <c r="N366" s="77">
        <v>0</v>
      </c>
      <c r="O366" s="77">
        <v>0</v>
      </c>
      <c r="P366" s="77">
        <v>0</v>
      </c>
      <c r="Q366" s="77">
        <v>0</v>
      </c>
      <c r="R366" s="77">
        <v>0</v>
      </c>
      <c r="S366" s="57">
        <v>0</v>
      </c>
      <c r="T366" s="5">
        <v>4422</v>
      </c>
      <c r="U366" s="5" t="s">
        <v>915</v>
      </c>
      <c r="V366" s="5"/>
    </row>
    <row r="367" spans="1:22" x14ac:dyDescent="0.25">
      <c r="A367" s="78" t="str">
        <f t="shared" si="5"/>
        <v>Joel Hanrahan</v>
      </c>
      <c r="B367" s="5" t="str">
        <f>VLOOKUP(A367,PLAYERIDMAP[[PLAYERNAME]:[TEAM]],5,FALSE)</f>
        <v>BOS</v>
      </c>
      <c r="C367" s="5" t="s">
        <v>558</v>
      </c>
      <c r="D367" s="5" t="e">
        <f>VLOOKUP(PITCHERPROJECTIONS[[#This Row],[Name]],MYRANKS_P[[#All],[PLAYER NAME]:[RANK]],21,FALSE)</f>
        <v>#N/A</v>
      </c>
      <c r="F367" s="77">
        <v>0</v>
      </c>
      <c r="G367" s="77">
        <v>0</v>
      </c>
      <c r="H367" s="77">
        <v>0</v>
      </c>
      <c r="I367" s="77">
        <v>0</v>
      </c>
      <c r="K367" s="23">
        <v>0</v>
      </c>
      <c r="L367" s="77">
        <v>0</v>
      </c>
      <c r="M367" s="77">
        <v>0</v>
      </c>
      <c r="N367" s="77">
        <v>0</v>
      </c>
      <c r="O367" s="77">
        <v>0</v>
      </c>
      <c r="P367" s="77">
        <v>0</v>
      </c>
      <c r="Q367" s="77">
        <v>0</v>
      </c>
      <c r="R367" s="77">
        <v>0</v>
      </c>
      <c r="S367" s="57">
        <v>0</v>
      </c>
      <c r="T367" s="5">
        <v>2186</v>
      </c>
      <c r="U367" s="5" t="s">
        <v>917</v>
      </c>
      <c r="V367" s="5"/>
    </row>
    <row r="368" spans="1:22" x14ac:dyDescent="0.25">
      <c r="A368" s="78" t="str">
        <f t="shared" si="5"/>
        <v>Chris Resop</v>
      </c>
      <c r="B368" s="5" t="str">
        <f>VLOOKUP(A368,PLAYERIDMAP[[PLAYERNAME]:[TEAM]],5,FALSE)</f>
        <v>OAK</v>
      </c>
      <c r="C368" s="5" t="s">
        <v>558</v>
      </c>
      <c r="D368" s="5" t="e">
        <f>VLOOKUP(PITCHERPROJECTIONS[[#This Row],[Name]],MYRANKS_P[[#All],[PLAYER NAME]:[RANK]],21,FALSE)</f>
        <v>#N/A</v>
      </c>
      <c r="F368" s="77">
        <v>0</v>
      </c>
      <c r="G368" s="77">
        <v>0</v>
      </c>
      <c r="H368" s="77">
        <v>0</v>
      </c>
      <c r="I368" s="77">
        <v>0</v>
      </c>
      <c r="K368" s="23">
        <v>0</v>
      </c>
      <c r="L368" s="77">
        <v>0</v>
      </c>
      <c r="M368" s="77">
        <v>0</v>
      </c>
      <c r="N368" s="77">
        <v>0</v>
      </c>
      <c r="O368" s="77">
        <v>0</v>
      </c>
      <c r="P368" s="77">
        <v>0</v>
      </c>
      <c r="Q368" s="77">
        <v>0</v>
      </c>
      <c r="R368" s="77">
        <v>0</v>
      </c>
      <c r="S368" s="57">
        <v>0</v>
      </c>
      <c r="T368" s="5">
        <v>3799</v>
      </c>
      <c r="U368" s="5" t="s">
        <v>918</v>
      </c>
      <c r="V368" s="5"/>
    </row>
    <row r="369" spans="1:22" x14ac:dyDescent="0.25">
      <c r="A369" s="78" t="str">
        <f t="shared" si="5"/>
        <v>Victor Marte</v>
      </c>
      <c r="B369" s="5" t="str">
        <f>VLOOKUP(A369,PLAYERIDMAP[[PLAYERNAME]:[TEAM]],5,FALSE)</f>
        <v>STL</v>
      </c>
      <c r="C369" s="5" t="s">
        <v>558</v>
      </c>
      <c r="D369" s="5" t="e">
        <f>VLOOKUP(PITCHERPROJECTIONS[[#This Row],[Name]],MYRANKS_P[[#All],[PLAYER NAME]:[RANK]],21,FALSE)</f>
        <v>#N/A</v>
      </c>
      <c r="F369" s="77">
        <v>0</v>
      </c>
      <c r="G369" s="77">
        <v>0</v>
      </c>
      <c r="H369" s="77">
        <v>0</v>
      </c>
      <c r="I369" s="77">
        <v>0</v>
      </c>
      <c r="K369" s="23">
        <v>0</v>
      </c>
      <c r="L369" s="77">
        <v>0</v>
      </c>
      <c r="M369" s="77">
        <v>0</v>
      </c>
      <c r="N369" s="77">
        <v>0</v>
      </c>
      <c r="O369" s="77">
        <v>0</v>
      </c>
      <c r="P369" s="77">
        <v>0</v>
      </c>
      <c r="Q369" s="77">
        <v>0</v>
      </c>
      <c r="R369" s="77">
        <v>0</v>
      </c>
      <c r="S369" s="57">
        <v>0</v>
      </c>
      <c r="T369" s="5">
        <v>5158</v>
      </c>
      <c r="U369" s="5" t="s">
        <v>919</v>
      </c>
      <c r="V369" s="5"/>
    </row>
    <row r="370" spans="1:22" x14ac:dyDescent="0.25">
      <c r="A370" s="78" t="str">
        <f t="shared" si="5"/>
        <v>Cristhian Martinez</v>
      </c>
      <c r="B370" s="5" t="str">
        <f>VLOOKUP(A370,PLAYERIDMAP[[PLAYERNAME]:[TEAM]],5,FALSE)</f>
        <v>ATL</v>
      </c>
      <c r="C370" s="5" t="s">
        <v>558</v>
      </c>
      <c r="D370" s="5" t="e">
        <f>VLOOKUP(PITCHERPROJECTIONS[[#This Row],[Name]],MYRANKS_P[[#All],[PLAYER NAME]:[RANK]],21,FALSE)</f>
        <v>#N/A</v>
      </c>
      <c r="F370" s="77">
        <v>0</v>
      </c>
      <c r="G370" s="77">
        <v>0</v>
      </c>
      <c r="H370" s="77">
        <v>0</v>
      </c>
      <c r="I370" s="77">
        <v>0</v>
      </c>
      <c r="K370" s="23">
        <v>0</v>
      </c>
      <c r="L370" s="77">
        <v>0</v>
      </c>
      <c r="M370" s="77">
        <v>0</v>
      </c>
      <c r="N370" s="77">
        <v>0</v>
      </c>
      <c r="O370" s="77">
        <v>0</v>
      </c>
      <c r="P370" s="77">
        <v>0</v>
      </c>
      <c r="Q370" s="77">
        <v>0</v>
      </c>
      <c r="R370" s="77">
        <v>0</v>
      </c>
      <c r="S370" s="57">
        <v>0</v>
      </c>
      <c r="T370" s="5">
        <v>5337</v>
      </c>
      <c r="U370" s="5" t="s">
        <v>921</v>
      </c>
      <c r="V370" s="5"/>
    </row>
    <row r="371" spans="1:22" x14ac:dyDescent="0.25">
      <c r="A371" s="78" t="str">
        <f t="shared" si="5"/>
        <v>Jon Rauch</v>
      </c>
      <c r="B371" s="5" t="str">
        <f>VLOOKUP(A371,PLAYERIDMAP[[PLAYERNAME]:[TEAM]],5,FALSE)</f>
        <v>MIA</v>
      </c>
      <c r="C371" s="5" t="s">
        <v>558</v>
      </c>
      <c r="D371" s="5" t="e">
        <f>VLOOKUP(PITCHERPROJECTIONS[[#This Row],[Name]],MYRANKS_P[[#All],[PLAYER NAME]:[RANK]],21,FALSE)</f>
        <v>#N/A</v>
      </c>
      <c r="F371" s="77">
        <v>0</v>
      </c>
      <c r="G371" s="77">
        <v>0</v>
      </c>
      <c r="H371" s="77">
        <v>0</v>
      </c>
      <c r="I371" s="77">
        <v>0</v>
      </c>
      <c r="K371" s="23">
        <v>0</v>
      </c>
      <c r="L371" s="77">
        <v>0</v>
      </c>
      <c r="M371" s="77">
        <v>0</v>
      </c>
      <c r="N371" s="77">
        <v>0</v>
      </c>
      <c r="O371" s="77">
        <v>0</v>
      </c>
      <c r="P371" s="77">
        <v>0</v>
      </c>
      <c r="Q371" s="77">
        <v>0</v>
      </c>
      <c r="R371" s="77">
        <v>0</v>
      </c>
      <c r="S371" s="57">
        <v>0</v>
      </c>
      <c r="T371" s="5">
        <v>1475</v>
      </c>
      <c r="U371" s="5" t="s">
        <v>923</v>
      </c>
      <c r="V371" s="5"/>
    </row>
    <row r="372" spans="1:22" x14ac:dyDescent="0.25">
      <c r="A372" s="78" t="str">
        <f t="shared" si="5"/>
        <v>Dellin Betances</v>
      </c>
      <c r="B372" s="5" t="str">
        <f>VLOOKUP(A372,PLAYERIDMAP[[PLAYERNAME]:[TEAM]],5,FALSE)</f>
        <v>NYY</v>
      </c>
      <c r="C372" s="5" t="s">
        <v>558</v>
      </c>
      <c r="D372" s="5" t="e">
        <f>VLOOKUP(PITCHERPROJECTIONS[[#This Row],[Name]],MYRANKS_P[[#All],[PLAYER NAME]:[RANK]],21,FALSE)</f>
        <v>#N/A</v>
      </c>
      <c r="F372" s="77">
        <v>0</v>
      </c>
      <c r="G372" s="77">
        <v>0</v>
      </c>
      <c r="H372" s="77">
        <v>0</v>
      </c>
      <c r="I372" s="77">
        <v>0</v>
      </c>
      <c r="K372" s="23">
        <v>0</v>
      </c>
      <c r="L372" s="77">
        <v>0</v>
      </c>
      <c r="M372" s="77">
        <v>0</v>
      </c>
      <c r="N372" s="77">
        <v>0</v>
      </c>
      <c r="O372" s="77">
        <v>0</v>
      </c>
      <c r="P372" s="77">
        <v>0</v>
      </c>
      <c r="Q372" s="77">
        <v>0</v>
      </c>
      <c r="R372" s="77">
        <v>0</v>
      </c>
      <c r="S372" s="57">
        <v>0</v>
      </c>
      <c r="T372" s="5">
        <v>6216</v>
      </c>
      <c r="U372" s="5" t="s">
        <v>924</v>
      </c>
      <c r="V372" s="5"/>
    </row>
    <row r="373" spans="1:22" x14ac:dyDescent="0.25">
      <c r="A373" s="78" t="str">
        <f t="shared" si="5"/>
        <v>Chris Leroux</v>
      </c>
      <c r="B373" s="5" t="str">
        <f>VLOOKUP(A373,PLAYERIDMAP[[PLAYERNAME]:[TEAM]],5,FALSE)</f>
        <v>PIT</v>
      </c>
      <c r="C373" s="5" t="s">
        <v>558</v>
      </c>
      <c r="D373" s="5" t="e">
        <f>VLOOKUP(PITCHERPROJECTIONS[[#This Row],[Name]],MYRANKS_P[[#All],[PLAYER NAME]:[RANK]],21,FALSE)</f>
        <v>#N/A</v>
      </c>
      <c r="F373" s="77">
        <v>0</v>
      </c>
      <c r="G373" s="77">
        <v>0</v>
      </c>
      <c r="H373" s="77">
        <v>0</v>
      </c>
      <c r="I373" s="77">
        <v>0</v>
      </c>
      <c r="K373" s="23">
        <v>0</v>
      </c>
      <c r="L373" s="77">
        <v>0</v>
      </c>
      <c r="M373" s="77">
        <v>0</v>
      </c>
      <c r="N373" s="77">
        <v>0</v>
      </c>
      <c r="O373" s="77">
        <v>0</v>
      </c>
      <c r="P373" s="77">
        <v>0</v>
      </c>
      <c r="Q373" s="77">
        <v>0</v>
      </c>
      <c r="R373" s="77">
        <v>0</v>
      </c>
      <c r="S373" s="57">
        <v>0</v>
      </c>
      <c r="T373" s="5">
        <v>7645</v>
      </c>
      <c r="U373" s="5" t="s">
        <v>925</v>
      </c>
      <c r="V373" s="5"/>
    </row>
    <row r="374" spans="1:22" x14ac:dyDescent="0.25">
      <c r="A374" s="78" t="str">
        <f t="shared" si="5"/>
        <v>Nick Maronde</v>
      </c>
      <c r="B374" s="5" t="str">
        <f>VLOOKUP(A374,PLAYERIDMAP[[PLAYERNAME]:[TEAM]],5,FALSE)</f>
        <v>LAA</v>
      </c>
      <c r="C374" s="5" t="s">
        <v>558</v>
      </c>
      <c r="D374" s="5" t="e">
        <f>VLOOKUP(PITCHERPROJECTIONS[[#This Row],[Name]],MYRANKS_P[[#All],[PLAYER NAME]:[RANK]],21,FALSE)</f>
        <v>#N/A</v>
      </c>
      <c r="F374" s="77">
        <v>0</v>
      </c>
      <c r="G374" s="77">
        <v>0</v>
      </c>
      <c r="H374" s="77">
        <v>0</v>
      </c>
      <c r="I374" s="77">
        <v>0</v>
      </c>
      <c r="K374" s="23">
        <v>0</v>
      </c>
      <c r="L374" s="77">
        <v>0</v>
      </c>
      <c r="M374" s="77">
        <v>0</v>
      </c>
      <c r="N374" s="77">
        <v>0</v>
      </c>
      <c r="O374" s="77">
        <v>0</v>
      </c>
      <c r="P374" s="77">
        <v>0</v>
      </c>
      <c r="Q374" s="77">
        <v>0</v>
      </c>
      <c r="R374" s="77">
        <v>0</v>
      </c>
      <c r="S374" s="57">
        <v>0</v>
      </c>
      <c r="T374" s="5">
        <v>12530</v>
      </c>
      <c r="U374" s="5" t="s">
        <v>929</v>
      </c>
      <c r="V374" s="5"/>
    </row>
    <row r="375" spans="1:22" x14ac:dyDescent="0.25">
      <c r="A375" s="78" t="str">
        <f t="shared" si="5"/>
        <v>Maikel Cleto</v>
      </c>
      <c r="B375" s="5" t="str">
        <f>VLOOKUP(A375,PLAYERIDMAP[[PLAYERNAME]:[TEAM]],5,FALSE)</f>
        <v>STL</v>
      </c>
      <c r="C375" s="5" t="s">
        <v>558</v>
      </c>
      <c r="D375" s="5" t="e">
        <f>VLOOKUP(PITCHERPROJECTIONS[[#This Row],[Name]],MYRANKS_P[[#All],[PLAYER NAME]:[RANK]],21,FALSE)</f>
        <v>#N/A</v>
      </c>
      <c r="F375" s="77">
        <v>0</v>
      </c>
      <c r="G375" s="77">
        <v>0</v>
      </c>
      <c r="H375" s="77">
        <v>0</v>
      </c>
      <c r="I375" s="77">
        <v>0</v>
      </c>
      <c r="K375" s="23">
        <v>0</v>
      </c>
      <c r="L375" s="77">
        <v>0</v>
      </c>
      <c r="M375" s="77">
        <v>0</v>
      </c>
      <c r="N375" s="77">
        <v>0</v>
      </c>
      <c r="O375" s="77">
        <v>0</v>
      </c>
      <c r="P375" s="77">
        <v>0</v>
      </c>
      <c r="Q375" s="77">
        <v>0</v>
      </c>
      <c r="R375" s="77">
        <v>0</v>
      </c>
      <c r="S375" s="57">
        <v>0</v>
      </c>
      <c r="T375" s="5">
        <v>5529</v>
      </c>
      <c r="U375" s="5" t="s">
        <v>930</v>
      </c>
      <c r="V375" s="5"/>
    </row>
    <row r="376" spans="1:22" x14ac:dyDescent="0.25">
      <c r="A376" s="78" t="str">
        <f t="shared" si="5"/>
        <v>Javy Guerra</v>
      </c>
      <c r="B376" s="5" t="str">
        <f>VLOOKUP(A376,PLAYERIDMAP[[PLAYERNAME]:[TEAM]],5,FALSE)</f>
        <v>LAD</v>
      </c>
      <c r="C376" s="5" t="s">
        <v>558</v>
      </c>
      <c r="D376" s="5" t="e">
        <f>VLOOKUP(PITCHERPROJECTIONS[[#This Row],[Name]],MYRANKS_P[[#All],[PLAYER NAME]:[RANK]],21,FALSE)</f>
        <v>#N/A</v>
      </c>
      <c r="F376" s="77">
        <v>0</v>
      </c>
      <c r="G376" s="77">
        <v>0</v>
      </c>
      <c r="H376" s="77">
        <v>0</v>
      </c>
      <c r="I376" s="77">
        <v>0</v>
      </c>
      <c r="K376" s="23">
        <v>0</v>
      </c>
      <c r="L376" s="77">
        <v>0</v>
      </c>
      <c r="M376" s="77">
        <v>0</v>
      </c>
      <c r="N376" s="77">
        <v>0</v>
      </c>
      <c r="O376" s="77">
        <v>0</v>
      </c>
      <c r="P376" s="77">
        <v>0</v>
      </c>
      <c r="Q376" s="77">
        <v>0</v>
      </c>
      <c r="R376" s="77">
        <v>0</v>
      </c>
      <c r="S376" s="57">
        <v>0</v>
      </c>
      <c r="T376" s="5">
        <v>7407</v>
      </c>
      <c r="U376" s="5" t="s">
        <v>931</v>
      </c>
      <c r="V376" s="5"/>
    </row>
    <row r="377" spans="1:22" x14ac:dyDescent="0.25">
      <c r="A377" s="78" t="str">
        <f t="shared" si="5"/>
        <v>Jim Miller</v>
      </c>
      <c r="B377" s="5" t="str">
        <f>VLOOKUP(A377,PLAYERIDMAP[[PLAYERNAME]:[TEAM]],5,FALSE)</f>
        <v>NYY</v>
      </c>
      <c r="C377" s="5" t="s">
        <v>558</v>
      </c>
      <c r="D377" s="5" t="e">
        <f>VLOOKUP(PITCHERPROJECTIONS[[#This Row],[Name]],MYRANKS_P[[#All],[PLAYER NAME]:[RANK]],21,FALSE)</f>
        <v>#N/A</v>
      </c>
      <c r="F377" s="77">
        <v>0</v>
      </c>
      <c r="G377" s="77">
        <v>0</v>
      </c>
      <c r="H377" s="77">
        <v>0</v>
      </c>
      <c r="I377" s="77">
        <v>0</v>
      </c>
      <c r="K377" s="23">
        <v>0</v>
      </c>
      <c r="L377" s="77">
        <v>0</v>
      </c>
      <c r="M377" s="77">
        <v>0</v>
      </c>
      <c r="N377" s="77">
        <v>0</v>
      </c>
      <c r="O377" s="77">
        <v>0</v>
      </c>
      <c r="P377" s="77">
        <v>0</v>
      </c>
      <c r="Q377" s="77">
        <v>0</v>
      </c>
      <c r="R377" s="77">
        <v>0</v>
      </c>
      <c r="S377" s="57">
        <v>0</v>
      </c>
      <c r="T377" s="5">
        <v>7458</v>
      </c>
      <c r="U377" s="5" t="s">
        <v>932</v>
      </c>
      <c r="V377" s="5"/>
    </row>
    <row r="378" spans="1:22" x14ac:dyDescent="0.25">
      <c r="A378" s="78" t="str">
        <f t="shared" si="5"/>
        <v>Alex Burnett</v>
      </c>
      <c r="B378" s="5" t="str">
        <f>VLOOKUP(A378,PLAYERIDMAP[[PLAYERNAME]:[TEAM]],5,FALSE)</f>
        <v>MIN</v>
      </c>
      <c r="C378" s="5" t="s">
        <v>558</v>
      </c>
      <c r="D378" s="5" t="e">
        <f>VLOOKUP(PITCHERPROJECTIONS[[#This Row],[Name]],MYRANKS_P[[#All],[PLAYER NAME]:[RANK]],21,FALSE)</f>
        <v>#N/A</v>
      </c>
      <c r="F378" s="77">
        <v>0</v>
      </c>
      <c r="G378" s="77">
        <v>0</v>
      </c>
      <c r="H378" s="77">
        <v>0</v>
      </c>
      <c r="I378" s="77">
        <v>0</v>
      </c>
      <c r="K378" s="23">
        <v>0</v>
      </c>
      <c r="L378" s="77">
        <v>0</v>
      </c>
      <c r="M378" s="77">
        <v>0</v>
      </c>
      <c r="N378" s="77">
        <v>0</v>
      </c>
      <c r="O378" s="77">
        <v>0</v>
      </c>
      <c r="P378" s="77">
        <v>0</v>
      </c>
      <c r="Q378" s="77">
        <v>0</v>
      </c>
      <c r="R378" s="77">
        <v>0</v>
      </c>
      <c r="S378" s="57">
        <v>0</v>
      </c>
      <c r="T378" s="5">
        <v>4065</v>
      </c>
      <c r="U378" s="5" t="s">
        <v>934</v>
      </c>
      <c r="V378" s="5"/>
    </row>
    <row r="379" spans="1:22" x14ac:dyDescent="0.25">
      <c r="A379" s="78" t="str">
        <f t="shared" si="5"/>
        <v>Pedro Figueroa</v>
      </c>
      <c r="B379" s="5" t="str">
        <f>VLOOKUP(A379,PLAYERIDMAP[[PLAYERNAME]:[TEAM]],5,FALSE)</f>
        <v>OAK</v>
      </c>
      <c r="C379" s="5" t="s">
        <v>558</v>
      </c>
      <c r="D379" s="5" t="e">
        <f>VLOOKUP(PITCHERPROJECTIONS[[#This Row],[Name]],MYRANKS_P[[#All],[PLAYER NAME]:[RANK]],21,FALSE)</f>
        <v>#N/A</v>
      </c>
      <c r="F379" s="77">
        <v>0</v>
      </c>
      <c r="G379" s="77">
        <v>0</v>
      </c>
      <c r="H379" s="77">
        <v>0</v>
      </c>
      <c r="I379" s="77">
        <v>0</v>
      </c>
      <c r="K379" s="23">
        <v>0</v>
      </c>
      <c r="L379" s="77">
        <v>0</v>
      </c>
      <c r="M379" s="77">
        <v>0</v>
      </c>
      <c r="N379" s="77">
        <v>0</v>
      </c>
      <c r="O379" s="77">
        <v>0</v>
      </c>
      <c r="P379" s="77">
        <v>0</v>
      </c>
      <c r="Q379" s="77">
        <v>0</v>
      </c>
      <c r="R379" s="77">
        <v>0</v>
      </c>
      <c r="S379" s="57">
        <v>0</v>
      </c>
      <c r="T379" s="5">
        <v>6616</v>
      </c>
      <c r="U379" s="5" t="s">
        <v>935</v>
      </c>
      <c r="V379" s="5"/>
    </row>
    <row r="380" spans="1:22" x14ac:dyDescent="0.25">
      <c r="A380" s="78" t="str">
        <f t="shared" si="5"/>
        <v>Mark Lowe</v>
      </c>
      <c r="B380" s="5" t="str">
        <f>VLOOKUP(A380,PLAYERIDMAP[[PLAYERNAME]:[TEAM]],5,FALSE)</f>
        <v>TEX</v>
      </c>
      <c r="C380" s="5" t="s">
        <v>558</v>
      </c>
      <c r="D380" s="5" t="e">
        <f>VLOOKUP(PITCHERPROJECTIONS[[#This Row],[Name]],MYRANKS_P[[#All],[PLAYER NAME]:[RANK]],21,FALSE)</f>
        <v>#N/A</v>
      </c>
      <c r="F380" s="77">
        <v>0</v>
      </c>
      <c r="G380" s="77">
        <v>0</v>
      </c>
      <c r="H380" s="77">
        <v>0</v>
      </c>
      <c r="I380" s="77">
        <v>0</v>
      </c>
      <c r="K380" s="23">
        <v>0</v>
      </c>
      <c r="L380" s="77">
        <v>0</v>
      </c>
      <c r="M380" s="77">
        <v>0</v>
      </c>
      <c r="N380" s="77">
        <v>0</v>
      </c>
      <c r="O380" s="77">
        <v>0</v>
      </c>
      <c r="P380" s="77">
        <v>0</v>
      </c>
      <c r="Q380" s="77">
        <v>0</v>
      </c>
      <c r="R380" s="77">
        <v>0</v>
      </c>
      <c r="S380" s="57">
        <v>0</v>
      </c>
      <c r="T380" s="5">
        <v>7416</v>
      </c>
      <c r="U380" s="5" t="s">
        <v>936</v>
      </c>
      <c r="V380" s="5"/>
    </row>
    <row r="381" spans="1:22" x14ac:dyDescent="0.25">
      <c r="A381" s="78" t="str">
        <f t="shared" si="5"/>
        <v>Joe Thatcher</v>
      </c>
      <c r="B381" s="5" t="str">
        <f>VLOOKUP(A381,PLAYERIDMAP[[PLAYERNAME]:[TEAM]],5,FALSE)</f>
        <v>SD</v>
      </c>
      <c r="C381" s="5" t="s">
        <v>558</v>
      </c>
      <c r="D381" s="5" t="e">
        <f>VLOOKUP(PITCHERPROJECTIONS[[#This Row],[Name]],MYRANKS_P[[#All],[PLAYER NAME]:[RANK]],21,FALSE)</f>
        <v>#N/A</v>
      </c>
      <c r="F381" s="77">
        <v>0</v>
      </c>
      <c r="G381" s="77">
        <v>0</v>
      </c>
      <c r="H381" s="77">
        <v>0</v>
      </c>
      <c r="I381" s="77">
        <v>0</v>
      </c>
      <c r="K381" s="23">
        <v>0</v>
      </c>
      <c r="L381" s="77">
        <v>0</v>
      </c>
      <c r="M381" s="77">
        <v>0</v>
      </c>
      <c r="N381" s="77">
        <v>0</v>
      </c>
      <c r="O381" s="77">
        <v>0</v>
      </c>
      <c r="P381" s="77">
        <v>0</v>
      </c>
      <c r="Q381" s="77">
        <v>0</v>
      </c>
      <c r="R381" s="77">
        <v>0</v>
      </c>
      <c r="S381" s="57">
        <v>0</v>
      </c>
      <c r="T381" s="5">
        <v>4620</v>
      </c>
      <c r="U381" s="5" t="s">
        <v>937</v>
      </c>
      <c r="V381" s="5"/>
    </row>
    <row r="382" spans="1:22" x14ac:dyDescent="0.25">
      <c r="A382" s="78" t="str">
        <f t="shared" si="5"/>
        <v>Dallas Keuchel</v>
      </c>
      <c r="B382" s="5" t="str">
        <f>VLOOKUP(A382,PLAYERIDMAP[[PLAYERNAME]:[TEAM]],5,FALSE)</f>
        <v>HOU</v>
      </c>
      <c r="C382" s="5" t="s">
        <v>551</v>
      </c>
      <c r="D382" s="5" t="e">
        <f>VLOOKUP(PITCHERPROJECTIONS[[#This Row],[Name]],MYRANKS_P[[#All],[PLAYER NAME]:[RANK]],21,FALSE)</f>
        <v>#N/A</v>
      </c>
      <c r="F382" s="77">
        <v>0</v>
      </c>
      <c r="G382" s="77">
        <v>0</v>
      </c>
      <c r="H382" s="77">
        <v>0</v>
      </c>
      <c r="I382" s="77">
        <v>0</v>
      </c>
      <c r="K382" s="23">
        <v>0</v>
      </c>
      <c r="L382" s="77">
        <v>0</v>
      </c>
      <c r="M382" s="77">
        <v>0</v>
      </c>
      <c r="N382" s="77">
        <v>0</v>
      </c>
      <c r="O382" s="77">
        <v>0</v>
      </c>
      <c r="P382" s="77">
        <v>0</v>
      </c>
      <c r="Q382" s="77">
        <v>0</v>
      </c>
      <c r="R382" s="77">
        <v>0</v>
      </c>
      <c r="S382" s="57">
        <v>0</v>
      </c>
      <c r="T382" s="5">
        <v>9434</v>
      </c>
      <c r="U382" s="5" t="s">
        <v>939</v>
      </c>
      <c r="V382" s="5"/>
    </row>
    <row r="383" spans="1:22" x14ac:dyDescent="0.25">
      <c r="A383" s="78" t="str">
        <f t="shared" si="5"/>
        <v>David Carpenter</v>
      </c>
      <c r="B383" s="5" t="str">
        <f>VLOOKUP(A383,PLAYERIDMAP[[PLAYERNAME]:[TEAM]],5,FALSE)</f>
        <v>HOU</v>
      </c>
      <c r="C383" s="5" t="s">
        <v>558</v>
      </c>
      <c r="D383" s="5" t="e">
        <f>VLOOKUP(PITCHERPROJECTIONS[[#This Row],[Name]],MYRANKS_P[[#All],[PLAYER NAME]:[RANK]],21,FALSE)</f>
        <v>#N/A</v>
      </c>
      <c r="F383" s="77">
        <v>0</v>
      </c>
      <c r="G383" s="77">
        <v>0</v>
      </c>
      <c r="H383" s="77">
        <v>0</v>
      </c>
      <c r="I383" s="77">
        <v>0</v>
      </c>
      <c r="K383" s="23">
        <v>0</v>
      </c>
      <c r="L383" s="77">
        <v>0</v>
      </c>
      <c r="M383" s="77">
        <v>0</v>
      </c>
      <c r="N383" s="77">
        <v>0</v>
      </c>
      <c r="O383" s="77">
        <v>0</v>
      </c>
      <c r="P383" s="77">
        <v>0</v>
      </c>
      <c r="Q383" s="77">
        <v>0</v>
      </c>
      <c r="R383" s="77">
        <v>0</v>
      </c>
      <c r="S383" s="57">
        <v>0</v>
      </c>
      <c r="T383" s="5">
        <v>3959</v>
      </c>
      <c r="U383" s="5" t="s">
        <v>658</v>
      </c>
      <c r="V383" s="5"/>
    </row>
    <row r="384" spans="1:22" x14ac:dyDescent="0.25">
      <c r="A384" s="78" t="str">
        <f t="shared" si="5"/>
        <v>Phil Coke</v>
      </c>
      <c r="B384" s="5" t="str">
        <f>VLOOKUP(A384,PLAYERIDMAP[[PLAYERNAME]:[TEAM]],5,FALSE)</f>
        <v>DET</v>
      </c>
      <c r="C384" s="5" t="s">
        <v>558</v>
      </c>
      <c r="D384" s="5" t="e">
        <f>VLOOKUP(PITCHERPROJECTIONS[[#This Row],[Name]],MYRANKS_P[[#All],[PLAYER NAME]:[RANK]],21,FALSE)</f>
        <v>#N/A</v>
      </c>
      <c r="F384" s="77">
        <v>0</v>
      </c>
      <c r="G384" s="77">
        <v>0</v>
      </c>
      <c r="H384" s="77">
        <v>0</v>
      </c>
      <c r="I384" s="77">
        <v>0</v>
      </c>
      <c r="K384" s="23">
        <v>0</v>
      </c>
      <c r="L384" s="77">
        <v>0</v>
      </c>
      <c r="M384" s="77">
        <v>0</v>
      </c>
      <c r="N384" s="77">
        <v>0</v>
      </c>
      <c r="O384" s="77">
        <v>0</v>
      </c>
      <c r="P384" s="77">
        <v>0</v>
      </c>
      <c r="Q384" s="77">
        <v>0</v>
      </c>
      <c r="R384" s="77">
        <v>0</v>
      </c>
      <c r="S384" s="57">
        <v>0</v>
      </c>
      <c r="T384" s="5">
        <v>5535</v>
      </c>
      <c r="U384" s="5" t="s">
        <v>943</v>
      </c>
      <c r="V384" s="5"/>
    </row>
    <row r="385" spans="1:22" x14ac:dyDescent="0.25">
      <c r="A385" s="78" t="str">
        <f t="shared" si="5"/>
        <v>Jake Odorizzi</v>
      </c>
      <c r="B385" s="5" t="str">
        <f>VLOOKUP(A385,PLAYERIDMAP[[PLAYERNAME]:[TEAM]],5,FALSE)</f>
        <v>TB</v>
      </c>
      <c r="C385" s="5" t="s">
        <v>551</v>
      </c>
      <c r="D385" s="5" t="e">
        <f>VLOOKUP(PITCHERPROJECTIONS[[#This Row],[Name]],MYRANKS_P[[#All],[PLAYER NAME]:[RANK]],21,FALSE)</f>
        <v>#N/A</v>
      </c>
      <c r="F385" s="77">
        <v>0</v>
      </c>
      <c r="G385" s="77">
        <v>0</v>
      </c>
      <c r="H385" s="77">
        <v>0</v>
      </c>
      <c r="I385" s="77">
        <v>0</v>
      </c>
      <c r="K385" s="23">
        <v>0</v>
      </c>
      <c r="L385" s="77">
        <v>0</v>
      </c>
      <c r="M385" s="77">
        <v>0</v>
      </c>
      <c r="N385" s="77">
        <v>0</v>
      </c>
      <c r="O385" s="77">
        <v>0</v>
      </c>
      <c r="P385" s="77">
        <v>0</v>
      </c>
      <c r="Q385" s="77">
        <v>0</v>
      </c>
      <c r="R385" s="77">
        <v>0</v>
      </c>
      <c r="S385" s="57">
        <v>0</v>
      </c>
      <c r="T385" s="5">
        <v>6397</v>
      </c>
      <c r="U385" s="5" t="s">
        <v>945</v>
      </c>
      <c r="V385" s="5"/>
    </row>
    <row r="386" spans="1:22" x14ac:dyDescent="0.25">
      <c r="A386" s="78" t="str">
        <f t="shared" ref="A386:A444" si="6">HYPERLINK("http://www.fangraphs.com/statss.aspx?playerid="&amp;T386,U386)</f>
        <v>Octavio Dotel</v>
      </c>
      <c r="B386" s="5" t="str">
        <f>VLOOKUP(A386,PLAYERIDMAP[[PLAYERNAME]:[TEAM]],5,FALSE)</f>
        <v>DET</v>
      </c>
      <c r="C386" s="5" t="s">
        <v>558</v>
      </c>
      <c r="D386" s="5" t="e">
        <f>VLOOKUP(PITCHERPROJECTIONS[[#This Row],[Name]],MYRANKS_P[[#All],[PLAYER NAME]:[RANK]],21,FALSE)</f>
        <v>#N/A</v>
      </c>
      <c r="F386" s="77">
        <v>0</v>
      </c>
      <c r="G386" s="77">
        <v>0</v>
      </c>
      <c r="H386" s="77">
        <v>0</v>
      </c>
      <c r="I386" s="77">
        <v>0</v>
      </c>
      <c r="K386" s="23">
        <v>0</v>
      </c>
      <c r="L386" s="77">
        <v>0</v>
      </c>
      <c r="M386" s="77">
        <v>0</v>
      </c>
      <c r="N386" s="77">
        <v>0</v>
      </c>
      <c r="O386" s="77">
        <v>0</v>
      </c>
      <c r="P386" s="77">
        <v>0</v>
      </c>
      <c r="Q386" s="77">
        <v>0</v>
      </c>
      <c r="R386" s="77">
        <v>0</v>
      </c>
      <c r="S386" s="57">
        <v>0</v>
      </c>
      <c r="T386" s="5">
        <v>555</v>
      </c>
      <c r="U386" s="5" t="s">
        <v>947</v>
      </c>
      <c r="V386" s="5"/>
    </row>
    <row r="387" spans="1:22" x14ac:dyDescent="0.25">
      <c r="A387" s="78" t="str">
        <f t="shared" si="6"/>
        <v>Chad Durbin</v>
      </c>
      <c r="B387" s="5" t="str">
        <f>VLOOKUP(A387,PLAYERIDMAP[[PLAYERNAME]:[TEAM]],5,FALSE)</f>
        <v>PHI</v>
      </c>
      <c r="C387" s="5" t="s">
        <v>558</v>
      </c>
      <c r="D387" s="5" t="e">
        <f>VLOOKUP(PITCHERPROJECTIONS[[#This Row],[Name]],MYRANKS_P[[#All],[PLAYER NAME]:[RANK]],21,FALSE)</f>
        <v>#N/A</v>
      </c>
      <c r="F387" s="77">
        <v>0</v>
      </c>
      <c r="G387" s="77">
        <v>0</v>
      </c>
      <c r="H387" s="77">
        <v>0</v>
      </c>
      <c r="I387" s="77">
        <v>0</v>
      </c>
      <c r="K387" s="23">
        <v>0</v>
      </c>
      <c r="L387" s="77">
        <v>0</v>
      </c>
      <c r="M387" s="77">
        <v>0</v>
      </c>
      <c r="N387" s="77">
        <v>0</v>
      </c>
      <c r="O387" s="77">
        <v>0</v>
      </c>
      <c r="P387" s="77">
        <v>0</v>
      </c>
      <c r="Q387" s="77">
        <v>0</v>
      </c>
      <c r="R387" s="77">
        <v>0</v>
      </c>
      <c r="S387" s="57">
        <v>0</v>
      </c>
      <c r="T387" s="5">
        <v>1442</v>
      </c>
      <c r="U387" s="5" t="s">
        <v>948</v>
      </c>
      <c r="V387" s="5"/>
    </row>
    <row r="388" spans="1:22" x14ac:dyDescent="0.25">
      <c r="A388" s="78" t="str">
        <f t="shared" si="6"/>
        <v>Joe Saunders</v>
      </c>
      <c r="B388" s="5" t="str">
        <f>VLOOKUP(A388,PLAYERIDMAP[[PLAYERNAME]:[TEAM]],5,FALSE)</f>
        <v>SEA</v>
      </c>
      <c r="C388" s="5" t="s">
        <v>551</v>
      </c>
      <c r="D388" s="5" t="e">
        <f>VLOOKUP(PITCHERPROJECTIONS[[#This Row],[Name]],MYRANKS_P[[#All],[PLAYER NAME]:[RANK]],21,FALSE)</f>
        <v>#N/A</v>
      </c>
      <c r="F388" s="77">
        <v>0</v>
      </c>
      <c r="G388" s="77">
        <v>0</v>
      </c>
      <c r="H388" s="77">
        <v>0</v>
      </c>
      <c r="I388" s="77">
        <v>0</v>
      </c>
      <c r="K388" s="23">
        <v>0</v>
      </c>
      <c r="L388" s="77">
        <v>0</v>
      </c>
      <c r="M388" s="77">
        <v>0</v>
      </c>
      <c r="N388" s="77">
        <v>0</v>
      </c>
      <c r="O388" s="77">
        <v>0</v>
      </c>
      <c r="P388" s="77">
        <v>0</v>
      </c>
      <c r="Q388" s="77">
        <v>0</v>
      </c>
      <c r="R388" s="77">
        <v>0</v>
      </c>
      <c r="S388" s="57">
        <v>0</v>
      </c>
      <c r="T388" s="5">
        <v>4366</v>
      </c>
      <c r="U388" s="5" t="s">
        <v>949</v>
      </c>
      <c r="V388" s="5"/>
    </row>
    <row r="389" spans="1:22" x14ac:dyDescent="0.25">
      <c r="A389" s="78" t="str">
        <f t="shared" si="6"/>
        <v>Franklin Morales</v>
      </c>
      <c r="B389" s="5" t="str">
        <f>VLOOKUP(A389,PLAYERIDMAP[[PLAYERNAME]:[TEAM]],5,FALSE)</f>
        <v>COL</v>
      </c>
      <c r="C389" s="5" t="s">
        <v>646</v>
      </c>
      <c r="D389" s="5" t="e">
        <f>VLOOKUP(PITCHERPROJECTIONS[[#This Row],[Name]],MYRANKS_P[[#All],[PLAYER NAME]:[RANK]],21,FALSE)</f>
        <v>#N/A</v>
      </c>
      <c r="F389" s="77">
        <v>0</v>
      </c>
      <c r="G389" s="77">
        <v>0</v>
      </c>
      <c r="H389" s="77">
        <v>0</v>
      </c>
      <c r="I389" s="77">
        <v>0</v>
      </c>
      <c r="K389" s="23">
        <v>0</v>
      </c>
      <c r="L389" s="77">
        <v>0</v>
      </c>
      <c r="M389" s="77">
        <v>0</v>
      </c>
      <c r="N389" s="77">
        <v>0</v>
      </c>
      <c r="O389" s="77">
        <v>0</v>
      </c>
      <c r="P389" s="77">
        <v>0</v>
      </c>
      <c r="Q389" s="77">
        <v>0</v>
      </c>
      <c r="R389" s="77">
        <v>0</v>
      </c>
      <c r="S389" s="57">
        <v>0</v>
      </c>
      <c r="T389" s="5">
        <v>5088</v>
      </c>
      <c r="U389" s="5" t="s">
        <v>950</v>
      </c>
      <c r="V389" s="5"/>
    </row>
    <row r="390" spans="1:22" x14ac:dyDescent="0.25">
      <c r="A390" s="78" t="str">
        <f t="shared" si="6"/>
        <v>Alfredo Aceves</v>
      </c>
      <c r="B390" s="5" t="str">
        <f>VLOOKUP(A390,PLAYERIDMAP[[PLAYERNAME]:[TEAM]],5,FALSE)</f>
        <v>BOS</v>
      </c>
      <c r="C390" s="5" t="s">
        <v>551</v>
      </c>
      <c r="D390" s="5" t="e">
        <f>VLOOKUP(PITCHERPROJECTIONS[[#This Row],[Name]],MYRANKS_P[[#All],[PLAYER NAME]:[RANK]],21,FALSE)</f>
        <v>#N/A</v>
      </c>
      <c r="F390" s="77">
        <v>0</v>
      </c>
      <c r="G390" s="77">
        <v>0</v>
      </c>
      <c r="H390" s="77">
        <v>0</v>
      </c>
      <c r="I390" s="77">
        <v>0</v>
      </c>
      <c r="K390" s="23">
        <v>0</v>
      </c>
      <c r="L390" s="77">
        <v>0</v>
      </c>
      <c r="M390" s="77">
        <v>0</v>
      </c>
      <c r="N390" s="77">
        <v>0</v>
      </c>
      <c r="O390" s="77">
        <v>0</v>
      </c>
      <c r="P390" s="77">
        <v>0</v>
      </c>
      <c r="Q390" s="77">
        <v>0</v>
      </c>
      <c r="R390" s="77">
        <v>0</v>
      </c>
      <c r="S390" s="57">
        <v>0</v>
      </c>
      <c r="T390" s="5">
        <v>5164</v>
      </c>
      <c r="U390" s="5" t="s">
        <v>951</v>
      </c>
      <c r="V390" s="5"/>
    </row>
    <row r="391" spans="1:22" x14ac:dyDescent="0.25">
      <c r="A391" s="78" t="str">
        <f t="shared" si="6"/>
        <v>Ramon Ramirez</v>
      </c>
      <c r="B391" s="5" t="str">
        <f>VLOOKUP(A391,PLAYERIDMAP[[PLAYERNAME]:[TEAM]],5,FALSE)</f>
        <v>NYM</v>
      </c>
      <c r="C391" s="5" t="s">
        <v>558</v>
      </c>
      <c r="D391" s="5" t="e">
        <f>VLOOKUP(PITCHERPROJECTIONS[[#This Row],[Name]],MYRANKS_P[[#All],[PLAYER NAME]:[RANK]],21,FALSE)</f>
        <v>#N/A</v>
      </c>
      <c r="F391" s="77">
        <v>0</v>
      </c>
      <c r="G391" s="77">
        <v>0</v>
      </c>
      <c r="H391" s="77">
        <v>0</v>
      </c>
      <c r="I391" s="77">
        <v>0</v>
      </c>
      <c r="K391" s="23">
        <v>0</v>
      </c>
      <c r="L391" s="77">
        <v>0</v>
      </c>
      <c r="M391" s="77">
        <v>0</v>
      </c>
      <c r="N391" s="77">
        <v>0</v>
      </c>
      <c r="O391" s="77">
        <v>0</v>
      </c>
      <c r="P391" s="77">
        <v>0</v>
      </c>
      <c r="Q391" s="77">
        <v>0</v>
      </c>
      <c r="R391" s="77">
        <v>0</v>
      </c>
      <c r="S391" s="57">
        <v>0</v>
      </c>
      <c r="T391" s="5">
        <v>7986</v>
      </c>
      <c r="U391" s="5" t="s">
        <v>952</v>
      </c>
      <c r="V391" s="5"/>
    </row>
    <row r="392" spans="1:22" x14ac:dyDescent="0.25">
      <c r="A392" s="78" t="str">
        <f t="shared" si="6"/>
        <v>Aaron Harang</v>
      </c>
      <c r="B392" s="5" t="str">
        <f>VLOOKUP(A392,PLAYERIDMAP[[PLAYERNAME]:[TEAM]],5,FALSE)</f>
        <v>LAD</v>
      </c>
      <c r="C392" s="5" t="s">
        <v>551</v>
      </c>
      <c r="D392" s="5" t="e">
        <f>VLOOKUP(PITCHERPROJECTIONS[[#This Row],[Name]],MYRANKS_P[[#All],[PLAYER NAME]:[RANK]],21,FALSE)</f>
        <v>#N/A</v>
      </c>
      <c r="F392" s="77">
        <v>0</v>
      </c>
      <c r="G392" s="77">
        <v>0</v>
      </c>
      <c r="H392" s="77">
        <v>0</v>
      </c>
      <c r="I392" s="77">
        <v>0</v>
      </c>
      <c r="K392" s="23">
        <v>0</v>
      </c>
      <c r="L392" s="77">
        <v>0</v>
      </c>
      <c r="M392" s="77">
        <v>0</v>
      </c>
      <c r="N392" s="77">
        <v>0</v>
      </c>
      <c r="O392" s="77">
        <v>0</v>
      </c>
      <c r="P392" s="77">
        <v>0</v>
      </c>
      <c r="Q392" s="77">
        <v>0</v>
      </c>
      <c r="R392" s="77">
        <v>0</v>
      </c>
      <c r="S392" s="57">
        <v>0</v>
      </c>
      <c r="T392" s="5">
        <v>1451</v>
      </c>
      <c r="U392" s="5" t="s">
        <v>953</v>
      </c>
      <c r="V392" s="5"/>
    </row>
    <row r="393" spans="1:22" x14ac:dyDescent="0.25">
      <c r="A393" s="78" t="str">
        <f t="shared" si="6"/>
        <v>Shawn Camp</v>
      </c>
      <c r="B393" s="5" t="str">
        <f>VLOOKUP(A393,PLAYERIDMAP[[PLAYERNAME]:[TEAM]],5,FALSE)</f>
        <v>CHC</v>
      </c>
      <c r="C393" s="5" t="s">
        <v>558</v>
      </c>
      <c r="D393" s="5" t="e">
        <f>VLOOKUP(PITCHERPROJECTIONS[[#This Row],[Name]],MYRANKS_P[[#All],[PLAYER NAME]:[RANK]],21,FALSE)</f>
        <v>#N/A</v>
      </c>
      <c r="F393" s="77">
        <v>0</v>
      </c>
      <c r="G393" s="77">
        <v>0</v>
      </c>
      <c r="H393" s="77">
        <v>0</v>
      </c>
      <c r="I393" s="77">
        <v>0</v>
      </c>
      <c r="K393" s="23">
        <v>0</v>
      </c>
      <c r="L393" s="77">
        <v>0</v>
      </c>
      <c r="M393" s="77">
        <v>0</v>
      </c>
      <c r="N393" s="77">
        <v>0</v>
      </c>
      <c r="O393" s="77">
        <v>0</v>
      </c>
      <c r="P393" s="77">
        <v>0</v>
      </c>
      <c r="Q393" s="77">
        <v>0</v>
      </c>
      <c r="R393" s="77">
        <v>0</v>
      </c>
      <c r="S393" s="57">
        <v>0</v>
      </c>
      <c r="T393" s="5">
        <v>1855</v>
      </c>
      <c r="U393" s="5" t="s">
        <v>954</v>
      </c>
      <c r="V393" s="5"/>
    </row>
    <row r="394" spans="1:22" x14ac:dyDescent="0.25">
      <c r="A394" s="78" t="str">
        <f t="shared" si="6"/>
        <v>Travis Blackley</v>
      </c>
      <c r="B394" s="5" t="str">
        <f>VLOOKUP(A394,PLAYERIDMAP[[PLAYERNAME]:[TEAM]],5,FALSE)</f>
        <v>OAK</v>
      </c>
      <c r="C394" s="5" t="s">
        <v>646</v>
      </c>
      <c r="D394" s="5" t="e">
        <f>VLOOKUP(PITCHERPROJECTIONS[[#This Row],[Name]],MYRANKS_P[[#All],[PLAYER NAME]:[RANK]],21,FALSE)</f>
        <v>#N/A</v>
      </c>
      <c r="F394" s="77">
        <v>0</v>
      </c>
      <c r="G394" s="77">
        <v>0</v>
      </c>
      <c r="H394" s="77">
        <v>0</v>
      </c>
      <c r="I394" s="77">
        <v>0</v>
      </c>
      <c r="K394" s="23">
        <v>0</v>
      </c>
      <c r="L394" s="77">
        <v>0</v>
      </c>
      <c r="M394" s="77">
        <v>0</v>
      </c>
      <c r="N394" s="77">
        <v>0</v>
      </c>
      <c r="O394" s="77">
        <v>0</v>
      </c>
      <c r="P394" s="77">
        <v>0</v>
      </c>
      <c r="Q394" s="77">
        <v>0</v>
      </c>
      <c r="R394" s="77">
        <v>0</v>
      </c>
      <c r="S394" s="57">
        <v>0</v>
      </c>
      <c r="T394" s="5">
        <v>3234</v>
      </c>
      <c r="U394" s="5" t="s">
        <v>955</v>
      </c>
      <c r="V394" s="5"/>
    </row>
    <row r="395" spans="1:22" x14ac:dyDescent="0.25">
      <c r="A395" s="78" t="str">
        <f t="shared" si="6"/>
        <v>Greg Burke</v>
      </c>
      <c r="B395" s="5" t="str">
        <f>VLOOKUP(A395,PLAYERIDMAP[[PLAYERNAME]:[TEAM]],5,FALSE)</f>
        <v>NYM</v>
      </c>
      <c r="C395" s="5" t="s">
        <v>558</v>
      </c>
      <c r="D395" s="5" t="e">
        <f>VLOOKUP(PITCHERPROJECTIONS[[#This Row],[Name]],MYRANKS_P[[#All],[PLAYER NAME]:[RANK]],21,FALSE)</f>
        <v>#N/A</v>
      </c>
      <c r="F395" s="77">
        <v>0</v>
      </c>
      <c r="G395" s="77">
        <v>0</v>
      </c>
      <c r="H395" s="77">
        <v>0</v>
      </c>
      <c r="I395" s="77">
        <v>0</v>
      </c>
      <c r="K395" s="23">
        <v>0</v>
      </c>
      <c r="L395" s="77">
        <v>0</v>
      </c>
      <c r="M395" s="77">
        <v>0</v>
      </c>
      <c r="N395" s="77">
        <v>0</v>
      </c>
      <c r="O395" s="77">
        <v>0</v>
      </c>
      <c r="P395" s="77">
        <v>0</v>
      </c>
      <c r="Q395" s="77">
        <v>0</v>
      </c>
      <c r="R395" s="77">
        <v>0</v>
      </c>
      <c r="S395" s="57">
        <v>0</v>
      </c>
      <c r="T395" s="5">
        <v>6282</v>
      </c>
      <c r="U395" s="5" t="s">
        <v>956</v>
      </c>
      <c r="V395" s="5"/>
    </row>
    <row r="396" spans="1:22" x14ac:dyDescent="0.25">
      <c r="A396" s="78" t="str">
        <f t="shared" si="6"/>
        <v>Steven Wright</v>
      </c>
      <c r="B396" s="5" t="str">
        <f>VLOOKUP(A396,PLAYERIDMAP[[PLAYERNAME]:[TEAM]],5,FALSE)</f>
        <v>BOS</v>
      </c>
      <c r="C396" s="5" t="s">
        <v>551</v>
      </c>
      <c r="D396" s="5" t="e">
        <f>VLOOKUP(PITCHERPROJECTIONS[[#This Row],[Name]],MYRANKS_P[[#All],[PLAYER NAME]:[RANK]],21,FALSE)</f>
        <v>#N/A</v>
      </c>
      <c r="F396" s="77">
        <v>0</v>
      </c>
      <c r="G396" s="77">
        <v>0</v>
      </c>
      <c r="H396" s="77">
        <v>0</v>
      </c>
      <c r="I396" s="77">
        <v>0</v>
      </c>
      <c r="K396" s="23">
        <v>0</v>
      </c>
      <c r="L396" s="77">
        <v>0</v>
      </c>
      <c r="M396" s="77">
        <v>0</v>
      </c>
      <c r="N396" s="77">
        <v>0</v>
      </c>
      <c r="O396" s="77">
        <v>0</v>
      </c>
      <c r="P396" s="77">
        <v>0</v>
      </c>
      <c r="Q396" s="77">
        <v>0</v>
      </c>
      <c r="R396" s="77">
        <v>0</v>
      </c>
      <c r="S396" s="57">
        <v>0</v>
      </c>
      <c r="T396" s="5" t="s">
        <v>957</v>
      </c>
      <c r="U396" s="5" t="s">
        <v>958</v>
      </c>
      <c r="V396" s="5"/>
    </row>
    <row r="397" spans="1:22" x14ac:dyDescent="0.25">
      <c r="A397" s="78" t="str">
        <f t="shared" si="6"/>
        <v>Jeremy Horst</v>
      </c>
      <c r="B397" s="5" t="str">
        <f>VLOOKUP(A397,PLAYERIDMAP[[PLAYERNAME]:[TEAM]],5,FALSE)</f>
        <v>PHI</v>
      </c>
      <c r="C397" s="5" t="s">
        <v>558</v>
      </c>
      <c r="D397" s="5" t="e">
        <f>VLOOKUP(PITCHERPROJECTIONS[[#This Row],[Name]],MYRANKS_P[[#All],[PLAYER NAME]:[RANK]],21,FALSE)</f>
        <v>#N/A</v>
      </c>
      <c r="F397" s="77">
        <v>0</v>
      </c>
      <c r="G397" s="77">
        <v>0</v>
      </c>
      <c r="H397" s="77">
        <v>0</v>
      </c>
      <c r="I397" s="77">
        <v>0</v>
      </c>
      <c r="K397" s="23">
        <v>0</v>
      </c>
      <c r="L397" s="77">
        <v>0</v>
      </c>
      <c r="M397" s="77">
        <v>0</v>
      </c>
      <c r="N397" s="77">
        <v>0</v>
      </c>
      <c r="O397" s="77">
        <v>0</v>
      </c>
      <c r="P397" s="77">
        <v>0</v>
      </c>
      <c r="Q397" s="77">
        <v>0</v>
      </c>
      <c r="R397" s="77">
        <v>0</v>
      </c>
      <c r="S397" s="57">
        <v>0</v>
      </c>
      <c r="T397" s="5">
        <v>596</v>
      </c>
      <c r="U397" s="5" t="s">
        <v>959</v>
      </c>
      <c r="V397" s="5"/>
    </row>
    <row r="398" spans="1:22" x14ac:dyDescent="0.25">
      <c r="A398" s="78" t="str">
        <f t="shared" si="6"/>
        <v>Robert Carson</v>
      </c>
      <c r="B398" s="5" t="str">
        <f>VLOOKUP(A398,PLAYERIDMAP[[PLAYERNAME]:[TEAM]],5,FALSE)</f>
        <v>NYM</v>
      </c>
      <c r="C398" s="5" t="s">
        <v>558</v>
      </c>
      <c r="D398" s="5" t="e">
        <f>VLOOKUP(PITCHERPROJECTIONS[[#This Row],[Name]],MYRANKS_P[[#All],[PLAYER NAME]:[RANK]],21,FALSE)</f>
        <v>#N/A</v>
      </c>
      <c r="F398" s="77">
        <v>0</v>
      </c>
      <c r="G398" s="77">
        <v>0</v>
      </c>
      <c r="H398" s="77">
        <v>0</v>
      </c>
      <c r="I398" s="77">
        <v>0</v>
      </c>
      <c r="K398" s="23">
        <v>0</v>
      </c>
      <c r="L398" s="77">
        <v>0</v>
      </c>
      <c r="M398" s="77">
        <v>0</v>
      </c>
      <c r="N398" s="77">
        <v>0</v>
      </c>
      <c r="O398" s="77">
        <v>0</v>
      </c>
      <c r="P398" s="77">
        <v>0</v>
      </c>
      <c r="Q398" s="77">
        <v>0</v>
      </c>
      <c r="R398" s="77">
        <v>0</v>
      </c>
      <c r="S398" s="57">
        <v>0</v>
      </c>
      <c r="T398" s="5">
        <v>2570</v>
      </c>
      <c r="U398" s="5" t="s">
        <v>960</v>
      </c>
      <c r="V398" s="5"/>
    </row>
    <row r="399" spans="1:22" x14ac:dyDescent="0.25">
      <c r="A399" s="78" t="str">
        <f t="shared" si="6"/>
        <v>Chris Hatcher</v>
      </c>
      <c r="B399" s="5" t="str">
        <f>VLOOKUP(A399,PLAYERIDMAP[[PLAYERNAME]:[TEAM]],5,FALSE)</f>
        <v>MIA</v>
      </c>
      <c r="C399" s="5" t="s">
        <v>558</v>
      </c>
      <c r="D399" s="5" t="e">
        <f>VLOOKUP(PITCHERPROJECTIONS[[#This Row],[Name]],MYRANKS_P[[#All],[PLAYER NAME]:[RANK]],21,FALSE)</f>
        <v>#N/A</v>
      </c>
      <c r="F399" s="77">
        <v>0</v>
      </c>
      <c r="G399" s="77">
        <v>0</v>
      </c>
      <c r="H399" s="77">
        <v>0</v>
      </c>
      <c r="I399" s="77">
        <v>0</v>
      </c>
      <c r="K399" s="23">
        <v>0</v>
      </c>
      <c r="L399" s="77">
        <v>0</v>
      </c>
      <c r="M399" s="77">
        <v>0</v>
      </c>
      <c r="N399" s="77">
        <v>0</v>
      </c>
      <c r="O399" s="77">
        <v>0</v>
      </c>
      <c r="P399" s="77">
        <v>0</v>
      </c>
      <c r="Q399" s="77">
        <v>0</v>
      </c>
      <c r="R399" s="77">
        <v>0</v>
      </c>
      <c r="S399" s="57">
        <v>0</v>
      </c>
      <c r="T399" s="5">
        <v>3299</v>
      </c>
      <c r="U399" s="5" t="s">
        <v>961</v>
      </c>
      <c r="V399" s="5"/>
    </row>
    <row r="400" spans="1:22" x14ac:dyDescent="0.25">
      <c r="A400" s="78" t="str">
        <f t="shared" si="6"/>
        <v>Chad Billingsley</v>
      </c>
      <c r="B400" s="5" t="str">
        <f>VLOOKUP(A400,PLAYERIDMAP[[PLAYERNAME]:[TEAM]],5,FALSE)</f>
        <v>LAD</v>
      </c>
      <c r="C400" s="5" t="s">
        <v>551</v>
      </c>
      <c r="D400" s="5" t="e">
        <f>VLOOKUP(PITCHERPROJECTIONS[[#This Row],[Name]],MYRANKS_P[[#All],[PLAYER NAME]:[RANK]],21,FALSE)</f>
        <v>#N/A</v>
      </c>
      <c r="F400" s="77">
        <v>0</v>
      </c>
      <c r="G400" s="77">
        <v>0</v>
      </c>
      <c r="H400" s="77">
        <v>0</v>
      </c>
      <c r="I400" s="77">
        <v>0</v>
      </c>
      <c r="K400" s="23">
        <v>0</v>
      </c>
      <c r="L400" s="77">
        <v>0</v>
      </c>
      <c r="M400" s="77">
        <v>0</v>
      </c>
      <c r="N400" s="77">
        <v>0</v>
      </c>
      <c r="O400" s="77">
        <v>0</v>
      </c>
      <c r="P400" s="77">
        <v>0</v>
      </c>
      <c r="Q400" s="77">
        <v>0</v>
      </c>
      <c r="R400" s="77">
        <v>0</v>
      </c>
      <c r="S400" s="57">
        <v>0</v>
      </c>
      <c r="T400" s="5">
        <v>5842</v>
      </c>
      <c r="U400" s="5" t="s">
        <v>962</v>
      </c>
      <c r="V400" s="5"/>
    </row>
    <row r="401" spans="1:22" x14ac:dyDescent="0.25">
      <c r="A401" s="78" t="str">
        <f t="shared" si="6"/>
        <v>Xavier Cedeno</v>
      </c>
      <c r="B401" s="5" t="str">
        <f>VLOOKUP(A401,PLAYERIDMAP[[PLAYERNAME]:[TEAM]],5,FALSE)</f>
        <v>HOU</v>
      </c>
      <c r="C401" s="5" t="s">
        <v>558</v>
      </c>
      <c r="D401" s="5" t="e">
        <f>VLOOKUP(PITCHERPROJECTIONS[[#This Row],[Name]],MYRANKS_P[[#All],[PLAYER NAME]:[RANK]],21,FALSE)</f>
        <v>#N/A</v>
      </c>
      <c r="F401" s="77">
        <v>0</v>
      </c>
      <c r="G401" s="77">
        <v>0</v>
      </c>
      <c r="H401" s="77">
        <v>0</v>
      </c>
      <c r="I401" s="77">
        <v>0</v>
      </c>
      <c r="K401" s="23">
        <v>0</v>
      </c>
      <c r="L401" s="77">
        <v>0</v>
      </c>
      <c r="M401" s="77">
        <v>0</v>
      </c>
      <c r="N401" s="77">
        <v>0</v>
      </c>
      <c r="O401" s="77">
        <v>0</v>
      </c>
      <c r="P401" s="77">
        <v>0</v>
      </c>
      <c r="Q401" s="77">
        <v>0</v>
      </c>
      <c r="R401" s="77">
        <v>0</v>
      </c>
      <c r="S401" s="57">
        <v>0</v>
      </c>
      <c r="T401" s="5">
        <v>36</v>
      </c>
      <c r="U401" s="5" t="s">
        <v>964</v>
      </c>
      <c r="V401" s="5"/>
    </row>
    <row r="402" spans="1:22" x14ac:dyDescent="0.25">
      <c r="A402" s="78" t="str">
        <f t="shared" si="6"/>
        <v>Jake Westbrook</v>
      </c>
      <c r="B402" s="5" t="str">
        <f>VLOOKUP(A402,PLAYERIDMAP[[PLAYERNAME]:[TEAM]],5,FALSE)</f>
        <v>STL</v>
      </c>
      <c r="C402" s="5" t="s">
        <v>551</v>
      </c>
      <c r="D402" s="5" t="e">
        <f>VLOOKUP(PITCHERPROJECTIONS[[#This Row],[Name]],MYRANKS_P[[#All],[PLAYER NAME]:[RANK]],21,FALSE)</f>
        <v>#N/A</v>
      </c>
      <c r="F402" s="77">
        <v>0</v>
      </c>
      <c r="G402" s="77">
        <v>0</v>
      </c>
      <c r="H402" s="77">
        <v>0</v>
      </c>
      <c r="I402" s="77">
        <v>0</v>
      </c>
      <c r="K402" s="23">
        <v>0</v>
      </c>
      <c r="L402" s="77">
        <v>0</v>
      </c>
      <c r="M402" s="77">
        <v>0</v>
      </c>
      <c r="N402" s="77">
        <v>0</v>
      </c>
      <c r="O402" s="77">
        <v>0</v>
      </c>
      <c r="P402" s="77">
        <v>0</v>
      </c>
      <c r="Q402" s="77">
        <v>0</v>
      </c>
      <c r="R402" s="77">
        <v>0</v>
      </c>
      <c r="S402" s="57">
        <v>0</v>
      </c>
      <c r="T402" s="5">
        <v>412</v>
      </c>
      <c r="U402" s="5" t="s">
        <v>966</v>
      </c>
      <c r="V402" s="5"/>
    </row>
    <row r="403" spans="1:22" x14ac:dyDescent="0.25">
      <c r="A403" s="78" t="str">
        <f t="shared" si="6"/>
        <v>Tommy Hanson</v>
      </c>
      <c r="B403" s="5" t="str">
        <f>VLOOKUP(A403,PLAYERIDMAP[[PLAYERNAME]:[TEAM]],5,FALSE)</f>
        <v>LAA</v>
      </c>
      <c r="C403" s="5" t="s">
        <v>551</v>
      </c>
      <c r="D403" s="5" t="e">
        <f>VLOOKUP(PITCHERPROJECTIONS[[#This Row],[Name]],MYRANKS_P[[#All],[PLAYER NAME]:[RANK]],21,FALSE)</f>
        <v>#N/A</v>
      </c>
      <c r="F403" s="77">
        <v>0</v>
      </c>
      <c r="G403" s="77">
        <v>0</v>
      </c>
      <c r="H403" s="77">
        <v>0</v>
      </c>
      <c r="I403" s="77">
        <v>0</v>
      </c>
      <c r="K403" s="23">
        <v>0</v>
      </c>
      <c r="L403" s="77">
        <v>0</v>
      </c>
      <c r="M403" s="77">
        <v>0</v>
      </c>
      <c r="N403" s="77">
        <v>0</v>
      </c>
      <c r="O403" s="77">
        <v>0</v>
      </c>
      <c r="P403" s="77">
        <v>0</v>
      </c>
      <c r="Q403" s="77">
        <v>0</v>
      </c>
      <c r="R403" s="77">
        <v>0</v>
      </c>
      <c r="S403" s="57">
        <v>0</v>
      </c>
      <c r="T403" s="5">
        <v>9129</v>
      </c>
      <c r="U403" s="5" t="s">
        <v>967</v>
      </c>
      <c r="V403" s="5"/>
    </row>
    <row r="404" spans="1:22" x14ac:dyDescent="0.25">
      <c r="A404" s="78" t="str">
        <f t="shared" si="6"/>
        <v>John Maine</v>
      </c>
      <c r="B404" s="5" t="str">
        <f>VLOOKUP(A404,PLAYERIDMAP[[PLAYERNAME]:[TEAM]],5,FALSE)</f>
        <v>NYM</v>
      </c>
      <c r="C404" s="5" t="s">
        <v>558</v>
      </c>
      <c r="D404" s="5" t="e">
        <f>VLOOKUP(PITCHERPROJECTIONS[[#This Row],[Name]],MYRANKS_P[[#All],[PLAYER NAME]:[RANK]],21,FALSE)</f>
        <v>#N/A</v>
      </c>
      <c r="F404" s="77">
        <v>0</v>
      </c>
      <c r="G404" s="77">
        <v>0</v>
      </c>
      <c r="H404" s="77">
        <v>0</v>
      </c>
      <c r="I404" s="77">
        <v>0</v>
      </c>
      <c r="K404" s="23">
        <v>0</v>
      </c>
      <c r="L404" s="77">
        <v>0</v>
      </c>
      <c r="M404" s="77">
        <v>0</v>
      </c>
      <c r="N404" s="77">
        <v>0</v>
      </c>
      <c r="O404" s="77">
        <v>0</v>
      </c>
      <c r="P404" s="77">
        <v>0</v>
      </c>
      <c r="Q404" s="77">
        <v>0</v>
      </c>
      <c r="R404" s="77">
        <v>0</v>
      </c>
      <c r="S404" s="57">
        <v>0</v>
      </c>
      <c r="T404" s="5">
        <v>4773</v>
      </c>
      <c r="U404" s="5" t="s">
        <v>970</v>
      </c>
      <c r="V404" s="5"/>
    </row>
    <row r="405" spans="1:22" x14ac:dyDescent="0.25">
      <c r="A405" s="78" t="str">
        <f t="shared" si="6"/>
        <v>Freddy Garcia</v>
      </c>
      <c r="B405" s="5" t="str">
        <f>VLOOKUP(A405,PLAYERIDMAP[[PLAYERNAME]:[TEAM]],5,FALSE)</f>
        <v>NYY</v>
      </c>
      <c r="C405" s="5" t="s">
        <v>551</v>
      </c>
      <c r="D405" s="5" t="e">
        <f>VLOOKUP(PITCHERPROJECTIONS[[#This Row],[Name]],MYRANKS_P[[#All],[PLAYER NAME]:[RANK]],21,FALSE)</f>
        <v>#N/A</v>
      </c>
      <c r="F405" s="77">
        <v>0</v>
      </c>
      <c r="G405" s="77">
        <v>0</v>
      </c>
      <c r="H405" s="77">
        <v>0</v>
      </c>
      <c r="I405" s="77">
        <v>0</v>
      </c>
      <c r="K405" s="23">
        <v>0</v>
      </c>
      <c r="L405" s="77">
        <v>0</v>
      </c>
      <c r="M405" s="77">
        <v>0</v>
      </c>
      <c r="N405" s="77">
        <v>0</v>
      </c>
      <c r="O405" s="77">
        <v>0</v>
      </c>
      <c r="P405" s="77">
        <v>0</v>
      </c>
      <c r="Q405" s="77">
        <v>0</v>
      </c>
      <c r="R405" s="77">
        <v>0</v>
      </c>
      <c r="S405" s="57">
        <v>0</v>
      </c>
      <c r="T405" s="5">
        <v>1077</v>
      </c>
      <c r="U405" s="5" t="s">
        <v>972</v>
      </c>
      <c r="V405" s="5"/>
    </row>
    <row r="406" spans="1:22" x14ac:dyDescent="0.25">
      <c r="A406" s="78" t="str">
        <f t="shared" si="6"/>
        <v>Chris Narveson</v>
      </c>
      <c r="B406" s="5" t="str">
        <f>VLOOKUP(A406,PLAYERIDMAP[[PLAYERNAME]:[TEAM]],5,FALSE)</f>
        <v>MIL</v>
      </c>
      <c r="C406" s="5" t="s">
        <v>646</v>
      </c>
      <c r="D406" s="5" t="e">
        <f>VLOOKUP(PITCHERPROJECTIONS[[#This Row],[Name]],MYRANKS_P[[#All],[PLAYER NAME]:[RANK]],21,FALSE)</f>
        <v>#N/A</v>
      </c>
      <c r="F406" s="77">
        <v>0</v>
      </c>
      <c r="G406" s="77">
        <v>0</v>
      </c>
      <c r="H406" s="77">
        <v>0</v>
      </c>
      <c r="I406" s="77">
        <v>0</v>
      </c>
      <c r="K406" s="23">
        <v>0</v>
      </c>
      <c r="L406" s="77">
        <v>0</v>
      </c>
      <c r="M406" s="77">
        <v>0</v>
      </c>
      <c r="N406" s="77">
        <v>0</v>
      </c>
      <c r="O406" s="77">
        <v>0</v>
      </c>
      <c r="P406" s="77">
        <v>0</v>
      </c>
      <c r="Q406" s="77">
        <v>0</v>
      </c>
      <c r="R406" s="77">
        <v>0</v>
      </c>
      <c r="S406" s="57">
        <v>0</v>
      </c>
      <c r="T406" s="5">
        <v>2141</v>
      </c>
      <c r="U406" s="5" t="s">
        <v>973</v>
      </c>
      <c r="V406" s="5"/>
    </row>
    <row r="407" spans="1:22" x14ac:dyDescent="0.25">
      <c r="A407" s="78" t="str">
        <f t="shared" si="6"/>
        <v>Roy Halladay</v>
      </c>
      <c r="B407" s="5" t="str">
        <f>VLOOKUP(A407,PLAYERIDMAP[[PLAYERNAME]:[TEAM]],5,FALSE)</f>
        <v>PHI</v>
      </c>
      <c r="C407" s="5" t="s">
        <v>551</v>
      </c>
      <c r="D407" s="5" t="e">
        <f>VLOOKUP(PITCHERPROJECTIONS[[#This Row],[Name]],MYRANKS_P[[#All],[PLAYER NAME]:[RANK]],21,FALSE)</f>
        <v>#N/A</v>
      </c>
      <c r="F407" s="77">
        <v>0</v>
      </c>
      <c r="G407" s="77">
        <v>0</v>
      </c>
      <c r="H407" s="77">
        <v>0</v>
      </c>
      <c r="I407" s="77">
        <v>0</v>
      </c>
      <c r="K407" s="23">
        <v>0</v>
      </c>
      <c r="L407" s="77">
        <v>0</v>
      </c>
      <c r="M407" s="77">
        <v>0</v>
      </c>
      <c r="N407" s="77">
        <v>0</v>
      </c>
      <c r="O407" s="77">
        <v>0</v>
      </c>
      <c r="P407" s="77">
        <v>0</v>
      </c>
      <c r="Q407" s="77">
        <v>0</v>
      </c>
      <c r="R407" s="77">
        <v>0</v>
      </c>
      <c r="S407" s="57">
        <v>0</v>
      </c>
      <c r="T407" s="5">
        <v>1303</v>
      </c>
      <c r="U407" s="5" t="s">
        <v>974</v>
      </c>
      <c r="V407" s="5"/>
    </row>
    <row r="408" spans="1:22" x14ac:dyDescent="0.25">
      <c r="A408" s="78" t="str">
        <f t="shared" si="6"/>
        <v>James McDonald</v>
      </c>
      <c r="B408" s="5" t="str">
        <f>VLOOKUP(A408,PLAYERIDMAP[[PLAYERNAME]:[TEAM]],5,FALSE)</f>
        <v>PIT</v>
      </c>
      <c r="C408" s="5" t="s">
        <v>551</v>
      </c>
      <c r="D408" s="5" t="e">
        <f>VLOOKUP(PITCHERPROJECTIONS[[#This Row],[Name]],MYRANKS_P[[#All],[PLAYER NAME]:[RANK]],21,FALSE)</f>
        <v>#N/A</v>
      </c>
      <c r="F408" s="77">
        <v>0</v>
      </c>
      <c r="G408" s="77">
        <v>0</v>
      </c>
      <c r="H408" s="77">
        <v>0</v>
      </c>
      <c r="I408" s="77">
        <v>0</v>
      </c>
      <c r="K408" s="23">
        <v>0</v>
      </c>
      <c r="L408" s="77">
        <v>0</v>
      </c>
      <c r="M408" s="77">
        <v>0</v>
      </c>
      <c r="N408" s="77">
        <v>0</v>
      </c>
      <c r="O408" s="77">
        <v>0</v>
      </c>
      <c r="P408" s="77">
        <v>0</v>
      </c>
      <c r="Q408" s="77">
        <v>0</v>
      </c>
      <c r="R408" s="77">
        <v>0</v>
      </c>
      <c r="S408" s="57">
        <v>0</v>
      </c>
      <c r="T408" s="5">
        <v>5523</v>
      </c>
      <c r="U408" s="5" t="s">
        <v>975</v>
      </c>
      <c r="V408" s="5"/>
    </row>
    <row r="409" spans="1:22" x14ac:dyDescent="0.25">
      <c r="A409" s="78" t="str">
        <f t="shared" si="6"/>
        <v>Shaun Marcum</v>
      </c>
      <c r="B409" s="5" t="str">
        <f>VLOOKUP(A409,PLAYERIDMAP[[PLAYERNAME]:[TEAM]],5,FALSE)</f>
        <v>NYM</v>
      </c>
      <c r="C409" s="5" t="s">
        <v>551</v>
      </c>
      <c r="D409" s="5" t="e">
        <f>VLOOKUP(PITCHERPROJECTIONS[[#This Row],[Name]],MYRANKS_P[[#All],[PLAYER NAME]:[RANK]],21,FALSE)</f>
        <v>#N/A</v>
      </c>
      <c r="F409" s="77">
        <v>0</v>
      </c>
      <c r="G409" s="77">
        <v>0</v>
      </c>
      <c r="H409" s="77">
        <v>0</v>
      </c>
      <c r="I409" s="77">
        <v>0</v>
      </c>
      <c r="K409" s="23">
        <v>0</v>
      </c>
      <c r="L409" s="77">
        <v>0</v>
      </c>
      <c r="M409" s="77">
        <v>0</v>
      </c>
      <c r="N409" s="77">
        <v>0</v>
      </c>
      <c r="O409" s="77">
        <v>0</v>
      </c>
      <c r="P409" s="77">
        <v>0</v>
      </c>
      <c r="Q409" s="77">
        <v>0</v>
      </c>
      <c r="R409" s="77">
        <v>0</v>
      </c>
      <c r="S409" s="57">
        <v>0</v>
      </c>
      <c r="T409" s="5">
        <v>6204</v>
      </c>
      <c r="U409" s="5" t="s">
        <v>976</v>
      </c>
      <c r="V409" s="5"/>
    </row>
    <row r="410" spans="1:22" x14ac:dyDescent="0.25">
      <c r="A410" s="78" t="str">
        <f t="shared" si="6"/>
        <v>Jair Jurrjens</v>
      </c>
      <c r="B410" s="5" t="str">
        <f>VLOOKUP(A410,PLAYERIDMAP[[PLAYERNAME]:[TEAM]],5,FALSE)</f>
        <v>ATL</v>
      </c>
      <c r="C410" s="5" t="s">
        <v>551</v>
      </c>
      <c r="D410" s="5" t="e">
        <f>VLOOKUP(PITCHERPROJECTIONS[[#This Row],[Name]],MYRANKS_P[[#All],[PLAYER NAME]:[RANK]],21,FALSE)</f>
        <v>#N/A</v>
      </c>
      <c r="F410" s="77">
        <v>0</v>
      </c>
      <c r="G410" s="77">
        <v>0</v>
      </c>
      <c r="H410" s="77">
        <v>0</v>
      </c>
      <c r="I410" s="77">
        <v>0</v>
      </c>
      <c r="K410" s="23">
        <v>0</v>
      </c>
      <c r="L410" s="77">
        <v>0</v>
      </c>
      <c r="M410" s="77">
        <v>0</v>
      </c>
      <c r="N410" s="77">
        <v>0</v>
      </c>
      <c r="O410" s="77">
        <v>0</v>
      </c>
      <c r="P410" s="77">
        <v>0</v>
      </c>
      <c r="Q410" s="77">
        <v>0</v>
      </c>
      <c r="R410" s="77">
        <v>0</v>
      </c>
      <c r="S410" s="57">
        <v>0</v>
      </c>
      <c r="T410" s="5">
        <v>5556</v>
      </c>
      <c r="U410" s="5" t="s">
        <v>978</v>
      </c>
      <c r="V410" s="5"/>
    </row>
    <row r="411" spans="1:22" x14ac:dyDescent="0.25">
      <c r="A411" s="78" t="str">
        <f t="shared" si="6"/>
        <v>Justin Grimm</v>
      </c>
      <c r="B411" s="5" t="str">
        <f>VLOOKUP(A411,PLAYERIDMAP[[PLAYERNAME]:[TEAM]],5,FALSE)</f>
        <v>TEX</v>
      </c>
      <c r="C411" s="5" t="s">
        <v>551</v>
      </c>
      <c r="D411" s="5" t="e">
        <f>VLOOKUP(PITCHERPROJECTIONS[[#This Row],[Name]],MYRANKS_P[[#All],[PLAYER NAME]:[RANK]],21,FALSE)</f>
        <v>#N/A</v>
      </c>
      <c r="F411" s="77">
        <v>0</v>
      </c>
      <c r="G411" s="77">
        <v>0</v>
      </c>
      <c r="H411" s="77">
        <v>0</v>
      </c>
      <c r="I411" s="77">
        <v>0</v>
      </c>
      <c r="K411" s="23">
        <v>0</v>
      </c>
      <c r="L411" s="77">
        <v>0</v>
      </c>
      <c r="M411" s="77">
        <v>0</v>
      </c>
      <c r="N411" s="77">
        <v>0</v>
      </c>
      <c r="O411" s="77">
        <v>0</v>
      </c>
      <c r="P411" s="77">
        <v>0</v>
      </c>
      <c r="Q411" s="77">
        <v>0</v>
      </c>
      <c r="R411" s="77">
        <v>0</v>
      </c>
      <c r="S411" s="57">
        <v>0</v>
      </c>
      <c r="T411" s="5">
        <v>11720</v>
      </c>
      <c r="U411" s="5" t="s">
        <v>979</v>
      </c>
      <c r="V411" s="5"/>
    </row>
    <row r="412" spans="1:22" x14ac:dyDescent="0.25">
      <c r="A412" s="78" t="str">
        <f t="shared" si="6"/>
        <v>Josh Lindblom</v>
      </c>
      <c r="B412" s="5" t="str">
        <f>VLOOKUP(A412,PLAYERIDMAP[[PLAYERNAME]:[TEAM]],5,FALSE)</f>
        <v>OAK</v>
      </c>
      <c r="C412" s="5" t="s">
        <v>551</v>
      </c>
      <c r="D412" s="5" t="e">
        <f>VLOOKUP(PITCHERPROJECTIONS[[#This Row],[Name]],MYRANKS_P[[#All],[PLAYER NAME]:[RANK]],21,FALSE)</f>
        <v>#N/A</v>
      </c>
      <c r="F412" s="77">
        <v>0</v>
      </c>
      <c r="G412" s="77">
        <v>0</v>
      </c>
      <c r="H412" s="77">
        <v>0</v>
      </c>
      <c r="I412" s="77">
        <v>0</v>
      </c>
      <c r="K412" s="23">
        <v>0</v>
      </c>
      <c r="L412" s="77">
        <v>0</v>
      </c>
      <c r="M412" s="77">
        <v>0</v>
      </c>
      <c r="N412" s="77">
        <v>0</v>
      </c>
      <c r="O412" s="77">
        <v>0</v>
      </c>
      <c r="P412" s="77">
        <v>0</v>
      </c>
      <c r="Q412" s="77">
        <v>0</v>
      </c>
      <c r="R412" s="77">
        <v>0</v>
      </c>
      <c r="S412" s="57">
        <v>0</v>
      </c>
      <c r="T412" s="5">
        <v>7882</v>
      </c>
      <c r="U412" s="5" t="s">
        <v>984</v>
      </c>
      <c r="V412" s="5"/>
    </row>
    <row r="413" spans="1:22" x14ac:dyDescent="0.25">
      <c r="A413" s="78" t="str">
        <f t="shared" si="6"/>
        <v>Josh Wall</v>
      </c>
      <c r="B413" s="5" t="str">
        <f>VLOOKUP(A413,PLAYERIDMAP[[PLAYERNAME]:[TEAM]],5,FALSE)</f>
        <v>LAD</v>
      </c>
      <c r="C413" s="5" t="s">
        <v>558</v>
      </c>
      <c r="D413" s="5" t="e">
        <f>VLOOKUP(PITCHERPROJECTIONS[[#This Row],[Name]],MYRANKS_P[[#All],[PLAYER NAME]:[RANK]],21,FALSE)</f>
        <v>#N/A</v>
      </c>
      <c r="F413" s="77">
        <v>0</v>
      </c>
      <c r="G413" s="77">
        <v>0</v>
      </c>
      <c r="H413" s="77">
        <v>0</v>
      </c>
      <c r="I413" s="77">
        <v>0</v>
      </c>
      <c r="K413" s="23">
        <v>0</v>
      </c>
      <c r="L413" s="77">
        <v>0</v>
      </c>
      <c r="M413" s="77">
        <v>0</v>
      </c>
      <c r="N413" s="77">
        <v>0</v>
      </c>
      <c r="O413" s="77">
        <v>0</v>
      </c>
      <c r="P413" s="77">
        <v>0</v>
      </c>
      <c r="Q413" s="77">
        <v>0</v>
      </c>
      <c r="R413" s="77">
        <v>0</v>
      </c>
      <c r="S413" s="57">
        <v>0</v>
      </c>
      <c r="T413" s="5">
        <v>4436</v>
      </c>
      <c r="U413" s="5" t="s">
        <v>985</v>
      </c>
      <c r="V413" s="5"/>
    </row>
    <row r="414" spans="1:22" x14ac:dyDescent="0.25">
      <c r="A414" s="78" t="str">
        <f t="shared" si="6"/>
        <v>Trevor Bauer</v>
      </c>
      <c r="B414" s="5" t="str">
        <f>VLOOKUP(A414,PLAYERIDMAP[[PLAYERNAME]:[TEAM]],5,FALSE)</f>
        <v>CLE</v>
      </c>
      <c r="C414" s="5" t="s">
        <v>551</v>
      </c>
      <c r="D414" s="5" t="e">
        <f>VLOOKUP(PITCHERPROJECTIONS[[#This Row],[Name]],MYRANKS_P[[#All],[PLAYER NAME]:[RANK]],21,FALSE)</f>
        <v>#N/A</v>
      </c>
      <c r="F414" s="77">
        <v>0</v>
      </c>
      <c r="G414" s="77">
        <v>0</v>
      </c>
      <c r="H414" s="77">
        <v>0</v>
      </c>
      <c r="I414" s="77">
        <v>0</v>
      </c>
      <c r="K414" s="23">
        <v>0</v>
      </c>
      <c r="L414" s="77">
        <v>0</v>
      </c>
      <c r="M414" s="77">
        <v>0</v>
      </c>
      <c r="N414" s="77">
        <v>0</v>
      </c>
      <c r="O414" s="77">
        <v>0</v>
      </c>
      <c r="P414" s="77">
        <v>0</v>
      </c>
      <c r="Q414" s="77">
        <v>0</v>
      </c>
      <c r="R414" s="77">
        <v>0</v>
      </c>
      <c r="S414" s="57">
        <v>0</v>
      </c>
      <c r="T414" s="5">
        <v>12703</v>
      </c>
      <c r="U414" s="5" t="s">
        <v>987</v>
      </c>
      <c r="V414" s="5"/>
    </row>
    <row r="415" spans="1:22" x14ac:dyDescent="0.25">
      <c r="A415" s="78" t="str">
        <f t="shared" si="6"/>
        <v>Gavin Floyd</v>
      </c>
      <c r="B415" s="5" t="str">
        <f>VLOOKUP(A415,PLAYERIDMAP[[PLAYERNAME]:[TEAM]],5,FALSE)</f>
        <v>CHW</v>
      </c>
      <c r="C415" s="5" t="s">
        <v>551</v>
      </c>
      <c r="D415" s="5" t="e">
        <f>VLOOKUP(PITCHERPROJECTIONS[[#This Row],[Name]],MYRANKS_P[[#All],[PLAYER NAME]:[RANK]],21,FALSE)</f>
        <v>#N/A</v>
      </c>
      <c r="F415" s="77">
        <v>0</v>
      </c>
      <c r="G415" s="77">
        <v>0</v>
      </c>
      <c r="H415" s="77">
        <v>0</v>
      </c>
      <c r="I415" s="77">
        <v>0</v>
      </c>
      <c r="K415" s="23">
        <v>0</v>
      </c>
      <c r="L415" s="77">
        <v>0</v>
      </c>
      <c r="M415" s="77">
        <v>0</v>
      </c>
      <c r="N415" s="77">
        <v>0</v>
      </c>
      <c r="O415" s="77">
        <v>0</v>
      </c>
      <c r="P415" s="77">
        <v>0</v>
      </c>
      <c r="Q415" s="77">
        <v>0</v>
      </c>
      <c r="R415" s="77">
        <v>0</v>
      </c>
      <c r="S415" s="57">
        <v>0</v>
      </c>
      <c r="T415" s="5">
        <v>3886</v>
      </c>
      <c r="U415" s="5" t="s">
        <v>988</v>
      </c>
      <c r="V415" s="5"/>
    </row>
    <row r="416" spans="1:22" x14ac:dyDescent="0.25">
      <c r="A416" s="78" t="str">
        <f t="shared" si="6"/>
        <v>Ryan Mattheus</v>
      </c>
      <c r="B416" s="5" t="str">
        <f>VLOOKUP(A416,PLAYERIDMAP[[PLAYERNAME]:[TEAM]],5,FALSE)</f>
        <v>WAS</v>
      </c>
      <c r="C416" s="5" t="s">
        <v>558</v>
      </c>
      <c r="D416" s="5" t="e">
        <f>VLOOKUP(PITCHERPROJECTIONS[[#This Row],[Name]],MYRANKS_P[[#All],[PLAYER NAME]:[RANK]],21,FALSE)</f>
        <v>#N/A</v>
      </c>
      <c r="F416" s="77">
        <v>0</v>
      </c>
      <c r="G416" s="77">
        <v>0</v>
      </c>
      <c r="H416" s="77">
        <v>0</v>
      </c>
      <c r="I416" s="77">
        <v>0</v>
      </c>
      <c r="K416" s="23">
        <v>0</v>
      </c>
      <c r="L416" s="77">
        <v>0</v>
      </c>
      <c r="M416" s="77">
        <v>0</v>
      </c>
      <c r="N416" s="77">
        <v>0</v>
      </c>
      <c r="O416" s="77">
        <v>0</v>
      </c>
      <c r="P416" s="77">
        <v>0</v>
      </c>
      <c r="Q416" s="77">
        <v>0</v>
      </c>
      <c r="R416" s="77">
        <v>0</v>
      </c>
      <c r="S416" s="57">
        <v>0</v>
      </c>
      <c r="T416" s="5">
        <v>7169</v>
      </c>
      <c r="U416" s="5" t="s">
        <v>989</v>
      </c>
      <c r="V416" s="5"/>
    </row>
    <row r="417" spans="1:22" x14ac:dyDescent="0.25">
      <c r="A417" s="78" t="str">
        <f t="shared" si="6"/>
        <v>Brandon Maurer</v>
      </c>
      <c r="B417" s="5" t="str">
        <f>VLOOKUP(A417,PLAYERIDMAP[[PLAYERNAME]:[TEAM]],5,FALSE)</f>
        <v>SEA</v>
      </c>
      <c r="C417" s="5" t="s">
        <v>551</v>
      </c>
      <c r="D417" s="5" t="e">
        <f>VLOOKUP(PITCHERPROJECTIONS[[#This Row],[Name]],MYRANKS_P[[#All],[PLAYER NAME]:[RANK]],21,FALSE)</f>
        <v>#N/A</v>
      </c>
      <c r="F417" s="77">
        <v>0</v>
      </c>
      <c r="G417" s="77">
        <v>0</v>
      </c>
      <c r="H417" s="77">
        <v>0</v>
      </c>
      <c r="I417" s="77">
        <v>0</v>
      </c>
      <c r="K417" s="23">
        <v>0</v>
      </c>
      <c r="L417" s="77">
        <v>0</v>
      </c>
      <c r="M417" s="77">
        <v>0</v>
      </c>
      <c r="N417" s="77">
        <v>0</v>
      </c>
      <c r="O417" s="77">
        <v>0</v>
      </c>
      <c r="P417" s="77">
        <v>0</v>
      </c>
      <c r="Q417" s="77">
        <v>0</v>
      </c>
      <c r="R417" s="77">
        <v>0</v>
      </c>
      <c r="S417" s="57">
        <v>0</v>
      </c>
      <c r="T417" s="5">
        <v>4878</v>
      </c>
      <c r="U417" s="5" t="s">
        <v>991</v>
      </c>
      <c r="V417" s="5"/>
    </row>
    <row r="418" spans="1:22" x14ac:dyDescent="0.25">
      <c r="A418" s="78" t="str">
        <f t="shared" si="6"/>
        <v>Alex Sanabia</v>
      </c>
      <c r="B418" s="5" t="str">
        <f>VLOOKUP(A418,PLAYERIDMAP[[PLAYERNAME]:[TEAM]],5,FALSE)</f>
        <v>MIA</v>
      </c>
      <c r="C418" s="5" t="s">
        <v>551</v>
      </c>
      <c r="D418" s="5" t="e">
        <f>VLOOKUP(PITCHERPROJECTIONS[[#This Row],[Name]],MYRANKS_P[[#All],[PLAYER NAME]:[RANK]],21,FALSE)</f>
        <v>#N/A</v>
      </c>
      <c r="F418" s="77">
        <v>0</v>
      </c>
      <c r="G418" s="77">
        <v>0</v>
      </c>
      <c r="H418" s="77">
        <v>0</v>
      </c>
      <c r="I418" s="77">
        <v>0</v>
      </c>
      <c r="K418" s="23">
        <v>0</v>
      </c>
      <c r="L418" s="77">
        <v>0</v>
      </c>
      <c r="M418" s="77">
        <v>0</v>
      </c>
      <c r="N418" s="77">
        <v>0</v>
      </c>
      <c r="O418" s="77">
        <v>0</v>
      </c>
      <c r="P418" s="77">
        <v>0</v>
      </c>
      <c r="Q418" s="77">
        <v>0</v>
      </c>
      <c r="R418" s="77">
        <v>0</v>
      </c>
      <c r="S418" s="57">
        <v>0</v>
      </c>
      <c r="T418" s="5">
        <v>5350</v>
      </c>
      <c r="U418" s="5" t="s">
        <v>992</v>
      </c>
      <c r="V418" s="5"/>
    </row>
    <row r="419" spans="1:22" x14ac:dyDescent="0.25">
      <c r="A419" s="78" t="str">
        <f t="shared" si="6"/>
        <v>Ted Lilly</v>
      </c>
      <c r="B419" s="5" t="str">
        <f>VLOOKUP(A419,PLAYERIDMAP[[PLAYERNAME]:[TEAM]],5,FALSE)</f>
        <v>LAD</v>
      </c>
      <c r="C419" s="5" t="s">
        <v>551</v>
      </c>
      <c r="D419" s="5" t="e">
        <f>VLOOKUP(PITCHERPROJECTIONS[[#This Row],[Name]],MYRANKS_P[[#All],[PLAYER NAME]:[RANK]],21,FALSE)</f>
        <v>#N/A</v>
      </c>
      <c r="F419" s="77">
        <v>0</v>
      </c>
      <c r="G419" s="77">
        <v>0</v>
      </c>
      <c r="H419" s="77">
        <v>0</v>
      </c>
      <c r="I419" s="77">
        <v>0</v>
      </c>
      <c r="K419" s="23">
        <v>0</v>
      </c>
      <c r="L419" s="77">
        <v>0</v>
      </c>
      <c r="M419" s="77">
        <v>0</v>
      </c>
      <c r="N419" s="77">
        <v>0</v>
      </c>
      <c r="O419" s="77">
        <v>0</v>
      </c>
      <c r="P419" s="77">
        <v>0</v>
      </c>
      <c r="Q419" s="77">
        <v>0</v>
      </c>
      <c r="R419" s="77">
        <v>0</v>
      </c>
      <c r="S419" s="57">
        <v>0</v>
      </c>
      <c r="T419" s="5">
        <v>833</v>
      </c>
      <c r="U419" s="5" t="s">
        <v>993</v>
      </c>
      <c r="V419" s="5"/>
    </row>
    <row r="420" spans="1:22" x14ac:dyDescent="0.25">
      <c r="A420" s="78" t="str">
        <f t="shared" si="6"/>
        <v>John Lannan</v>
      </c>
      <c r="B420" s="5" t="str">
        <f>VLOOKUP(A420,PLAYERIDMAP[[PLAYERNAME]:[TEAM]],5,FALSE)</f>
        <v>PHI</v>
      </c>
      <c r="C420" s="5" t="s">
        <v>551</v>
      </c>
      <c r="D420" s="5" t="e">
        <f>VLOOKUP(PITCHERPROJECTIONS[[#This Row],[Name]],MYRANKS_P[[#All],[PLAYER NAME]:[RANK]],21,FALSE)</f>
        <v>#N/A</v>
      </c>
      <c r="F420" s="77">
        <v>0</v>
      </c>
      <c r="G420" s="77">
        <v>0</v>
      </c>
      <c r="H420" s="77">
        <v>0</v>
      </c>
      <c r="I420" s="77">
        <v>0</v>
      </c>
      <c r="K420" s="23">
        <v>0</v>
      </c>
      <c r="L420" s="77">
        <v>0</v>
      </c>
      <c r="M420" s="77">
        <v>0</v>
      </c>
      <c r="N420" s="77">
        <v>0</v>
      </c>
      <c r="O420" s="77">
        <v>0</v>
      </c>
      <c r="P420" s="77">
        <v>0</v>
      </c>
      <c r="Q420" s="77">
        <v>0</v>
      </c>
      <c r="R420" s="77">
        <v>0</v>
      </c>
      <c r="S420" s="57">
        <v>0</v>
      </c>
      <c r="T420" s="5">
        <v>7080</v>
      </c>
      <c r="U420" s="5" t="s">
        <v>995</v>
      </c>
      <c r="V420" s="5"/>
    </row>
    <row r="421" spans="1:22" x14ac:dyDescent="0.25">
      <c r="A421" s="78" t="str">
        <f t="shared" si="6"/>
        <v>Mike Fiers</v>
      </c>
      <c r="B421" s="5" t="str">
        <f>VLOOKUP(A421,PLAYERIDMAP[[PLAYERNAME]:[TEAM]],5,FALSE)</f>
        <v>MIL</v>
      </c>
      <c r="C421" s="5" t="s">
        <v>551</v>
      </c>
      <c r="D421" s="5" t="e">
        <f>VLOOKUP(PITCHERPROJECTIONS[[#This Row],[Name]],MYRANKS_P[[#All],[PLAYER NAME]:[RANK]],21,FALSE)</f>
        <v>#N/A</v>
      </c>
      <c r="F421" s="77">
        <v>0</v>
      </c>
      <c r="G421" s="77">
        <v>0</v>
      </c>
      <c r="H421" s="77">
        <v>0</v>
      </c>
      <c r="I421" s="77">
        <v>0</v>
      </c>
      <c r="K421" s="23">
        <v>0</v>
      </c>
      <c r="L421" s="77">
        <v>0</v>
      </c>
      <c r="M421" s="77">
        <v>0</v>
      </c>
      <c r="N421" s="77">
        <v>0</v>
      </c>
      <c r="O421" s="77">
        <v>0</v>
      </c>
      <c r="P421" s="77">
        <v>0</v>
      </c>
      <c r="Q421" s="77">
        <v>0</v>
      </c>
      <c r="R421" s="77">
        <v>0</v>
      </c>
      <c r="S421" s="57">
        <v>0</v>
      </c>
      <c r="T421" s="5">
        <v>7754</v>
      </c>
      <c r="U421" s="5" t="s">
        <v>996</v>
      </c>
      <c r="V421" s="5"/>
    </row>
    <row r="422" spans="1:22" x14ac:dyDescent="0.25">
      <c r="A422" s="78" t="str">
        <f t="shared" si="6"/>
        <v>Zach Britton</v>
      </c>
      <c r="B422" s="5" t="str">
        <f>VLOOKUP(A422,PLAYERIDMAP[[PLAYERNAME]:[TEAM]],5,FALSE)</f>
        <v>BAL</v>
      </c>
      <c r="C422" s="5" t="s">
        <v>558</v>
      </c>
      <c r="D422" s="5" t="e">
        <f>VLOOKUP(PITCHERPROJECTIONS[[#This Row],[Name]],MYRANKS_P[[#All],[PLAYER NAME]:[RANK]],21,FALSE)</f>
        <v>#N/A</v>
      </c>
      <c r="F422" s="77">
        <v>0</v>
      </c>
      <c r="G422" s="77">
        <v>0</v>
      </c>
      <c r="H422" s="77">
        <v>0</v>
      </c>
      <c r="I422" s="77">
        <v>0</v>
      </c>
      <c r="K422" s="23">
        <v>0</v>
      </c>
      <c r="L422" s="77">
        <v>0</v>
      </c>
      <c r="M422" s="77">
        <v>0</v>
      </c>
      <c r="N422" s="77">
        <v>0</v>
      </c>
      <c r="O422" s="77">
        <v>0</v>
      </c>
      <c r="P422" s="77">
        <v>0</v>
      </c>
      <c r="Q422" s="77">
        <v>0</v>
      </c>
      <c r="R422" s="77">
        <v>0</v>
      </c>
      <c r="S422" s="57">
        <v>0</v>
      </c>
      <c r="T422" s="5">
        <v>3240</v>
      </c>
      <c r="U422" s="5" t="s">
        <v>997</v>
      </c>
      <c r="V422" s="5"/>
    </row>
    <row r="423" spans="1:22" x14ac:dyDescent="0.25">
      <c r="A423" s="78" t="str">
        <f t="shared" si="6"/>
        <v>Jeff Francis</v>
      </c>
      <c r="B423" s="5" t="str">
        <f>VLOOKUP(A423,PLAYERIDMAP[[PLAYERNAME]:[TEAM]],5,FALSE)</f>
        <v>COL</v>
      </c>
      <c r="C423" s="5" t="s">
        <v>551</v>
      </c>
      <c r="D423" s="5" t="e">
        <f>VLOOKUP(PITCHERPROJECTIONS[[#This Row],[Name]],MYRANKS_P[[#All],[PLAYER NAME]:[RANK]],21,FALSE)</f>
        <v>#N/A</v>
      </c>
      <c r="F423" s="77">
        <v>0</v>
      </c>
      <c r="G423" s="77">
        <v>0</v>
      </c>
      <c r="H423" s="77">
        <v>0</v>
      </c>
      <c r="I423" s="77">
        <v>0</v>
      </c>
      <c r="K423" s="23">
        <v>0</v>
      </c>
      <c r="L423" s="77">
        <v>0</v>
      </c>
      <c r="M423" s="77">
        <v>0</v>
      </c>
      <c r="N423" s="77">
        <v>0</v>
      </c>
      <c r="O423" s="77">
        <v>0</v>
      </c>
      <c r="P423" s="77">
        <v>0</v>
      </c>
      <c r="Q423" s="77">
        <v>0</v>
      </c>
      <c r="R423" s="77">
        <v>0</v>
      </c>
      <c r="S423" s="57">
        <v>0</v>
      </c>
      <c r="T423" s="5">
        <v>4684</v>
      </c>
      <c r="U423" s="5" t="s">
        <v>998</v>
      </c>
      <c r="V423" s="5"/>
    </row>
    <row r="424" spans="1:22" x14ac:dyDescent="0.25">
      <c r="A424" s="78" t="str">
        <f t="shared" si="6"/>
        <v>Blake Beavan</v>
      </c>
      <c r="B424" s="5" t="str">
        <f>VLOOKUP(A424,PLAYERIDMAP[[PLAYERNAME]:[TEAM]],5,FALSE)</f>
        <v>SEA</v>
      </c>
      <c r="C424" s="5" t="s">
        <v>646</v>
      </c>
      <c r="D424" s="5" t="e">
        <f>VLOOKUP(PITCHERPROJECTIONS[[#This Row],[Name]],MYRANKS_P[[#All],[PLAYER NAME]:[RANK]],21,FALSE)</f>
        <v>#N/A</v>
      </c>
      <c r="F424" s="77">
        <v>0</v>
      </c>
      <c r="G424" s="77">
        <v>0</v>
      </c>
      <c r="H424" s="77">
        <v>0</v>
      </c>
      <c r="I424" s="77">
        <v>0</v>
      </c>
      <c r="K424" s="23">
        <v>0</v>
      </c>
      <c r="L424" s="77">
        <v>0</v>
      </c>
      <c r="M424" s="77">
        <v>0</v>
      </c>
      <c r="N424" s="77">
        <v>0</v>
      </c>
      <c r="O424" s="77">
        <v>0</v>
      </c>
      <c r="P424" s="77">
        <v>0</v>
      </c>
      <c r="Q424" s="77">
        <v>0</v>
      </c>
      <c r="R424" s="77">
        <v>0</v>
      </c>
      <c r="S424" s="57">
        <v>0</v>
      </c>
      <c r="T424" s="5">
        <v>338</v>
      </c>
      <c r="U424" s="5" t="s">
        <v>999</v>
      </c>
      <c r="V424" s="5"/>
    </row>
    <row r="425" spans="1:22" x14ac:dyDescent="0.25">
      <c r="A425" s="78" t="str">
        <f t="shared" si="6"/>
        <v>Wade LeBlanc</v>
      </c>
      <c r="B425" s="5" t="str">
        <f>VLOOKUP(A425,PLAYERIDMAP[[PLAYERNAME]:[TEAM]],5,FALSE)</f>
        <v>MIA</v>
      </c>
      <c r="C425" s="5" t="s">
        <v>551</v>
      </c>
      <c r="D425" s="5" t="e">
        <f>VLOOKUP(PITCHERPROJECTIONS[[#This Row],[Name]],MYRANKS_P[[#All],[PLAYER NAME]:[RANK]],21,FALSE)</f>
        <v>#N/A</v>
      </c>
      <c r="F425" s="77">
        <v>0</v>
      </c>
      <c r="G425" s="77">
        <v>0</v>
      </c>
      <c r="H425" s="77">
        <v>0</v>
      </c>
      <c r="I425" s="77">
        <v>0</v>
      </c>
      <c r="K425" s="23">
        <v>0</v>
      </c>
      <c r="L425" s="77">
        <v>0</v>
      </c>
      <c r="M425" s="77">
        <v>0</v>
      </c>
      <c r="N425" s="77">
        <v>0</v>
      </c>
      <c r="O425" s="77">
        <v>0</v>
      </c>
      <c r="P425" s="77">
        <v>0</v>
      </c>
      <c r="Q425" s="77">
        <v>0</v>
      </c>
      <c r="R425" s="77">
        <v>0</v>
      </c>
      <c r="S425" s="57">
        <v>0</v>
      </c>
      <c r="T425" s="5">
        <v>5221</v>
      </c>
      <c r="U425" s="5" t="s">
        <v>1001</v>
      </c>
      <c r="V425" s="5"/>
    </row>
    <row r="426" spans="1:22" x14ac:dyDescent="0.25">
      <c r="A426" s="78" t="str">
        <f t="shared" si="6"/>
        <v>Scott Diamond</v>
      </c>
      <c r="B426" s="5" t="str">
        <f>VLOOKUP(A426,PLAYERIDMAP[[PLAYERNAME]:[TEAM]],5,FALSE)</f>
        <v>MIN</v>
      </c>
      <c r="C426" s="5" t="s">
        <v>551</v>
      </c>
      <c r="D426" s="5" t="e">
        <f>VLOOKUP(PITCHERPROJECTIONS[[#This Row],[Name]],MYRANKS_P[[#All],[PLAYER NAME]:[RANK]],21,FALSE)</f>
        <v>#N/A</v>
      </c>
      <c r="F426" s="77">
        <v>0</v>
      </c>
      <c r="G426" s="77">
        <v>0</v>
      </c>
      <c r="H426" s="77">
        <v>0</v>
      </c>
      <c r="I426" s="77">
        <v>0</v>
      </c>
      <c r="K426" s="23">
        <v>0</v>
      </c>
      <c r="L426" s="77">
        <v>0</v>
      </c>
      <c r="M426" s="77">
        <v>0</v>
      </c>
      <c r="N426" s="77">
        <v>0</v>
      </c>
      <c r="O426" s="77">
        <v>0</v>
      </c>
      <c r="P426" s="77">
        <v>0</v>
      </c>
      <c r="Q426" s="77">
        <v>0</v>
      </c>
      <c r="R426" s="77">
        <v>0</v>
      </c>
      <c r="S426" s="57">
        <v>0</v>
      </c>
      <c r="T426" s="5">
        <v>5089</v>
      </c>
      <c r="U426" s="5" t="s">
        <v>1004</v>
      </c>
      <c r="V426" s="5"/>
    </row>
    <row r="427" spans="1:22" x14ac:dyDescent="0.25">
      <c r="A427" s="78" t="str">
        <f t="shared" si="6"/>
        <v>Ricky Romero</v>
      </c>
      <c r="B427" s="5" t="str">
        <f>VLOOKUP(A427,PLAYERIDMAP[[PLAYERNAME]:[TEAM]],5,FALSE)</f>
        <v>TOR</v>
      </c>
      <c r="C427" s="5" t="s">
        <v>551</v>
      </c>
      <c r="D427" s="5" t="e">
        <f>VLOOKUP(PITCHERPROJECTIONS[[#This Row],[Name]],MYRANKS_P[[#All],[PLAYER NAME]:[RANK]],21,FALSE)</f>
        <v>#N/A</v>
      </c>
      <c r="F427" s="77">
        <v>0</v>
      </c>
      <c r="G427" s="77">
        <v>0</v>
      </c>
      <c r="H427" s="77">
        <v>0</v>
      </c>
      <c r="I427" s="77">
        <v>0</v>
      </c>
      <c r="K427" s="23">
        <v>0</v>
      </c>
      <c r="L427" s="77">
        <v>0</v>
      </c>
      <c r="M427" s="77">
        <v>0</v>
      </c>
      <c r="N427" s="77">
        <v>0</v>
      </c>
      <c r="O427" s="77">
        <v>0</v>
      </c>
      <c r="P427" s="77">
        <v>0</v>
      </c>
      <c r="Q427" s="77">
        <v>0</v>
      </c>
      <c r="R427" s="77">
        <v>0</v>
      </c>
      <c r="S427" s="57">
        <v>0</v>
      </c>
      <c r="T427" s="5">
        <v>3403</v>
      </c>
      <c r="U427" s="5" t="s">
        <v>1006</v>
      </c>
      <c r="V427" s="5"/>
    </row>
    <row r="428" spans="1:22" x14ac:dyDescent="0.25">
      <c r="A428" s="78" t="str">
        <f t="shared" si="6"/>
        <v>Anthony Bass</v>
      </c>
      <c r="B428" s="5" t="str">
        <f>VLOOKUP(A428,PLAYERIDMAP[[PLAYERNAME]:[TEAM]],5,FALSE)</f>
        <v>HOU</v>
      </c>
      <c r="C428" s="5" t="s">
        <v>646</v>
      </c>
      <c r="D428" s="5" t="e">
        <f>VLOOKUP(PITCHERPROJECTIONS[[#This Row],[Name]],MYRANKS_P[[#All],[PLAYER NAME]:[RANK]],21,FALSE)</f>
        <v>#N/A</v>
      </c>
      <c r="F428" s="77">
        <v>0</v>
      </c>
      <c r="G428" s="77">
        <v>0</v>
      </c>
      <c r="H428" s="77">
        <v>0</v>
      </c>
      <c r="I428" s="77">
        <v>0</v>
      </c>
      <c r="K428" s="23">
        <v>0</v>
      </c>
      <c r="L428" s="77">
        <v>0</v>
      </c>
      <c r="M428" s="77">
        <v>0</v>
      </c>
      <c r="N428" s="77">
        <v>0</v>
      </c>
      <c r="O428" s="77">
        <v>0</v>
      </c>
      <c r="P428" s="77">
        <v>0</v>
      </c>
      <c r="Q428" s="77">
        <v>0</v>
      </c>
      <c r="R428" s="77">
        <v>0</v>
      </c>
      <c r="S428" s="57">
        <v>0</v>
      </c>
      <c r="T428" s="5">
        <v>7982</v>
      </c>
      <c r="U428" s="5" t="s">
        <v>1008</v>
      </c>
      <c r="V428" s="5"/>
    </row>
    <row r="429" spans="1:22" x14ac:dyDescent="0.25">
      <c r="A429" s="78" t="str">
        <f t="shared" si="6"/>
        <v>Drew Pomeranz</v>
      </c>
      <c r="B429" s="5" t="str">
        <f>VLOOKUP(A429,PLAYERIDMAP[[PLAYERNAME]:[TEAM]],5,FALSE)</f>
        <v>OAK</v>
      </c>
      <c r="C429" s="5" t="s">
        <v>551</v>
      </c>
      <c r="D429" s="5" t="e">
        <f>VLOOKUP(PITCHERPROJECTIONS[[#This Row],[Name]],MYRANKS_P[[#All],[PLAYER NAME]:[RANK]],21,FALSE)</f>
        <v>#N/A</v>
      </c>
      <c r="F429" s="77">
        <v>0</v>
      </c>
      <c r="G429" s="77">
        <v>0</v>
      </c>
      <c r="H429" s="77">
        <v>0</v>
      </c>
      <c r="I429" s="77">
        <v>0</v>
      </c>
      <c r="K429" s="23">
        <v>0</v>
      </c>
      <c r="L429" s="77">
        <v>0</v>
      </c>
      <c r="M429" s="77">
        <v>0</v>
      </c>
      <c r="N429" s="77">
        <v>0</v>
      </c>
      <c r="O429" s="77">
        <v>0</v>
      </c>
      <c r="P429" s="77">
        <v>0</v>
      </c>
      <c r="Q429" s="77">
        <v>0</v>
      </c>
      <c r="R429" s="77">
        <v>0</v>
      </c>
      <c r="S429" s="57">
        <v>0</v>
      </c>
      <c r="T429" s="5">
        <v>11426</v>
      </c>
      <c r="U429" s="5" t="s">
        <v>1009</v>
      </c>
      <c r="V429" s="5"/>
    </row>
    <row r="430" spans="1:22" x14ac:dyDescent="0.25">
      <c r="A430" s="78" t="str">
        <f t="shared" si="6"/>
        <v>Brett Myers</v>
      </c>
      <c r="B430" s="5" t="str">
        <f>VLOOKUP(A430,PLAYERIDMAP[[PLAYERNAME]:[TEAM]],5,FALSE)</f>
        <v>CLE</v>
      </c>
      <c r="C430" s="5" t="s">
        <v>551</v>
      </c>
      <c r="D430" s="5" t="e">
        <f>VLOOKUP(PITCHERPROJECTIONS[[#This Row],[Name]],MYRANKS_P[[#All],[PLAYER NAME]:[RANK]],21,FALSE)</f>
        <v>#N/A</v>
      </c>
      <c r="F430" s="77">
        <v>0</v>
      </c>
      <c r="G430" s="77">
        <v>0</v>
      </c>
      <c r="H430" s="77">
        <v>0</v>
      </c>
      <c r="I430" s="77">
        <v>0</v>
      </c>
      <c r="K430" s="23">
        <v>0</v>
      </c>
      <c r="L430" s="77">
        <v>0</v>
      </c>
      <c r="M430" s="77">
        <v>0</v>
      </c>
      <c r="N430" s="77">
        <v>0</v>
      </c>
      <c r="O430" s="77">
        <v>0</v>
      </c>
      <c r="P430" s="77">
        <v>0</v>
      </c>
      <c r="Q430" s="77">
        <v>0</v>
      </c>
      <c r="R430" s="77">
        <v>0</v>
      </c>
      <c r="S430" s="57">
        <v>0</v>
      </c>
      <c r="T430" s="5">
        <v>962</v>
      </c>
      <c r="U430" s="5" t="s">
        <v>1010</v>
      </c>
      <c r="V430" s="5"/>
    </row>
    <row r="431" spans="1:22" x14ac:dyDescent="0.25">
      <c r="A431" s="78" t="str">
        <f t="shared" si="6"/>
        <v>Chris Volstad</v>
      </c>
      <c r="B431" s="5" t="str">
        <f>VLOOKUP(A431,PLAYERIDMAP[[PLAYERNAME]:[TEAM]],5,FALSE)</f>
        <v>KC</v>
      </c>
      <c r="C431" s="5" t="s">
        <v>646</v>
      </c>
      <c r="D431" s="5" t="e">
        <f>VLOOKUP(PITCHERPROJECTIONS[[#This Row],[Name]],MYRANKS_P[[#All],[PLAYER NAME]:[RANK]],21,FALSE)</f>
        <v>#N/A</v>
      </c>
      <c r="F431" s="77">
        <v>0</v>
      </c>
      <c r="G431" s="77">
        <v>0</v>
      </c>
      <c r="H431" s="77">
        <v>0</v>
      </c>
      <c r="I431" s="77">
        <v>0</v>
      </c>
      <c r="K431" s="23">
        <v>0</v>
      </c>
      <c r="L431" s="77">
        <v>0</v>
      </c>
      <c r="M431" s="77">
        <v>0</v>
      </c>
      <c r="N431" s="77">
        <v>0</v>
      </c>
      <c r="O431" s="77">
        <v>0</v>
      </c>
      <c r="P431" s="77">
        <v>0</v>
      </c>
      <c r="Q431" s="77">
        <v>0</v>
      </c>
      <c r="R431" s="77">
        <v>0</v>
      </c>
      <c r="S431" s="57">
        <v>0</v>
      </c>
      <c r="T431" s="5">
        <v>9901</v>
      </c>
      <c r="U431" s="5" t="s">
        <v>1011</v>
      </c>
      <c r="V431" s="5"/>
    </row>
    <row r="432" spans="1:22" x14ac:dyDescent="0.25">
      <c r="A432" s="78" t="str">
        <f t="shared" si="6"/>
        <v>Hector Noesi</v>
      </c>
      <c r="B432" s="5" t="str">
        <f>VLOOKUP(A432,PLAYERIDMAP[[PLAYERNAME]:[TEAM]],5,FALSE)</f>
        <v>SEA</v>
      </c>
      <c r="C432" s="5" t="s">
        <v>646</v>
      </c>
      <c r="D432" s="5" t="e">
        <f>VLOOKUP(PITCHERPROJECTIONS[[#This Row],[Name]],MYRANKS_P[[#All],[PLAYER NAME]:[RANK]],21,FALSE)</f>
        <v>#N/A</v>
      </c>
      <c r="F432" s="77">
        <v>0</v>
      </c>
      <c r="G432" s="77">
        <v>0</v>
      </c>
      <c r="H432" s="77">
        <v>0</v>
      </c>
      <c r="I432" s="77">
        <v>0</v>
      </c>
      <c r="K432" s="23">
        <v>0</v>
      </c>
      <c r="L432" s="77">
        <v>0</v>
      </c>
      <c r="M432" s="77">
        <v>0</v>
      </c>
      <c r="N432" s="77">
        <v>0</v>
      </c>
      <c r="O432" s="77">
        <v>0</v>
      </c>
      <c r="P432" s="77">
        <v>0</v>
      </c>
      <c r="Q432" s="77">
        <v>0</v>
      </c>
      <c r="R432" s="77">
        <v>0</v>
      </c>
      <c r="S432" s="57">
        <v>0</v>
      </c>
      <c r="T432" s="5">
        <v>3292</v>
      </c>
      <c r="U432" s="5" t="s">
        <v>1014</v>
      </c>
      <c r="V432" s="5"/>
    </row>
    <row r="433" spans="1:28" x14ac:dyDescent="0.25">
      <c r="A433" s="78" t="str">
        <f t="shared" si="6"/>
        <v>Kyle Gibson</v>
      </c>
      <c r="B433" s="5" t="str">
        <f>VLOOKUP(A433,PLAYERIDMAP[[PLAYERNAME]:[TEAM]],5,FALSE)</f>
        <v>MIN</v>
      </c>
      <c r="C433" s="5" t="s">
        <v>551</v>
      </c>
      <c r="D433" s="5" t="e">
        <f>VLOOKUP(PITCHERPROJECTIONS[[#This Row],[Name]],MYRANKS_P[[#All],[PLAYER NAME]:[RANK]],21,FALSE)</f>
        <v>#N/A</v>
      </c>
      <c r="F433" s="77">
        <v>0</v>
      </c>
      <c r="G433" s="77">
        <v>0</v>
      </c>
      <c r="H433" s="77">
        <v>0</v>
      </c>
      <c r="I433" s="77">
        <v>0</v>
      </c>
      <c r="K433" s="23">
        <v>0</v>
      </c>
      <c r="L433" s="77">
        <v>0</v>
      </c>
      <c r="M433" s="77">
        <v>0</v>
      </c>
      <c r="N433" s="77">
        <v>0</v>
      </c>
      <c r="O433" s="77">
        <v>0</v>
      </c>
      <c r="P433" s="77">
        <v>0</v>
      </c>
      <c r="Q433" s="77">
        <v>0</v>
      </c>
      <c r="R433" s="77">
        <v>0</v>
      </c>
      <c r="S433" s="57">
        <v>0</v>
      </c>
      <c r="T433" s="5">
        <v>10123</v>
      </c>
      <c r="U433" s="5" t="s">
        <v>1016</v>
      </c>
      <c r="V433" s="5"/>
    </row>
    <row r="434" spans="1:28" x14ac:dyDescent="0.25">
      <c r="A434" s="78" t="str">
        <f t="shared" si="6"/>
        <v>Liam Hendriks</v>
      </c>
      <c r="B434" s="5" t="str">
        <f>VLOOKUP(A434,PLAYERIDMAP[[PLAYERNAME]:[TEAM]],5,FALSE)</f>
        <v>MIN</v>
      </c>
      <c r="C434" s="5" t="s">
        <v>551</v>
      </c>
      <c r="D434" s="5" t="e">
        <f>VLOOKUP(PITCHERPROJECTIONS[[#This Row],[Name]],MYRANKS_P[[#All],[PLAYER NAME]:[RANK]],21,FALSE)</f>
        <v>#N/A</v>
      </c>
      <c r="F434" s="77">
        <v>0</v>
      </c>
      <c r="G434" s="77">
        <v>0</v>
      </c>
      <c r="H434" s="77">
        <v>0</v>
      </c>
      <c r="I434" s="77">
        <v>0</v>
      </c>
      <c r="K434" s="23">
        <v>0</v>
      </c>
      <c r="L434" s="77">
        <v>0</v>
      </c>
      <c r="M434" s="77">
        <v>0</v>
      </c>
      <c r="N434" s="77">
        <v>0</v>
      </c>
      <c r="O434" s="77">
        <v>0</v>
      </c>
      <c r="P434" s="77">
        <v>0</v>
      </c>
      <c r="Q434" s="77">
        <v>0</v>
      </c>
      <c r="R434" s="77">
        <v>0</v>
      </c>
      <c r="S434" s="57">
        <v>0</v>
      </c>
      <c r="T434" s="5">
        <v>3548</v>
      </c>
      <c r="U434" s="5" t="s">
        <v>1017</v>
      </c>
      <c r="V434" s="5"/>
    </row>
    <row r="435" spans="1:28" x14ac:dyDescent="0.25">
      <c r="A435" s="78" t="str">
        <f t="shared" si="6"/>
        <v>Clayton Richard</v>
      </c>
      <c r="B435" s="5" t="str">
        <f>VLOOKUP(A435,PLAYERIDMAP[[PLAYERNAME]:[TEAM]],5,FALSE)</f>
        <v>SD</v>
      </c>
      <c r="C435" s="5" t="s">
        <v>551</v>
      </c>
      <c r="D435" s="5" t="e">
        <f>VLOOKUP(PITCHERPROJECTIONS[[#This Row],[Name]],MYRANKS_P[[#All],[PLAYER NAME]:[RANK]],21,FALSE)</f>
        <v>#N/A</v>
      </c>
      <c r="F435" s="77">
        <v>0</v>
      </c>
      <c r="G435" s="77">
        <v>0</v>
      </c>
      <c r="H435" s="77">
        <v>0</v>
      </c>
      <c r="I435" s="77">
        <v>0</v>
      </c>
      <c r="K435" s="23">
        <v>0</v>
      </c>
      <c r="L435" s="77">
        <v>0</v>
      </c>
      <c r="M435" s="77">
        <v>0</v>
      </c>
      <c r="N435" s="77">
        <v>0</v>
      </c>
      <c r="O435" s="77">
        <v>0</v>
      </c>
      <c r="P435" s="77">
        <v>0</v>
      </c>
      <c r="Q435" s="77">
        <v>0</v>
      </c>
      <c r="R435" s="77">
        <v>0</v>
      </c>
      <c r="S435" s="57">
        <v>0</v>
      </c>
      <c r="T435" s="5">
        <v>3551</v>
      </c>
      <c r="U435" s="5" t="s">
        <v>1018</v>
      </c>
      <c r="V435" s="5"/>
    </row>
    <row r="436" spans="1:28" x14ac:dyDescent="0.25">
      <c r="A436" s="78" t="str">
        <f t="shared" si="6"/>
        <v>Collin McHugh</v>
      </c>
      <c r="B436" s="5" t="str">
        <f>VLOOKUP(A436,PLAYERIDMAP[[PLAYERNAME]:[TEAM]],5,FALSE)</f>
        <v>NYM</v>
      </c>
      <c r="C436" s="5" t="s">
        <v>551</v>
      </c>
      <c r="D436" s="5" t="e">
        <f>VLOOKUP(PITCHERPROJECTIONS[[#This Row],[Name]],MYRANKS_P[[#All],[PLAYER NAME]:[RANK]],21,FALSE)</f>
        <v>#N/A</v>
      </c>
      <c r="F436" s="77">
        <v>0</v>
      </c>
      <c r="G436" s="77">
        <v>0</v>
      </c>
      <c r="H436" s="77">
        <v>0</v>
      </c>
      <c r="I436" s="77">
        <v>0</v>
      </c>
      <c r="K436" s="23">
        <v>0</v>
      </c>
      <c r="L436" s="77">
        <v>0</v>
      </c>
      <c r="M436" s="77">
        <v>0</v>
      </c>
      <c r="N436" s="77">
        <v>0</v>
      </c>
      <c r="O436" s="77">
        <v>0</v>
      </c>
      <c r="P436" s="77">
        <v>0</v>
      </c>
      <c r="Q436" s="77">
        <v>0</v>
      </c>
      <c r="R436" s="77">
        <v>0</v>
      </c>
      <c r="S436" s="57">
        <v>0</v>
      </c>
      <c r="T436" s="5">
        <v>7531</v>
      </c>
      <c r="U436" s="5" t="s">
        <v>1020</v>
      </c>
      <c r="V436" s="5"/>
    </row>
    <row r="437" spans="1:28" x14ac:dyDescent="0.25">
      <c r="A437" s="78" t="str">
        <f t="shared" si="6"/>
        <v>Roy Oswalt</v>
      </c>
      <c r="B437" s="5" t="str">
        <f>VLOOKUP(A437,PLAYERIDMAP[[PLAYERNAME]:[TEAM]],5,FALSE)</f>
        <v>TEX</v>
      </c>
      <c r="C437" s="5" t="s">
        <v>551</v>
      </c>
      <c r="D437" s="5" t="e">
        <f>VLOOKUP(PITCHERPROJECTIONS[[#This Row],[Name]],MYRANKS_P[[#All],[PLAYER NAME]:[RANK]],21,FALSE)</f>
        <v>#N/A</v>
      </c>
      <c r="F437" s="77">
        <v>0</v>
      </c>
      <c r="G437" s="77">
        <v>0</v>
      </c>
      <c r="H437" s="77">
        <v>0</v>
      </c>
      <c r="I437" s="77">
        <v>0</v>
      </c>
      <c r="K437" s="23">
        <v>0</v>
      </c>
      <c r="L437" s="77">
        <v>0</v>
      </c>
      <c r="M437" s="77">
        <v>0</v>
      </c>
      <c r="N437" s="77">
        <v>0</v>
      </c>
      <c r="O437" s="77">
        <v>0</v>
      </c>
      <c r="P437" s="77">
        <v>0</v>
      </c>
      <c r="Q437" s="77">
        <v>0</v>
      </c>
      <c r="R437" s="77">
        <v>0</v>
      </c>
      <c r="S437" s="57">
        <v>0</v>
      </c>
      <c r="T437" s="5">
        <v>571</v>
      </c>
      <c r="U437" s="5" t="s">
        <v>1021</v>
      </c>
      <c r="V437" s="5"/>
    </row>
    <row r="438" spans="1:28" x14ac:dyDescent="0.25">
      <c r="A438" s="78" t="str">
        <f t="shared" si="6"/>
        <v>Tyler Cloyd</v>
      </c>
      <c r="B438" s="5" t="str">
        <f>VLOOKUP(A438,PLAYERIDMAP[[PLAYERNAME]:[TEAM]],5,FALSE)</f>
        <v>PHI</v>
      </c>
      <c r="C438" s="5" t="s">
        <v>551</v>
      </c>
      <c r="D438" s="5" t="e">
        <f>VLOOKUP(PITCHERPROJECTIONS[[#This Row],[Name]],MYRANKS_P[[#All],[PLAYER NAME]:[RANK]],21,FALSE)</f>
        <v>#N/A</v>
      </c>
      <c r="F438" s="77">
        <v>0</v>
      </c>
      <c r="G438" s="77">
        <v>0</v>
      </c>
      <c r="H438" s="77">
        <v>0</v>
      </c>
      <c r="I438" s="77">
        <v>0</v>
      </c>
      <c r="K438" s="23">
        <v>0</v>
      </c>
      <c r="L438" s="77">
        <v>0</v>
      </c>
      <c r="M438" s="77">
        <v>0</v>
      </c>
      <c r="N438" s="77">
        <v>0</v>
      </c>
      <c r="O438" s="77">
        <v>0</v>
      </c>
      <c r="P438" s="77">
        <v>0</v>
      </c>
      <c r="Q438" s="77">
        <v>0</v>
      </c>
      <c r="R438" s="77">
        <v>0</v>
      </c>
      <c r="S438" s="57">
        <v>0</v>
      </c>
      <c r="T438" s="5">
        <v>8536</v>
      </c>
      <c r="U438" s="5" t="s">
        <v>1022</v>
      </c>
      <c r="V438" s="5"/>
    </row>
    <row r="439" spans="1:28" x14ac:dyDescent="0.25">
      <c r="A439" s="78" t="str">
        <f t="shared" si="6"/>
        <v>Barry Zito</v>
      </c>
      <c r="B439" s="5" t="str">
        <f>VLOOKUP(A439,PLAYERIDMAP[[PLAYERNAME]:[TEAM]],5,FALSE)</f>
        <v>SF</v>
      </c>
      <c r="C439" s="5" t="s">
        <v>551</v>
      </c>
      <c r="D439" s="5" t="e">
        <f>VLOOKUP(PITCHERPROJECTIONS[[#This Row],[Name]],MYRANKS_P[[#All],[PLAYER NAME]:[RANK]],21,FALSE)</f>
        <v>#N/A</v>
      </c>
      <c r="F439" s="77">
        <v>0</v>
      </c>
      <c r="G439" s="77">
        <v>0</v>
      </c>
      <c r="H439" s="77">
        <v>0</v>
      </c>
      <c r="I439" s="77">
        <v>0</v>
      </c>
      <c r="K439" s="23">
        <v>0</v>
      </c>
      <c r="L439" s="77">
        <v>0</v>
      </c>
      <c r="M439" s="77">
        <v>0</v>
      </c>
      <c r="N439" s="77">
        <v>0</v>
      </c>
      <c r="O439" s="77">
        <v>0</v>
      </c>
      <c r="P439" s="77">
        <v>0</v>
      </c>
      <c r="Q439" s="77">
        <v>0</v>
      </c>
      <c r="R439" s="77">
        <v>0</v>
      </c>
      <c r="S439" s="57">
        <v>0</v>
      </c>
      <c r="T439" s="5">
        <v>944</v>
      </c>
      <c r="U439" s="5" t="s">
        <v>1023</v>
      </c>
      <c r="V439" s="5"/>
    </row>
    <row r="440" spans="1:28" x14ac:dyDescent="0.25">
      <c r="A440" s="78" t="str">
        <f t="shared" si="6"/>
        <v>Joe Blanton</v>
      </c>
      <c r="B440" s="5" t="str">
        <f>VLOOKUP(A440,PLAYERIDMAP[[PLAYERNAME]:[TEAM]],5,FALSE)</f>
        <v>LAA</v>
      </c>
      <c r="C440" s="5" t="s">
        <v>551</v>
      </c>
      <c r="D440" s="5" t="e">
        <f>VLOOKUP(PITCHERPROJECTIONS[[#This Row],[Name]],MYRANKS_P[[#All],[PLAYER NAME]:[RANK]],21,FALSE)</f>
        <v>#N/A</v>
      </c>
      <c r="F440" s="77">
        <v>0</v>
      </c>
      <c r="G440" s="77">
        <v>0</v>
      </c>
      <c r="H440" s="77">
        <v>0</v>
      </c>
      <c r="I440" s="77">
        <v>0</v>
      </c>
      <c r="K440" s="23">
        <v>0</v>
      </c>
      <c r="L440" s="77">
        <v>0</v>
      </c>
      <c r="M440" s="77">
        <v>0</v>
      </c>
      <c r="N440" s="77">
        <v>0</v>
      </c>
      <c r="O440" s="77">
        <v>0</v>
      </c>
      <c r="P440" s="77">
        <v>0</v>
      </c>
      <c r="Q440" s="77">
        <v>0</v>
      </c>
      <c r="R440" s="77">
        <v>0</v>
      </c>
      <c r="S440" s="57">
        <v>0</v>
      </c>
      <c r="T440" s="5">
        <v>4849</v>
      </c>
      <c r="U440" s="5" t="s">
        <v>1024</v>
      </c>
      <c r="V440" s="5"/>
    </row>
    <row r="441" spans="1:28" x14ac:dyDescent="0.25">
      <c r="A441" s="78" t="str">
        <f t="shared" si="6"/>
        <v>Dylan Axelrod</v>
      </c>
      <c r="B441" s="5" t="str">
        <f>VLOOKUP(A441,PLAYERIDMAP[[PLAYERNAME]:[TEAM]],5,FALSE)</f>
        <v>CHW</v>
      </c>
      <c r="C441" s="5" t="s">
        <v>551</v>
      </c>
      <c r="D441" s="5" t="e">
        <f>VLOOKUP(PITCHERPROJECTIONS[[#This Row],[Name]],MYRANKS_P[[#All],[PLAYER NAME]:[RANK]],21,FALSE)</f>
        <v>#N/A</v>
      </c>
      <c r="F441" s="77">
        <v>0</v>
      </c>
      <c r="G441" s="77">
        <v>0</v>
      </c>
      <c r="H441" s="77">
        <v>0</v>
      </c>
      <c r="I441" s="77">
        <v>0</v>
      </c>
      <c r="J441" s="77">
        <v>0</v>
      </c>
      <c r="K441" s="23">
        <v>0</v>
      </c>
      <c r="L441" s="77">
        <v>0</v>
      </c>
      <c r="M441" s="77">
        <v>0</v>
      </c>
      <c r="N441" s="77">
        <v>0</v>
      </c>
      <c r="O441" s="77">
        <v>0</v>
      </c>
      <c r="P441" s="77">
        <v>0</v>
      </c>
      <c r="Q441" s="77">
        <v>0</v>
      </c>
      <c r="R441" s="77">
        <v>0</v>
      </c>
      <c r="S441" s="57">
        <v>0</v>
      </c>
      <c r="T441" s="5">
        <v>9303</v>
      </c>
      <c r="U441" s="5" t="s">
        <v>1025</v>
      </c>
      <c r="V441" s="5"/>
    </row>
    <row r="442" spans="1:28" x14ac:dyDescent="0.25">
      <c r="A442" s="78" t="str">
        <f t="shared" si="6"/>
        <v>Lucas Harrell</v>
      </c>
      <c r="B442" s="5" t="str">
        <f>VLOOKUP(A442,PLAYERIDMAP[[PLAYERNAME]:[TEAM]],5,FALSE)</f>
        <v>HOU</v>
      </c>
      <c r="C442" s="5" t="s">
        <v>551</v>
      </c>
      <c r="D442" s="5" t="e">
        <f>VLOOKUP(PITCHERPROJECTIONS[[#This Row],[Name]],MYRANKS_P[[#All],[PLAYER NAME]:[RANK]],21,FALSE)</f>
        <v>#N/A</v>
      </c>
      <c r="F442" s="77">
        <v>0</v>
      </c>
      <c r="G442" s="77">
        <v>0</v>
      </c>
      <c r="H442" s="77">
        <v>0</v>
      </c>
      <c r="I442" s="77">
        <v>0</v>
      </c>
      <c r="K442" s="23">
        <v>0</v>
      </c>
      <c r="L442" s="77">
        <v>0</v>
      </c>
      <c r="M442" s="77">
        <v>0</v>
      </c>
      <c r="N442" s="77">
        <v>0</v>
      </c>
      <c r="O442" s="77">
        <v>0</v>
      </c>
      <c r="P442" s="77">
        <v>0</v>
      </c>
      <c r="Q442" s="77">
        <v>0</v>
      </c>
      <c r="R442" s="77">
        <v>0</v>
      </c>
      <c r="S442" s="57">
        <v>0</v>
      </c>
      <c r="T442" s="5">
        <v>7541</v>
      </c>
      <c r="U442" s="5" t="s">
        <v>1026</v>
      </c>
      <c r="V442" s="5"/>
    </row>
    <row r="443" spans="1:28" x14ac:dyDescent="0.25">
      <c r="A443" s="78" t="str">
        <f t="shared" si="6"/>
        <v>Danny Hultzen</v>
      </c>
      <c r="B443" s="5" t="str">
        <f>VLOOKUP(A443,PLAYERIDMAP[[PLAYERNAME]:[TEAM]],5,FALSE)</f>
        <v>SEA</v>
      </c>
      <c r="C443" s="5" t="s">
        <v>551</v>
      </c>
      <c r="D443" s="5" t="e">
        <f>VLOOKUP(PITCHERPROJECTIONS[[#This Row],[Name]],MYRANKS_P[[#All],[PLAYER NAME]:[RANK]],21,FALSE)</f>
        <v>#N/A</v>
      </c>
      <c r="F443" s="77">
        <v>0</v>
      </c>
      <c r="G443" s="77">
        <v>0</v>
      </c>
      <c r="H443" s="77">
        <v>0</v>
      </c>
      <c r="I443" s="77">
        <v>0</v>
      </c>
      <c r="K443" s="57">
        <v>0</v>
      </c>
      <c r="L443" s="77">
        <v>0</v>
      </c>
      <c r="M443" s="77">
        <v>0</v>
      </c>
      <c r="N443" s="77">
        <v>0</v>
      </c>
      <c r="O443" s="77">
        <v>0</v>
      </c>
      <c r="P443" s="77">
        <v>0</v>
      </c>
      <c r="Q443" s="77">
        <v>0</v>
      </c>
      <c r="R443" s="77">
        <v>0</v>
      </c>
      <c r="S443" s="57">
        <v>0</v>
      </c>
      <c r="T443" s="5" t="s">
        <v>3501</v>
      </c>
      <c r="U443" s="5" t="s">
        <v>3500</v>
      </c>
      <c r="V443" s="5"/>
    </row>
    <row r="444" spans="1:28" x14ac:dyDescent="0.25">
      <c r="A444" s="78" t="str">
        <f t="shared" si="6"/>
        <v>Kyle Drabek</v>
      </c>
      <c r="B444" s="5" t="str">
        <f>VLOOKUP(A444,PLAYERIDMAP[[PLAYERNAME]:[TEAM]],5,FALSE)</f>
        <v>TOR</v>
      </c>
      <c r="C444" s="5" t="s">
        <v>646</v>
      </c>
      <c r="D444" s="5">
        <f>VLOOKUP(PITCHERPROJECTIONS[[#This Row],[Name]],MYRANKS_P[[#All],[PLAYER NAME]:[RANK]],21,FALSE)</f>
        <v>208</v>
      </c>
      <c r="E444" s="76">
        <v>100</v>
      </c>
      <c r="F444" s="77">
        <v>454.43448264506355</v>
      </c>
      <c r="G444" s="77">
        <v>319.04761904761904</v>
      </c>
      <c r="H444" s="77">
        <v>3.9180563024567503</v>
      </c>
      <c r="I444" s="77">
        <v>5.8829826076677234</v>
      </c>
      <c r="J444" s="77">
        <v>0</v>
      </c>
      <c r="K444" s="23">
        <v>5.0411692549410976</v>
      </c>
      <c r="L444" s="77">
        <v>107.628927089508</v>
      </c>
      <c r="M444" s="77">
        <v>61.054160976508854</v>
      </c>
      <c r="N444" s="77">
        <v>56.012991721567751</v>
      </c>
      <c r="O444" s="77">
        <v>11.914641375222287</v>
      </c>
      <c r="P444" s="77">
        <v>66.666666666666657</v>
      </c>
      <c r="Q444" s="77">
        <v>55.555555555555557</v>
      </c>
      <c r="R444" s="77">
        <v>1.25</v>
      </c>
      <c r="S444" s="57">
        <v>1.6318448264506356</v>
      </c>
      <c r="T444" s="5">
        <v>4359</v>
      </c>
      <c r="U444" s="5" t="s">
        <v>986</v>
      </c>
      <c r="V444" s="5"/>
    </row>
    <row r="448" spans="1:28" x14ac:dyDescent="0.25">
      <c r="V448" s="5"/>
      <c r="AB448" s="78"/>
    </row>
    <row r="469" spans="13:22" x14ac:dyDescent="0.25">
      <c r="M469" s="57"/>
      <c r="N469" s="57"/>
      <c r="V469" s="5"/>
    </row>
  </sheetData>
  <pageMargins left="0.7" right="0.7" top="0.75" bottom="0.75" header="0.3" footer="0.3"/>
  <legacy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F40" sqref="F40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89B7"/>
  </sheetPr>
  <dimension ref="A1:V285"/>
  <sheetViews>
    <sheetView zoomScale="75" zoomScaleNormal="75" workbookViewId="0">
      <pane xSplit="4" ySplit="1" topLeftCell="E2" activePane="bottomRight" state="frozen"/>
      <selection pane="topRight" activeCell="F1" sqref="F1"/>
      <selection pane="bottomLeft" activeCell="A2" sqref="A2"/>
      <selection pane="bottomRight" activeCell="N30" sqref="N30"/>
    </sheetView>
  </sheetViews>
  <sheetFormatPr defaultRowHeight="15" x14ac:dyDescent="0.25"/>
  <cols>
    <col min="1" max="1" width="11.42578125" style="5" customWidth="1"/>
    <col min="2" max="2" width="23.140625" style="5" bestFit="1" customWidth="1"/>
    <col min="3" max="3" width="9.140625" style="5"/>
    <col min="4" max="4" width="7.85546875" style="5" customWidth="1"/>
    <col min="5" max="5" width="7" style="5" customWidth="1"/>
    <col min="6" max="6" width="9.140625" style="5" customWidth="1"/>
    <col min="7" max="14" width="9.140625" style="32" customWidth="1"/>
    <col min="15" max="15" width="9.140625" style="11" customWidth="1"/>
    <col min="16" max="21" width="7.85546875" style="23" customWidth="1"/>
    <col min="22" max="22" width="9.140625" style="5"/>
    <col min="23" max="23" width="3.7109375" style="5" bestFit="1" customWidth="1"/>
    <col min="24" max="24" width="3.42578125" style="5" bestFit="1" customWidth="1"/>
    <col min="25" max="16384" width="9.140625" style="5"/>
  </cols>
  <sheetData>
    <row r="1" spans="1:22" x14ac:dyDescent="0.25">
      <c r="A1" s="5" t="s">
        <v>1058</v>
      </c>
      <c r="B1" s="5" t="s">
        <v>1059</v>
      </c>
      <c r="C1" s="5" t="s">
        <v>1060</v>
      </c>
      <c r="D1" s="5" t="s">
        <v>1061</v>
      </c>
      <c r="E1" s="5" t="s">
        <v>1062</v>
      </c>
      <c r="F1" s="5" t="s">
        <v>2</v>
      </c>
      <c r="G1" s="32" t="s">
        <v>1</v>
      </c>
      <c r="H1" s="32" t="s">
        <v>541</v>
      </c>
      <c r="I1" s="32" t="s">
        <v>7</v>
      </c>
      <c r="J1" s="32" t="s">
        <v>8</v>
      </c>
      <c r="K1" s="32" t="s">
        <v>9</v>
      </c>
      <c r="L1" s="32" t="s">
        <v>10</v>
      </c>
      <c r="M1" s="32" t="s">
        <v>11</v>
      </c>
      <c r="N1" s="32" t="s">
        <v>14</v>
      </c>
      <c r="O1" s="11" t="s">
        <v>16</v>
      </c>
      <c r="P1" s="23" t="s">
        <v>1063</v>
      </c>
      <c r="Q1" s="23" t="s">
        <v>1064</v>
      </c>
      <c r="R1" s="23" t="s">
        <v>1065</v>
      </c>
      <c r="S1" s="23" t="s">
        <v>1066</v>
      </c>
      <c r="T1" s="23" t="s">
        <v>1067</v>
      </c>
      <c r="U1" s="23" t="s">
        <v>1068</v>
      </c>
      <c r="V1" s="5" t="s">
        <v>5296</v>
      </c>
    </row>
    <row r="2" spans="1:22" ht="15" customHeight="1" x14ac:dyDescent="0.25">
      <c r="A2" s="7" t="s">
        <v>1612</v>
      </c>
      <c r="B2" s="13" t="str">
        <f>VLOOKUP(MYRANKS_H[[#This Row],[PLAYERID]],PLAYERIDMAP[],COLUMN(PLAYERIDMAP[[#This Row],[PLAYERNAME]]),FALSE)</f>
        <v>Mike Trout</v>
      </c>
      <c r="C2" s="10" t="str">
        <f>VLOOKUP(MYRANKS_H[[#This Row],[PLAYERID]],PLAYERIDMAP[],COLUMN(PLAYERIDMAP[[#This Row],[TEAM]]),FALSE)</f>
        <v>LAA</v>
      </c>
      <c r="D2" s="10" t="str">
        <f>VLOOKUP(MYRANKS_H[[#This Row],[PLAYERID]],PLAYERIDMAP[],COLUMN(PLAYERIDMAP[[#This Row],[POS]]),FALSE)</f>
        <v>OF</v>
      </c>
      <c r="E2" s="10">
        <f>VLOOKUP(MYRANKS_H[[#This Row],[PLAYERID]],PLAYERIDMAP[],COLUMN(PLAYERIDMAP[[#This Row],[IDFANGRAPHS]]),FALSE)</f>
        <v>10155</v>
      </c>
      <c r="F2" s="10">
        <f>VLOOKUP(MYRANKS_H[[#This Row],[PLAYER NAME]],HITTERPROJECTIONS[],COLUMN(HITTERPROJECTIONS[[#This Row],[PA]]),FALSE)</f>
        <v>700</v>
      </c>
      <c r="G2" s="33">
        <f>VLOOKUP(MYRANKS_H[[#This Row],[PLAYER NAME]],HITTERPROJECTIONS[],COLUMN(HITTERPROJECTIONS[[#This Row],[AB]]),FALSE)</f>
        <v>579.44444444444434</v>
      </c>
      <c r="H2" s="33">
        <f>VLOOKUP(MYRANKS_H[[#This Row],[PLAYER NAME]],HITTERPROJECTIONS[],COLUMN(HITTERPROJECTIONS[[#This Row],[HITS]]),FALSE)</f>
        <v>187.75581813333326</v>
      </c>
      <c r="I2" s="33">
        <f>VLOOKUP(MYRANKS_H[[#This Row],[PLAYER NAME]],HITTERPROJECTIONS[],COLUMN(HITTERPROJECTIONS[[#This Row],[HR]]),FALSE)</f>
        <v>29.887199999999993</v>
      </c>
      <c r="J2" s="33">
        <f>VLOOKUP(MYRANKS_H[[#This Row],[PLAYER NAME]],HITTERPROJECTIONS[],COLUMN(HITTERPROJECTIONS[[#This Row],[R]]),FALSE)</f>
        <v>115.5</v>
      </c>
      <c r="K2" s="33">
        <f>VLOOKUP(MYRANKS_H[[#This Row],[PLAYER NAME]],HITTERPROJECTIONS[],COLUMN(HITTERPROJECTIONS[[#This Row],[RBI]]),FALSE)</f>
        <v>91</v>
      </c>
      <c r="L2" s="33">
        <f>VLOOKUP(MYRANKS_H[[#This Row],[PLAYER NAME]],HITTERPROJECTIONS[],COLUMN(HITTERPROJECTIONS[[#This Row],[BB]]),FALSE)</f>
        <v>105</v>
      </c>
      <c r="M2" s="33">
        <f>VLOOKUP(MYRANKS_H[[#This Row],[PLAYER NAME]],HITTERPROJECTIONS[],COLUMN(HITTERPROJECTIONS[[#This Row],[SO]]),FALSE)</f>
        <v>126</v>
      </c>
      <c r="N2" s="33">
        <f>VLOOKUP(MYRANKS_H[[#This Row],[PLAYER NAME]],HITTERPROJECTIONS[],COLUMN(HITTERPROJECTIONS[[#This Row],[SB]]),FALSE)</f>
        <v>37.1875</v>
      </c>
      <c r="O2" s="12">
        <f>MYRANKS_H[[#This Row],[H]]/MYRANKS_H[[#This Row],[AB]]</f>
        <v>0.32402729879194625</v>
      </c>
      <c r="P2" s="24">
        <f>MYRANKS_H[[#This Row],[R]]/24.6-VLOOKUP(MYRANKS_H[[#This Row],[POS]],ReplacementLevel_H[],COLUMN(ReplacementLevel_H[R]),FALSE)</f>
        <v>1.9451219512195115</v>
      </c>
      <c r="Q2" s="24">
        <f>MYRANKS_H[[#This Row],[HR]]/10.4-VLOOKUP(MYRANKS_H[[#This Row],[POS]],ReplacementLevel_H[],COLUMN(ReplacementLevel_H[HR]),FALSE)</f>
        <v>1.5137692307692301</v>
      </c>
      <c r="R2" s="24">
        <f>MYRANKS_H[[#This Row],[RBI]]/24.6-VLOOKUP(MYRANKS_H[[#This Row],[POS]],ReplacementLevel_H[],COLUMN(ReplacementLevel_H[RBI]),FALSE)</f>
        <v>1.3091869918699182</v>
      </c>
      <c r="S2" s="24">
        <f>MYRANKS_H[[#This Row],[SB]]/9.4-VLOOKUP(MYRANKS_H[[#This Row],[POS]],ReplacementLevel_H[],COLUMN(ReplacementLevel_H[SB]),FALSE)</f>
        <v>3.1761170212765952</v>
      </c>
      <c r="T2" s="24">
        <f>((MYRANKS_H[[#This Row],[H]]+1768)/(MYRANKS_H[[#This Row],[AB]]+6617)-0.267)/0.0024-VLOOKUP(MYRANKS_H[[#This Row],[POS]],ReplacementLevel_H[],COLUMN(ReplacementLevel_H[AVG]),FALSE)</f>
        <v>1.8462326766304415</v>
      </c>
      <c r="U2" s="24">
        <f>MYRANKS_H[[#This Row],[RSGP]]+MYRANKS_H[[#This Row],[HRSGP]]+MYRANKS_H[[#This Row],[RBISGP]]+MYRANKS_H[[#This Row],[SBSGP]]+MYRANKS_H[[#This Row],[AVGSGP]]</f>
        <v>9.7904278717656972</v>
      </c>
      <c r="V2" s="57">
        <f>_xlfn.RANK.EQ(MYRANKS_H[[#This Row],[TTLSGP]],U:U,0)</f>
        <v>1</v>
      </c>
    </row>
    <row r="3" spans="1:22" x14ac:dyDescent="0.25">
      <c r="A3" s="6" t="s">
        <v>1200</v>
      </c>
      <c r="B3" s="13" t="str">
        <f>VLOOKUP(MYRANKS_H[[#This Row],[PLAYERID]],PLAYERIDMAP[],COLUMN(PLAYERIDMAP[[#This Row],[PLAYERNAME]]),FALSE)</f>
        <v>Miguel Cabrera</v>
      </c>
      <c r="C3" s="9" t="str">
        <f>VLOOKUP(MYRANKS_H[[#This Row],[PLAYERID]],PLAYERIDMAP[],COLUMN(PLAYERIDMAP[[#This Row],[TEAM]]),FALSE)</f>
        <v>DET</v>
      </c>
      <c r="D3" s="9" t="str">
        <f>VLOOKUP(MYRANKS_H[[#This Row],[PLAYERID]],PLAYERIDMAP[],COLUMN(PLAYERIDMAP[[#This Row],[POS]]),FALSE)</f>
        <v>3B</v>
      </c>
      <c r="E3" s="9">
        <f>VLOOKUP(MYRANKS_H[[#This Row],[PLAYERID]],PLAYERIDMAP[],COLUMN(PLAYERIDMAP[[#This Row],[IDFANGRAPHS]]),FALSE)</f>
        <v>1744</v>
      </c>
      <c r="F3" s="10">
        <f>VLOOKUP(MYRANKS_H[[#This Row],[PLAYER NAME]],HITTERPROJECTIONS[],COLUMN(HITTERPROJECTIONS[[#This Row],[PA]]),FALSE)</f>
        <v>650</v>
      </c>
      <c r="G3" s="33">
        <f>VLOOKUP(MYRANKS_H[[#This Row],[PLAYER NAME]],HITTERPROJECTIONS[],COLUMN(HITTERPROJECTIONS[[#This Row],[AB]]),FALSE)</f>
        <v>556.51226993865032</v>
      </c>
      <c r="H3" s="33">
        <f>VLOOKUP(MYRANKS_H[[#This Row],[PLAYER NAME]],HITTERPROJECTIONS[],COLUMN(HITTERPROJECTIONS[[#This Row],[HITS]]),FALSE)</f>
        <v>186.54773269631903</v>
      </c>
      <c r="I3" s="33">
        <f>VLOOKUP(MYRANKS_H[[#This Row],[PLAYER NAME]],HITTERPROJECTIONS[],COLUMN(HITTERPROJECTIONS[[#This Row],[HR]]),FALSE)</f>
        <v>38.035148773006135</v>
      </c>
      <c r="J3" s="33">
        <f>VLOOKUP(MYRANKS_H[[#This Row],[PLAYER NAME]],HITTERPROJECTIONS[],COLUMN(HITTERPROJECTIONS[[#This Row],[R]]),FALSE)</f>
        <v>98.149999999999991</v>
      </c>
      <c r="K3" s="33">
        <f>VLOOKUP(MYRANKS_H[[#This Row],[PLAYER NAME]],HITTERPROJECTIONS[],COLUMN(HITTERPROJECTIONS[[#This Row],[RBI]]),FALSE)</f>
        <v>117</v>
      </c>
      <c r="L3" s="33">
        <f>VLOOKUP(MYRANKS_H[[#This Row],[PLAYER NAME]],HITTERPROJECTIONS[],COLUMN(HITTERPROJECTIONS[[#This Row],[BB]]),FALSE)</f>
        <v>84.5</v>
      </c>
      <c r="M3" s="33">
        <f>VLOOKUP(MYRANKS_H[[#This Row],[PLAYER NAME]],HITTERPROJECTIONS[],COLUMN(HITTERPROJECTIONS[[#This Row],[SO]]),FALSE)</f>
        <v>94.25</v>
      </c>
      <c r="N3" s="33">
        <f>VLOOKUP(MYRANKS_H[[#This Row],[PLAYER NAME]],HITTERPROJECTIONS[],COLUMN(HITTERPROJECTIONS[[#This Row],[SB]]),FALSE)</f>
        <v>2.2465437788018434</v>
      </c>
      <c r="O3" s="12">
        <f>MYRANKS_H[[#This Row],[H]]/MYRANKS_H[[#This Row],[AB]]</f>
        <v>0.3352086607486372</v>
      </c>
      <c r="P3" s="24">
        <f>MYRANKS_H[[#This Row],[R]]/24.6-VLOOKUP(MYRANKS_H[[#This Row],[POS]],ReplacementLevel_H[],COLUMN(ReplacementLevel_H[R]),FALSE)</f>
        <v>1.5498373983739833</v>
      </c>
      <c r="Q3" s="24">
        <f>MYRANKS_H[[#This Row],[HR]]/10.4-VLOOKUP(MYRANKS_H[[#This Row],[POS]],ReplacementLevel_H[],COLUMN(ReplacementLevel_H[HR]),FALSE)</f>
        <v>2.2572258435582824</v>
      </c>
      <c r="R3" s="24">
        <f>MYRANKS_H[[#This Row],[RBI]]/24.6-VLOOKUP(MYRANKS_H[[#This Row],[POS]],ReplacementLevel_H[],COLUMN(ReplacementLevel_H[RBI]),FALSE)</f>
        <v>2.2760975609756096</v>
      </c>
      <c r="S3" s="24">
        <f>MYRANKS_H[[#This Row],[SB]]/9.4-VLOOKUP(MYRANKS_H[[#This Row],[POS]],ReplacementLevel_H[],COLUMN(ReplacementLevel_H[SB]),FALSE)</f>
        <v>-0.11100598097852729</v>
      </c>
      <c r="T3" s="24">
        <f>((MYRANKS_H[[#This Row],[H]]+1768)/(MYRANKS_H[[#This Row],[AB]]+6617)-0.267)/0.0024-VLOOKUP(MYRANKS_H[[#This Row],[POS]],ReplacementLevel_H[],COLUMN(ReplacementLevel_H[AVG]),FALSE)</f>
        <v>2.0880540379463421</v>
      </c>
      <c r="U3" s="24">
        <f>MYRANKS_H[[#This Row],[RSGP]]+MYRANKS_H[[#This Row],[HRSGP]]+MYRANKS_H[[#This Row],[RBISGP]]+MYRANKS_H[[#This Row],[SBSGP]]+MYRANKS_H[[#This Row],[AVGSGP]]</f>
        <v>8.06020885987569</v>
      </c>
      <c r="V3" s="57">
        <f>_xlfn.RANK.EQ(MYRANKS_H[[#This Row],[TTLSGP]],U:U,0)</f>
        <v>2</v>
      </c>
    </row>
    <row r="4" spans="1:22" x14ac:dyDescent="0.25">
      <c r="A4" s="6" t="s">
        <v>1204</v>
      </c>
      <c r="B4" s="13" t="str">
        <f>VLOOKUP(MYRANKS_H[[#This Row],[PLAYERID]],PLAYERIDMAP[],COLUMN(PLAYERIDMAP[[#This Row],[PLAYERNAME]]),FALSE)</f>
        <v>Robinson Cano</v>
      </c>
      <c r="C4" s="9" t="str">
        <f>VLOOKUP(MYRANKS_H[[#This Row],[PLAYERID]],PLAYERIDMAP[],COLUMN(PLAYERIDMAP[[#This Row],[TEAM]]),FALSE)</f>
        <v>SEA</v>
      </c>
      <c r="D4" s="9" t="str">
        <f>VLOOKUP(MYRANKS_H[[#This Row],[PLAYERID]],PLAYERIDMAP[],COLUMN(PLAYERIDMAP[[#This Row],[POS]]),FALSE)</f>
        <v>2B</v>
      </c>
      <c r="E4" s="9">
        <f>VLOOKUP(MYRANKS_H[[#This Row],[PLAYERID]],PLAYERIDMAP[],COLUMN(PLAYERIDMAP[[#This Row],[IDFANGRAPHS]]),FALSE)</f>
        <v>3269</v>
      </c>
      <c r="F4" s="10">
        <f>VLOOKUP(MYRANKS_H[[#This Row],[PLAYER NAME]],HITTERPROJECTIONS[],COLUMN(HITTERPROJECTIONS[[#This Row],[PA]]),FALSE)</f>
        <v>680</v>
      </c>
      <c r="G4" s="33">
        <f>VLOOKUP(MYRANKS_H[[#This Row],[PLAYER NAME]],HITTERPROJECTIONS[],COLUMN(HITTERPROJECTIONS[[#This Row],[AB]]),FALSE)</f>
        <v>599.58730158730157</v>
      </c>
      <c r="H4" s="33">
        <f>VLOOKUP(MYRANKS_H[[#This Row],[PLAYER NAME]],HITTERPROJECTIONS[],COLUMN(HITTERPROJECTIONS[[#This Row],[HITS]]),FALSE)</f>
        <v>184.83805937777777</v>
      </c>
      <c r="I4" s="33">
        <f>VLOOKUP(MYRANKS_H[[#This Row],[PLAYER NAME]],HITTERPROJECTIONS[],COLUMN(HITTERPROJECTIONS[[#This Row],[HR]]),FALSE)</f>
        <v>25.776231111111112</v>
      </c>
      <c r="J4" s="33">
        <f>VLOOKUP(MYRANKS_H[[#This Row],[PLAYER NAME]],HITTERPROJECTIONS[],COLUMN(HITTERPROJECTIONS[[#This Row],[R]]),FALSE)</f>
        <v>91.12</v>
      </c>
      <c r="K4" s="33">
        <f>VLOOKUP(MYRANKS_H[[#This Row],[PLAYER NAME]],HITTERPROJECTIONS[],COLUMN(HITTERPROJECTIONS[[#This Row],[RBI]]),FALSE)</f>
        <v>99.96</v>
      </c>
      <c r="L4" s="33">
        <f>VLOOKUP(MYRANKS_H[[#This Row],[PLAYER NAME]],HITTERPROJECTIONS[],COLUMN(HITTERPROJECTIONS[[#This Row],[BB]]),FALSE)</f>
        <v>68</v>
      </c>
      <c r="M4" s="33">
        <f>VLOOKUP(MYRANKS_H[[#This Row],[PLAYER NAME]],HITTERPROJECTIONS[],COLUMN(HITTERPROJECTIONS[[#This Row],[SO]]),FALSE)</f>
        <v>81.599999999999994</v>
      </c>
      <c r="N4" s="33">
        <f>VLOOKUP(MYRANKS_H[[#This Row],[PLAYER NAME]],HITTERPROJECTIONS[],COLUMN(HITTERPROJECTIONS[[#This Row],[SB]]),FALSE)</f>
        <v>5.6666666666666661</v>
      </c>
      <c r="O4" s="12">
        <f>MYRANKS_H[[#This Row],[H]]/MYRANKS_H[[#This Row],[AB]]</f>
        <v>0.30827547362736274</v>
      </c>
      <c r="P4" s="24">
        <f>MYRANKS_H[[#This Row],[R]]/24.6-VLOOKUP(MYRANKS_H[[#This Row],[POS]],ReplacementLevel_H[],COLUMN(ReplacementLevel_H[R]),FALSE)</f>
        <v>1.5740650406504066</v>
      </c>
      <c r="Q4" s="24">
        <f>MYRANKS_H[[#This Row],[HR]]/10.4-VLOOKUP(MYRANKS_H[[#This Row],[POS]],ReplacementLevel_H[],COLUMN(ReplacementLevel_H[HR]),FALSE)</f>
        <v>1.3784837606837606</v>
      </c>
      <c r="R4" s="24">
        <f>MYRANKS_H[[#This Row],[RBI]]/24.6-VLOOKUP(MYRANKS_H[[#This Row],[POS]],ReplacementLevel_H[],COLUMN(ReplacementLevel_H[RBI]),FALSE)</f>
        <v>2.2634146341463408</v>
      </c>
      <c r="S4" s="24">
        <f>MYRANKS_H[[#This Row],[SB]]/9.4-VLOOKUP(MYRANKS_H[[#This Row],[POS]],ReplacementLevel_H[],COLUMN(ReplacementLevel_H[SB]),FALSE)</f>
        <v>0.22283687943262398</v>
      </c>
      <c r="T4" s="24">
        <f>((MYRANKS_H[[#This Row],[H]]+1768)/(MYRANKS_H[[#This Row],[AB]]+6617)-0.267)/0.0024-VLOOKUP(MYRANKS_H[[#This Row],[POS]],ReplacementLevel_H[],COLUMN(ReplacementLevel_H[AVG]),FALSE)</f>
        <v>1.951705305604756</v>
      </c>
      <c r="U4" s="24">
        <f>MYRANKS_H[[#This Row],[RSGP]]+MYRANKS_H[[#This Row],[HRSGP]]+MYRANKS_H[[#This Row],[RBISGP]]+MYRANKS_H[[#This Row],[SBSGP]]+MYRANKS_H[[#This Row],[AVGSGP]]</f>
        <v>7.3905056205178878</v>
      </c>
      <c r="V4" s="57">
        <f>_xlfn.RANK.EQ(MYRANKS_H[[#This Row],[TTLSGP]],U:U,0)</f>
        <v>3</v>
      </c>
    </row>
    <row r="5" spans="1:22" x14ac:dyDescent="0.25">
      <c r="A5" s="6" t="s">
        <v>1202</v>
      </c>
      <c r="B5" s="13" t="str">
        <f>VLOOKUP(MYRANKS_H[[#This Row],[PLAYERID]],PLAYERIDMAP[],COLUMN(PLAYERIDMAP[[#This Row],[PLAYERNAME]]),FALSE)</f>
        <v>Jason Kipnis</v>
      </c>
      <c r="C5" s="9" t="str">
        <f>VLOOKUP(MYRANKS_H[[#This Row],[PLAYERID]],PLAYERIDMAP[],COLUMN(PLAYERIDMAP[[#This Row],[TEAM]]),FALSE)</f>
        <v>CLE</v>
      </c>
      <c r="D5" s="9" t="str">
        <f>VLOOKUP(MYRANKS_H[[#This Row],[PLAYERID]],PLAYERIDMAP[],COLUMN(PLAYERIDMAP[[#This Row],[POS]]),FALSE)</f>
        <v>2B</v>
      </c>
      <c r="E5" s="9">
        <f>VLOOKUP(MYRANKS_H[[#This Row],[PLAYERID]],PLAYERIDMAP[],COLUMN(PLAYERIDMAP[[#This Row],[IDFANGRAPHS]]),FALSE)</f>
        <v>9776</v>
      </c>
      <c r="F5" s="10">
        <f>VLOOKUP(MYRANKS_H[[#This Row],[PLAYER NAME]],HITTERPROJECTIONS[],COLUMN(HITTERPROJECTIONS[[#This Row],[PA]]),FALSE)</f>
        <v>650</v>
      </c>
      <c r="G5" s="33">
        <f>VLOOKUP(MYRANKS_H[[#This Row],[PLAYER NAME]],HITTERPROJECTIONS[],COLUMN(HITTERPROJECTIONS[[#This Row],[AB]]),FALSE)</f>
        <v>560.44444444444446</v>
      </c>
      <c r="H5" s="33">
        <f>VLOOKUP(MYRANKS_H[[#This Row],[PLAYER NAME]],HITTERPROJECTIONS[],COLUMN(HITTERPROJECTIONS[[#This Row],[HITS]]),FALSE)</f>
        <v>151.23075499999999</v>
      </c>
      <c r="I5" s="33">
        <f>VLOOKUP(MYRANKS_H[[#This Row],[PLAYER NAME]],HITTERPROJECTIONS[],COLUMN(HITTERPROJECTIONS[[#This Row],[HR]]),FALSE)</f>
        <v>16.523</v>
      </c>
      <c r="J5" s="33">
        <f>VLOOKUP(MYRANKS_H[[#This Row],[PLAYER NAME]],HITTERPROJECTIONS[],COLUMN(HITTERPROJECTIONS[[#This Row],[R]]),FALSE)</f>
        <v>87.75</v>
      </c>
      <c r="K5" s="33">
        <f>VLOOKUP(MYRANKS_H[[#This Row],[PLAYER NAME]],HITTERPROJECTIONS[],COLUMN(HITTERPROJECTIONS[[#This Row],[RBI]]),FALSE)</f>
        <v>78.649999999999991</v>
      </c>
      <c r="L5" s="33">
        <f>VLOOKUP(MYRANKS_H[[#This Row],[PLAYER NAME]],HITTERPROJECTIONS[],COLUMN(HITTERPROJECTIONS[[#This Row],[BB]]),FALSE)</f>
        <v>78</v>
      </c>
      <c r="M5" s="33">
        <f>VLOOKUP(MYRANKS_H[[#This Row],[PLAYER NAME]],HITTERPROJECTIONS[],COLUMN(HITTERPROJECTIONS[[#This Row],[SO]]),FALSE)</f>
        <v>123.5</v>
      </c>
      <c r="N5" s="33">
        <f>VLOOKUP(MYRANKS_H[[#This Row],[PLAYER NAME]],HITTERPROJECTIONS[],COLUMN(HITTERPROJECTIONS[[#This Row],[SB]]),FALSE)</f>
        <v>28.052631578947366</v>
      </c>
      <c r="O5" s="12">
        <f>MYRANKS_H[[#This Row],[H]]/MYRANKS_H[[#This Row],[AB]]</f>
        <v>0.26984076030927834</v>
      </c>
      <c r="P5" s="24">
        <f>MYRANKS_H[[#This Row],[R]]/24.6-VLOOKUP(MYRANKS_H[[#This Row],[POS]],ReplacementLevel_H[],COLUMN(ReplacementLevel_H[R]),FALSE)</f>
        <v>1.4370731707317073</v>
      </c>
      <c r="Q5" s="24">
        <f>MYRANKS_H[[#This Row],[HR]]/10.4-VLOOKUP(MYRANKS_H[[#This Row],[POS]],ReplacementLevel_H[],COLUMN(ReplacementLevel_H[HR]),FALSE)</f>
        <v>0.4887499999999998</v>
      </c>
      <c r="R5" s="24">
        <f>MYRANKS_H[[#This Row],[RBI]]/24.6-VLOOKUP(MYRANKS_H[[#This Row],[POS]],ReplacementLevel_H[],COLUMN(ReplacementLevel_H[RBI]),FALSE)</f>
        <v>1.3971544715447151</v>
      </c>
      <c r="S5" s="24">
        <f>MYRANKS_H[[#This Row],[SB]]/9.4-VLOOKUP(MYRANKS_H[[#This Row],[POS]],ReplacementLevel_H[],COLUMN(ReplacementLevel_H[SB]),FALSE)</f>
        <v>2.6043225083986559</v>
      </c>
      <c r="T5" s="24">
        <f>((MYRANKS_H[[#This Row],[H]]+1768)/(MYRANKS_H[[#This Row],[AB]]+6617)-0.267)/0.0024-VLOOKUP(MYRANKS_H[[#This Row],[POS]],ReplacementLevel_H[],COLUMN(ReplacementLevel_H[AVG]),FALSE)</f>
        <v>0.61562814449586534</v>
      </c>
      <c r="U5" s="24">
        <f>MYRANKS_H[[#This Row],[RSGP]]+MYRANKS_H[[#This Row],[HRSGP]]+MYRANKS_H[[#This Row],[RBISGP]]+MYRANKS_H[[#This Row],[SBSGP]]+MYRANKS_H[[#This Row],[AVGSGP]]</f>
        <v>6.5429282951709435</v>
      </c>
      <c r="V5" s="57">
        <f>_xlfn.RANK.EQ(MYRANKS_H[[#This Row],[TTLSGP]],U:U,0)</f>
        <v>4</v>
      </c>
    </row>
    <row r="6" spans="1:22" ht="15" customHeight="1" x14ac:dyDescent="0.25">
      <c r="A6" s="6" t="s">
        <v>1208</v>
      </c>
      <c r="B6" s="13" t="str">
        <f>VLOOKUP(MYRANKS_H[[#This Row],[PLAYERID]],PLAYERIDMAP[],COLUMN(PLAYERIDMAP[[#This Row],[PLAYERNAME]]),FALSE)</f>
        <v>Ian Kinsler</v>
      </c>
      <c r="C6" s="9" t="str">
        <f>VLOOKUP(MYRANKS_H[[#This Row],[PLAYERID]],PLAYERIDMAP[],COLUMN(PLAYERIDMAP[[#This Row],[TEAM]]),FALSE)</f>
        <v>DET</v>
      </c>
      <c r="D6" s="9" t="str">
        <f>VLOOKUP(MYRANKS_H[[#This Row],[PLAYERID]],PLAYERIDMAP[],COLUMN(PLAYERIDMAP[[#This Row],[POS]]),FALSE)</f>
        <v>2B</v>
      </c>
      <c r="E6" s="9">
        <f>VLOOKUP(MYRANKS_H[[#This Row],[PLAYERID]],PLAYERIDMAP[],COLUMN(PLAYERIDMAP[[#This Row],[IDFANGRAPHS]]),FALSE)</f>
        <v>6195</v>
      </c>
      <c r="F6" s="10">
        <f>VLOOKUP(MYRANKS_H[[#This Row],[PLAYER NAME]],HITTERPROJECTIONS[],COLUMN(HITTERPROJECTIONS[[#This Row],[PA]]),FALSE)</f>
        <v>700</v>
      </c>
      <c r="G6" s="33">
        <f>VLOOKUP(MYRANKS_H[[#This Row],[PLAYER NAME]],HITTERPROJECTIONS[],COLUMN(HITTERPROJECTIONS[[#This Row],[AB]]),FALSE)</f>
        <v>620.08333333333337</v>
      </c>
      <c r="H6" s="33">
        <f>VLOOKUP(MYRANKS_H[[#This Row],[PLAYER NAME]],HITTERPROJECTIONS[],COLUMN(HITTERPROJECTIONS[[#This Row],[HITS]]),FALSE)</f>
        <v>169.34964200000002</v>
      </c>
      <c r="I6" s="33">
        <f>VLOOKUP(MYRANKS_H[[#This Row],[PLAYER NAME]],HITTERPROJECTIONS[],COLUMN(HITTERPROJECTIONS[[#This Row],[HR]]),FALSE)</f>
        <v>19.471724999999999</v>
      </c>
      <c r="J6" s="33">
        <f>VLOOKUP(MYRANKS_H[[#This Row],[PLAYER NAME]],HITTERPROJECTIONS[],COLUMN(HITTERPROJECTIONS[[#This Row],[R]]),FALSE)</f>
        <v>99.399999999999991</v>
      </c>
      <c r="K6" s="33">
        <f>VLOOKUP(MYRANKS_H[[#This Row],[PLAYER NAME]],HITTERPROJECTIONS[],COLUMN(HITTERPROJECTIONS[[#This Row],[RBI]]),FALSE)</f>
        <v>74.899999999999991</v>
      </c>
      <c r="L6" s="33">
        <f>VLOOKUP(MYRANKS_H[[#This Row],[PLAYER NAME]],HITTERPROJECTIONS[],COLUMN(HITTERPROJECTIONS[[#This Row],[BB]]),FALSE)</f>
        <v>66.5</v>
      </c>
      <c r="M6" s="33">
        <f>VLOOKUP(MYRANKS_H[[#This Row],[PLAYER NAME]],HITTERPROJECTIONS[],COLUMN(HITTERPROJECTIONS[[#This Row],[SO]]),FALSE)</f>
        <v>70</v>
      </c>
      <c r="N6" s="33">
        <f>VLOOKUP(MYRANKS_H[[#This Row],[PLAYER NAME]],HITTERPROJECTIONS[],COLUMN(HITTERPROJECTIONS[[#This Row],[SB]]),FALSE)</f>
        <v>17.5</v>
      </c>
      <c r="O6" s="12">
        <f>MYRANKS_H[[#This Row],[H]]/MYRANKS_H[[#This Row],[AB]]</f>
        <v>0.27310787582314205</v>
      </c>
      <c r="P6" s="24">
        <f>MYRANKS_H[[#This Row],[R]]/24.6-VLOOKUP(MYRANKS_H[[#This Row],[POS]],ReplacementLevel_H[],COLUMN(ReplacementLevel_H[R]),FALSE)</f>
        <v>1.9106504065040646</v>
      </c>
      <c r="Q6" s="24">
        <f>MYRANKS_H[[#This Row],[HR]]/10.4-VLOOKUP(MYRANKS_H[[#This Row],[POS]],ReplacementLevel_H[],COLUMN(ReplacementLevel_H[HR]),FALSE)</f>
        <v>0.77228124999999981</v>
      </c>
      <c r="R6" s="24">
        <f>MYRANKS_H[[#This Row],[RBI]]/24.6-VLOOKUP(MYRANKS_H[[#This Row],[POS]],ReplacementLevel_H[],COLUMN(ReplacementLevel_H[RBI]),FALSE)</f>
        <v>1.2447154471544708</v>
      </c>
      <c r="S6" s="24">
        <f>MYRANKS_H[[#This Row],[SB]]/9.4-VLOOKUP(MYRANKS_H[[#This Row],[POS]],ReplacementLevel_H[],COLUMN(ReplacementLevel_H[SB]),FALSE)</f>
        <v>1.4817021276595743</v>
      </c>
      <c r="T6" s="24">
        <f>((MYRANKS_H[[#This Row],[H]]+1768)/(MYRANKS_H[[#This Row],[AB]]+6617)-0.267)/0.0024-VLOOKUP(MYRANKS_H[[#This Row],[POS]],ReplacementLevel_H[],COLUMN(ReplacementLevel_H[AVG]),FALSE)</f>
        <v>0.74065530542921509</v>
      </c>
      <c r="U6" s="24">
        <f>MYRANKS_H[[#This Row],[RSGP]]+MYRANKS_H[[#This Row],[HRSGP]]+MYRANKS_H[[#This Row],[RBISGP]]+MYRANKS_H[[#This Row],[SBSGP]]+MYRANKS_H[[#This Row],[AVGSGP]]</f>
        <v>6.1500045367473248</v>
      </c>
      <c r="V6" s="57">
        <f>_xlfn.RANK.EQ(MYRANKS_H[[#This Row],[TTLSGP]],U:U,0)</f>
        <v>5</v>
      </c>
    </row>
    <row r="7" spans="1:22" ht="15" customHeight="1" x14ac:dyDescent="0.25">
      <c r="A7" s="7" t="s">
        <v>1207</v>
      </c>
      <c r="B7" s="13" t="str">
        <f>VLOOKUP(MYRANKS_H[[#This Row],[PLAYERID]],PLAYERIDMAP[],COLUMN(PLAYERIDMAP[[#This Row],[PLAYERNAME]]),FALSE)</f>
        <v>Dustin Pedroia</v>
      </c>
      <c r="C7" s="10" t="str">
        <f>VLOOKUP(MYRANKS_H[[#This Row],[PLAYERID]],PLAYERIDMAP[],COLUMN(PLAYERIDMAP[[#This Row],[TEAM]]),FALSE)</f>
        <v>BOS</v>
      </c>
      <c r="D7" s="10" t="str">
        <f>VLOOKUP(MYRANKS_H[[#This Row],[PLAYERID]],PLAYERIDMAP[],COLUMN(PLAYERIDMAP[[#This Row],[POS]]),FALSE)</f>
        <v>2B</v>
      </c>
      <c r="E7" s="10">
        <f>VLOOKUP(MYRANKS_H[[#This Row],[PLAYERID]],PLAYERIDMAP[],COLUMN(PLAYERIDMAP[[#This Row],[IDFANGRAPHS]]),FALSE)</f>
        <v>8370</v>
      </c>
      <c r="F7" s="10">
        <f>VLOOKUP(MYRANKS_H[[#This Row],[PLAYER NAME]],HITTERPROJECTIONS[],COLUMN(HITTERPROJECTIONS[[#This Row],[PA]]),FALSE)</f>
        <v>700</v>
      </c>
      <c r="G7" s="33">
        <f>VLOOKUP(MYRANKS_H[[#This Row],[PLAYER NAME]],HITTERPROJECTIONS[],COLUMN(HITTERPROJECTIONS[[#This Row],[AB]]),FALSE)</f>
        <v>620.2257525083611</v>
      </c>
      <c r="H7" s="33">
        <f>VLOOKUP(MYRANKS_H[[#This Row],[PLAYER NAME]],HITTERPROJECTIONS[],COLUMN(HITTERPROJECTIONS[[#This Row],[HITS]]),FALSE)</f>
        <v>181.65328573913041</v>
      </c>
      <c r="I7" s="33">
        <f>VLOOKUP(MYRANKS_H[[#This Row],[PLAYER NAME]],HITTERPROJECTIONS[],COLUMN(HITTERPROJECTIONS[[#This Row],[HR]]),FALSE)</f>
        <v>14.611252173913044</v>
      </c>
      <c r="J7" s="33">
        <f>VLOOKUP(MYRANKS_H[[#This Row],[PLAYER NAME]],HITTERPROJECTIONS[],COLUMN(HITTERPROJECTIONS[[#This Row],[R]]),FALSE)</f>
        <v>88.9</v>
      </c>
      <c r="K7" s="33">
        <f>VLOOKUP(MYRANKS_H[[#This Row],[PLAYER NAME]],HITTERPROJECTIONS[],COLUMN(HITTERPROJECTIONS[[#This Row],[RBI]]),FALSE)</f>
        <v>79.100000000000009</v>
      </c>
      <c r="L7" s="33">
        <f>VLOOKUP(MYRANKS_H[[#This Row],[PLAYER NAME]],HITTERPROJECTIONS[],COLUMN(HITTERPROJECTIONS[[#This Row],[BB]]),FALSE)</f>
        <v>70</v>
      </c>
      <c r="M7" s="33">
        <f>VLOOKUP(MYRANKS_H[[#This Row],[PLAYER NAME]],HITTERPROJECTIONS[],COLUMN(HITTERPROJECTIONS[[#This Row],[SO]]),FALSE)</f>
        <v>73.5</v>
      </c>
      <c r="N7" s="33">
        <f>VLOOKUP(MYRANKS_H[[#This Row],[PLAYER NAME]],HITTERPROJECTIONS[],COLUMN(HITTERPROJECTIONS[[#This Row],[SB]]),FALSE)</f>
        <v>16.84375</v>
      </c>
      <c r="O7" s="12">
        <f>MYRANKS_H[[#This Row],[H]]/MYRANKS_H[[#This Row],[AB]]</f>
        <v>0.29288252705482687</v>
      </c>
      <c r="P7" s="24">
        <f>MYRANKS_H[[#This Row],[R]]/24.6-VLOOKUP(MYRANKS_H[[#This Row],[POS]],ReplacementLevel_H[],COLUMN(ReplacementLevel_H[R]),FALSE)</f>
        <v>1.4838211382113822</v>
      </c>
      <c r="Q7" s="24">
        <f>MYRANKS_H[[#This Row],[HR]]/10.4-VLOOKUP(MYRANKS_H[[#This Row],[POS]],ReplacementLevel_H[],COLUMN(ReplacementLevel_H[HR]),FALSE)</f>
        <v>0.30492809364548479</v>
      </c>
      <c r="R7" s="24">
        <f>MYRANKS_H[[#This Row],[RBI]]/24.6-VLOOKUP(MYRANKS_H[[#This Row],[POS]],ReplacementLevel_H[],COLUMN(ReplacementLevel_H[RBI]),FALSE)</f>
        <v>1.415447154471545</v>
      </c>
      <c r="S7" s="24">
        <f>MYRANKS_H[[#This Row],[SB]]/9.4-VLOOKUP(MYRANKS_H[[#This Row],[POS]],ReplacementLevel_H[],COLUMN(ReplacementLevel_H[SB]),FALSE)</f>
        <v>1.4118882978723404</v>
      </c>
      <c r="T7" s="24">
        <f>((MYRANKS_H[[#This Row],[H]]+1768)/(MYRANKS_H[[#This Row],[AB]]+6617)-0.267)/0.0024-VLOOKUP(MYRANKS_H[[#This Row],[POS]],ReplacementLevel_H[],COLUMN(ReplacementLevel_H[AVG]),FALSE)</f>
        <v>1.4468143878311364</v>
      </c>
      <c r="U7" s="24">
        <f>MYRANKS_H[[#This Row],[RSGP]]+MYRANKS_H[[#This Row],[HRSGP]]+MYRANKS_H[[#This Row],[RBISGP]]+MYRANKS_H[[#This Row],[SBSGP]]+MYRANKS_H[[#This Row],[AVGSGP]]</f>
        <v>6.0628990720318878</v>
      </c>
      <c r="V7" s="57">
        <f>_xlfn.RANK.EQ(MYRANKS_H[[#This Row],[TTLSGP]],U:U,0)</f>
        <v>6</v>
      </c>
    </row>
    <row r="8" spans="1:22" ht="15" customHeight="1" x14ac:dyDescent="0.25">
      <c r="A8" s="6" t="s">
        <v>1614</v>
      </c>
      <c r="B8" s="13" t="str">
        <f>VLOOKUP(MYRANKS_H[[#This Row],[PLAYERID]],PLAYERIDMAP[],COLUMN(PLAYERIDMAP[[#This Row],[PLAYERNAME]]),FALSE)</f>
        <v>Andrew McCutchen</v>
      </c>
      <c r="C8" s="9" t="str">
        <f>VLOOKUP(MYRANKS_H[[#This Row],[PLAYERID]],PLAYERIDMAP[],COLUMN(PLAYERIDMAP[[#This Row],[TEAM]]),FALSE)</f>
        <v>PIT</v>
      </c>
      <c r="D8" s="9" t="str">
        <f>VLOOKUP(MYRANKS_H[[#This Row],[PLAYERID]],PLAYERIDMAP[],COLUMN(PLAYERIDMAP[[#This Row],[POS]]),FALSE)</f>
        <v>OF</v>
      </c>
      <c r="E8" s="9">
        <f>VLOOKUP(MYRANKS_H[[#This Row],[PLAYERID]],PLAYERIDMAP[],COLUMN(PLAYERIDMAP[[#This Row],[IDFANGRAPHS]]),FALSE)</f>
        <v>9847</v>
      </c>
      <c r="F8" s="10">
        <f>VLOOKUP(MYRANKS_H[[#This Row],[PLAYER NAME]],HITTERPROJECTIONS[],COLUMN(HITTERPROJECTIONS[[#This Row],[PA]]),FALSE)</f>
        <v>675</v>
      </c>
      <c r="G8" s="33">
        <f>VLOOKUP(MYRANKS_H[[#This Row],[PLAYER NAME]],HITTERPROJECTIONS[],COLUMN(HITTERPROJECTIONS[[#This Row],[AB]]),FALSE)</f>
        <v>584.4375</v>
      </c>
      <c r="H8" s="33">
        <f>VLOOKUP(MYRANKS_H[[#This Row],[PLAYER NAME]],HITTERPROJECTIONS[],COLUMN(HITTERPROJECTIONS[[#This Row],[HITS]]),FALSE)</f>
        <v>174.288864375</v>
      </c>
      <c r="I8" s="33">
        <f>VLOOKUP(MYRANKS_H[[#This Row],[PLAYER NAME]],HITTERPROJECTIONS[],COLUMN(HITTERPROJECTIONS[[#This Row],[HR]]),FALSE)</f>
        <v>21.88265625</v>
      </c>
      <c r="J8" s="33">
        <f>VLOOKUP(MYRANKS_H[[#This Row],[PLAYER NAME]],HITTERPROJECTIONS[],COLUMN(HITTERPROJECTIONS[[#This Row],[R]]),FALSE)</f>
        <v>95.85</v>
      </c>
      <c r="K8" s="33">
        <f>VLOOKUP(MYRANKS_H[[#This Row],[PLAYER NAME]],HITTERPROJECTIONS[],COLUMN(HITTERPROJECTIONS[[#This Row],[RBI]]),FALSE)</f>
        <v>87.75</v>
      </c>
      <c r="L8" s="33">
        <f>VLOOKUP(MYRANKS_H[[#This Row],[PLAYER NAME]],HITTERPROJECTIONS[],COLUMN(HITTERPROJECTIONS[[#This Row],[BB]]),FALSE)</f>
        <v>77.625</v>
      </c>
      <c r="M8" s="33">
        <f>VLOOKUP(MYRANKS_H[[#This Row],[PLAYER NAME]],HITTERPROJECTIONS[],COLUMN(HITTERPROJECTIONS[[#This Row],[SO]]),FALSE)</f>
        <v>108</v>
      </c>
      <c r="N8" s="33">
        <f>VLOOKUP(MYRANKS_H[[#This Row],[PLAYER NAME]],HITTERPROJECTIONS[],COLUMN(HITTERPROJECTIONS[[#This Row],[SB]]),FALSE)</f>
        <v>24.868421052631579</v>
      </c>
      <c r="O8" s="12">
        <f>MYRANKS_H[[#This Row],[H]]/MYRANKS_H[[#This Row],[AB]]</f>
        <v>0.29821642925890279</v>
      </c>
      <c r="P8" s="24">
        <f>MYRANKS_H[[#This Row],[R]]/24.6-VLOOKUP(MYRANKS_H[[#This Row],[POS]],ReplacementLevel_H[],COLUMN(ReplacementLevel_H[R]),FALSE)</f>
        <v>1.1463414634146338</v>
      </c>
      <c r="Q8" s="24">
        <f>MYRANKS_H[[#This Row],[HR]]/10.4-VLOOKUP(MYRANKS_H[[#This Row],[POS]],ReplacementLevel_H[],COLUMN(ReplacementLevel_H[HR]),FALSE)</f>
        <v>0.74410156249999981</v>
      </c>
      <c r="R8" s="24">
        <f>MYRANKS_H[[#This Row],[RBI]]/24.6-VLOOKUP(MYRANKS_H[[#This Row],[POS]],ReplacementLevel_H[],COLUMN(ReplacementLevel_H[RBI]),FALSE)</f>
        <v>1.177073170731707</v>
      </c>
      <c r="S8" s="24">
        <f>MYRANKS_H[[#This Row],[SB]]/9.4-VLOOKUP(MYRANKS_H[[#This Row],[POS]],ReplacementLevel_H[],COLUMN(ReplacementLevel_H[SB]),FALSE)</f>
        <v>1.8655767077267635</v>
      </c>
      <c r="T8" s="24">
        <f>((MYRANKS_H[[#This Row],[H]]+1768)/(MYRANKS_H[[#This Row],[AB]]+6617)-0.267)/0.0024-VLOOKUP(MYRANKS_H[[#This Row],[POS]],ReplacementLevel_H[],COLUMN(ReplacementLevel_H[AVG]),FALSE)</f>
        <v>0.9885392601014199</v>
      </c>
      <c r="U8" s="24">
        <f>MYRANKS_H[[#This Row],[RSGP]]+MYRANKS_H[[#This Row],[HRSGP]]+MYRANKS_H[[#This Row],[RBISGP]]+MYRANKS_H[[#This Row],[SBSGP]]+MYRANKS_H[[#This Row],[AVGSGP]]</f>
        <v>5.9216321644745236</v>
      </c>
      <c r="V8" s="57">
        <f>_xlfn.RANK.EQ(MYRANKS_H[[#This Row],[TTLSGP]],U:U,0)</f>
        <v>7</v>
      </c>
    </row>
    <row r="9" spans="1:22" x14ac:dyDescent="0.25">
      <c r="A9" s="6" t="s">
        <v>1503</v>
      </c>
      <c r="B9" s="13" t="str">
        <f>VLOOKUP(MYRANKS_H[[#This Row],[PLAYERID]],PLAYERIDMAP[],COLUMN(PLAYERIDMAP[[#This Row],[PLAYERNAME]]),FALSE)</f>
        <v>Paul Goldschmidt</v>
      </c>
      <c r="C9" s="9" t="str">
        <f>VLOOKUP(MYRANKS_H[[#This Row],[PLAYERID]],PLAYERIDMAP[],COLUMN(PLAYERIDMAP[[#This Row],[TEAM]]),FALSE)</f>
        <v>ARI</v>
      </c>
      <c r="D9" s="9" t="str">
        <f>VLOOKUP(MYRANKS_H[[#This Row],[PLAYERID]],PLAYERIDMAP[],COLUMN(PLAYERIDMAP[[#This Row],[POS]]),FALSE)</f>
        <v>1B</v>
      </c>
      <c r="E9" s="9">
        <f>VLOOKUP(MYRANKS_H[[#This Row],[PLAYERID]],PLAYERIDMAP[],COLUMN(PLAYERIDMAP[[#This Row],[IDFANGRAPHS]]),FALSE)</f>
        <v>9218</v>
      </c>
      <c r="F9" s="10">
        <f>VLOOKUP(MYRANKS_H[[#This Row],[PLAYER NAME]],HITTERPROJECTIONS[],COLUMN(HITTERPROJECTIONS[[#This Row],[PA]]),FALSE)</f>
        <v>650</v>
      </c>
      <c r="G9" s="33">
        <f>VLOOKUP(MYRANKS_H[[#This Row],[PLAYER NAME]],HITTERPROJECTIONS[],COLUMN(HITTERPROJECTIONS[[#This Row],[AB]]),FALSE)</f>
        <v>555.90476190476193</v>
      </c>
      <c r="H9" s="33">
        <f>VLOOKUP(MYRANKS_H[[#This Row],[PLAYER NAME]],HITTERPROJECTIONS[],COLUMN(HITTERPROJECTIONS[[#This Row],[HITS]]),FALSE)</f>
        <v>166.99471904761907</v>
      </c>
      <c r="I9" s="33">
        <f>VLOOKUP(MYRANKS_H[[#This Row],[PLAYER NAME]],HITTERPROJECTIONS[],COLUMN(HITTERPROJECTIONS[[#This Row],[HR]]),FALSE)</f>
        <v>30.268333333333331</v>
      </c>
      <c r="J9" s="33">
        <f>VLOOKUP(MYRANKS_H[[#This Row],[PLAYER NAME]],HITTERPROJECTIONS[],COLUMN(HITTERPROJECTIONS[[#This Row],[R]]),FALSE)</f>
        <v>90.350000000000009</v>
      </c>
      <c r="K9" s="33">
        <f>VLOOKUP(MYRANKS_H[[#This Row],[PLAYER NAME]],HITTERPROJECTIONS[],COLUMN(HITTERPROJECTIONS[[#This Row],[RBI]]),FALSE)</f>
        <v>99.45</v>
      </c>
      <c r="L9" s="33">
        <f>VLOOKUP(MYRANKS_H[[#This Row],[PLAYER NAME]],HITTERPROJECTIONS[],COLUMN(HITTERPROJECTIONS[[#This Row],[BB]]),FALSE)</f>
        <v>84.5</v>
      </c>
      <c r="M9" s="33">
        <f>VLOOKUP(MYRANKS_H[[#This Row],[PLAYER NAME]],HITTERPROJECTIONS[],COLUMN(HITTERPROJECTIONS[[#This Row],[SO]]),FALSE)</f>
        <v>130</v>
      </c>
      <c r="N9" s="33">
        <f>VLOOKUP(MYRANKS_H[[#This Row],[PLAYER NAME]],HITTERPROJECTIONS[],COLUMN(HITTERPROJECTIONS[[#This Row],[SB]]),FALSE)</f>
        <v>13.928571428571431</v>
      </c>
      <c r="O9" s="12">
        <f>MYRANKS_H[[#This Row],[H]]/MYRANKS_H[[#This Row],[AB]]</f>
        <v>0.3004016703786192</v>
      </c>
      <c r="P9" s="24">
        <f>MYRANKS_H[[#This Row],[R]]/24.6-VLOOKUP(MYRANKS_H[[#This Row],[POS]],ReplacementLevel_H[],COLUMN(ReplacementLevel_H[R]),FALSE)</f>
        <v>1.3127642276422766</v>
      </c>
      <c r="Q9" s="24">
        <f>MYRANKS_H[[#This Row],[HR]]/10.4-VLOOKUP(MYRANKS_H[[#This Row],[POS]],ReplacementLevel_H[],COLUMN(ReplacementLevel_H[HR]),FALSE)</f>
        <v>0.97041666666666648</v>
      </c>
      <c r="R9" s="24">
        <f>MYRANKS_H[[#This Row],[RBI]]/24.6-VLOOKUP(MYRANKS_H[[#This Row],[POS]],ReplacementLevel_H[],COLUMN(ReplacementLevel_H[RBI]),FALSE)</f>
        <v>1.3426829268292684</v>
      </c>
      <c r="S9" s="24">
        <f>MYRANKS_H[[#This Row],[SB]]/9.4-VLOOKUP(MYRANKS_H[[#This Row],[POS]],ReplacementLevel_H[],COLUMN(ReplacementLevel_H[SB]),FALSE)</f>
        <v>1.1917629179331308</v>
      </c>
      <c r="T9" s="24">
        <f>((MYRANKS_H[[#This Row],[H]]+1768)/(MYRANKS_H[[#This Row],[AB]]+6617)-0.267)/0.0024-VLOOKUP(MYRANKS_H[[#This Row],[POS]],ReplacementLevel_H[],COLUMN(ReplacementLevel_H[AVG]),FALSE)</f>
        <v>0.86185480854982277</v>
      </c>
      <c r="U9" s="24">
        <f>MYRANKS_H[[#This Row],[RSGP]]+MYRANKS_H[[#This Row],[HRSGP]]+MYRANKS_H[[#This Row],[RBISGP]]+MYRANKS_H[[#This Row],[SBSGP]]+MYRANKS_H[[#This Row],[AVGSGP]]</f>
        <v>5.6794815476211653</v>
      </c>
      <c r="V9" s="57">
        <f>_xlfn.RANK.EQ(MYRANKS_H[[#This Row],[TTLSGP]],U:U,0)</f>
        <v>8</v>
      </c>
    </row>
    <row r="10" spans="1:22" x14ac:dyDescent="0.25">
      <c r="A10" s="6" t="s">
        <v>1613</v>
      </c>
      <c r="B10" s="13" t="str">
        <f>VLOOKUP(MYRANKS_H[[#This Row],[PLAYERID]],PLAYERIDMAP[],COLUMN(PLAYERIDMAP[[#This Row],[PLAYERNAME]]),FALSE)</f>
        <v>Ryan Braun</v>
      </c>
      <c r="C10" s="9" t="str">
        <f>VLOOKUP(MYRANKS_H[[#This Row],[PLAYERID]],PLAYERIDMAP[],COLUMN(PLAYERIDMAP[[#This Row],[TEAM]]),FALSE)</f>
        <v>MIL</v>
      </c>
      <c r="D10" s="9" t="str">
        <f>VLOOKUP(MYRANKS_H[[#This Row],[PLAYERID]],PLAYERIDMAP[],COLUMN(PLAYERIDMAP[[#This Row],[POS]]),FALSE)</f>
        <v>OF</v>
      </c>
      <c r="E10" s="9">
        <f>VLOOKUP(MYRANKS_H[[#This Row],[PLAYERID]],PLAYERIDMAP[],COLUMN(PLAYERIDMAP[[#This Row],[IDFANGRAPHS]]),FALSE)</f>
        <v>3410</v>
      </c>
      <c r="F10" s="10">
        <f>VLOOKUP(MYRANKS_H[[#This Row],[PLAYER NAME]],HITTERPROJECTIONS[],COLUMN(HITTERPROJECTIONS[[#This Row],[PA]]),FALSE)</f>
        <v>625</v>
      </c>
      <c r="G10" s="33">
        <f>VLOOKUP(MYRANKS_H[[#This Row],[PLAYER NAME]],HITTERPROJECTIONS[],COLUMN(HITTERPROJECTIONS[[#This Row],[AB]]),FALSE)</f>
        <v>552.67857142857144</v>
      </c>
      <c r="H10" s="33">
        <f>VLOOKUP(MYRANKS_H[[#This Row],[PLAYER NAME]],HITTERPROJECTIONS[],COLUMN(HITTERPROJECTIONS[[#This Row],[HITS]]),FALSE)</f>
        <v>161.15486250000001</v>
      </c>
      <c r="I10" s="33">
        <f>VLOOKUP(MYRANKS_H[[#This Row],[PLAYER NAME]],HITTERPROJECTIONS[],COLUMN(HITTERPROJECTIONS[[#This Row],[HR]]),FALSE)</f>
        <v>26.583750000000002</v>
      </c>
      <c r="J10" s="33">
        <f>VLOOKUP(MYRANKS_H[[#This Row],[PLAYER NAME]],HITTERPROJECTIONS[],COLUMN(HITTERPROJECTIONS[[#This Row],[R]]),FALSE)</f>
        <v>87.500000000000014</v>
      </c>
      <c r="K10" s="33">
        <f>VLOOKUP(MYRANKS_H[[#This Row],[PLAYER NAME]],HITTERPROJECTIONS[],COLUMN(HITTERPROJECTIONS[[#This Row],[RBI]]),FALSE)</f>
        <v>95</v>
      </c>
      <c r="L10" s="33">
        <f>VLOOKUP(MYRANKS_H[[#This Row],[PLAYER NAME]],HITTERPROJECTIONS[],COLUMN(HITTERPROJECTIONS[[#This Row],[BB]]),FALSE)</f>
        <v>62.5</v>
      </c>
      <c r="M10" s="33">
        <f>VLOOKUP(MYRANKS_H[[#This Row],[PLAYER NAME]],HITTERPROJECTIONS[],COLUMN(HITTERPROJECTIONS[[#This Row],[SO]]),FALSE)</f>
        <v>121.875</v>
      </c>
      <c r="N10" s="33">
        <f>VLOOKUP(MYRANKS_H[[#This Row],[PLAYER NAME]],HITTERPROJECTIONS[],COLUMN(HITTERPROJECTIONS[[#This Row],[SB]]),FALSE)</f>
        <v>18.75</v>
      </c>
      <c r="O10" s="12">
        <f>MYRANKS_H[[#This Row],[H]]/MYRANKS_H[[#This Row],[AB]]</f>
        <v>0.29158876575121162</v>
      </c>
      <c r="P10" s="24">
        <f>MYRANKS_H[[#This Row],[R]]/24.6-VLOOKUP(MYRANKS_H[[#This Row],[POS]],ReplacementLevel_H[],COLUMN(ReplacementLevel_H[R]),FALSE)</f>
        <v>0.80691056910569126</v>
      </c>
      <c r="Q10" s="24">
        <f>MYRANKS_H[[#This Row],[HR]]/10.4-VLOOKUP(MYRANKS_H[[#This Row],[POS]],ReplacementLevel_H[],COLUMN(ReplacementLevel_H[HR]),FALSE)</f>
        <v>1.1961298076923075</v>
      </c>
      <c r="R10" s="24">
        <f>MYRANKS_H[[#This Row],[RBI]]/24.6-VLOOKUP(MYRANKS_H[[#This Row],[POS]],ReplacementLevel_H[],COLUMN(ReplacementLevel_H[RBI]),FALSE)</f>
        <v>1.4717886178861783</v>
      </c>
      <c r="S10" s="24">
        <f>MYRANKS_H[[#This Row],[SB]]/9.4-VLOOKUP(MYRANKS_H[[#This Row],[POS]],ReplacementLevel_H[],COLUMN(ReplacementLevel_H[SB]),FALSE)</f>
        <v>1.2146808510638296</v>
      </c>
      <c r="T10" s="24">
        <f>((MYRANKS_H[[#This Row],[H]]+1768)/(MYRANKS_H[[#This Row],[AB]]+6617)-0.267)/0.0024-VLOOKUP(MYRANKS_H[[#This Row],[POS]],ReplacementLevel_H[],COLUMN(ReplacementLevel_H[AVG]),FALSE)</f>
        <v>0.72304914628900407</v>
      </c>
      <c r="U10" s="24">
        <f>MYRANKS_H[[#This Row],[RSGP]]+MYRANKS_H[[#This Row],[HRSGP]]+MYRANKS_H[[#This Row],[RBISGP]]+MYRANKS_H[[#This Row],[SBSGP]]+MYRANKS_H[[#This Row],[AVGSGP]]</f>
        <v>5.4125589920370096</v>
      </c>
      <c r="V10" s="57">
        <f>_xlfn.RANK.EQ(MYRANKS_H[[#This Row],[TTLSGP]],U:U,0)</f>
        <v>9</v>
      </c>
    </row>
    <row r="11" spans="1:22" ht="15" customHeight="1" x14ac:dyDescent="0.25">
      <c r="A11" s="6" t="s">
        <v>1211</v>
      </c>
      <c r="B11" s="13" t="str">
        <f>VLOOKUP(MYRANKS_H[[#This Row],[PLAYERID]],PLAYERIDMAP[],COLUMN(PLAYERIDMAP[[#This Row],[PLAYERNAME]]),FALSE)</f>
        <v>Adam Jones</v>
      </c>
      <c r="C11" s="9" t="str">
        <f>VLOOKUP(MYRANKS_H[[#This Row],[PLAYERID]],PLAYERIDMAP[],COLUMN(PLAYERIDMAP[[#This Row],[TEAM]]),FALSE)</f>
        <v>BAL</v>
      </c>
      <c r="D11" s="9" t="str">
        <f>VLOOKUP(MYRANKS_H[[#This Row],[PLAYERID]],PLAYERIDMAP[],COLUMN(PLAYERIDMAP[[#This Row],[POS]]),FALSE)</f>
        <v>OF</v>
      </c>
      <c r="E11" s="9">
        <f>VLOOKUP(MYRANKS_H[[#This Row],[PLAYERID]],PLAYERIDMAP[],COLUMN(PLAYERIDMAP[[#This Row],[IDFANGRAPHS]]),FALSE)</f>
        <v>6368</v>
      </c>
      <c r="F11" s="10">
        <f>VLOOKUP(MYRANKS_H[[#This Row],[PLAYER NAME]],HITTERPROJECTIONS[],COLUMN(HITTERPROJECTIONS[[#This Row],[PA]]),FALSE)</f>
        <v>650</v>
      </c>
      <c r="G11" s="33">
        <f>VLOOKUP(MYRANKS_H[[#This Row],[PLAYER NAME]],HITTERPROJECTIONS[],COLUMN(HITTERPROJECTIONS[[#This Row],[AB]]),FALSE)</f>
        <v>604.39075630252091</v>
      </c>
      <c r="H11" s="33">
        <f>VLOOKUP(MYRANKS_H[[#This Row],[PLAYER NAME]],HITTERPROJECTIONS[],COLUMN(HITTERPROJECTIONS[[#This Row],[HITS]]),FALSE)</f>
        <v>172.81743142857141</v>
      </c>
      <c r="I11" s="33">
        <f>VLOOKUP(MYRANKS_H[[#This Row],[PLAYER NAME]],HITTERPROJECTIONS[],COLUMN(HITTERPROJECTIONS[[#This Row],[HR]]),FALSE)</f>
        <v>31.22971428571428</v>
      </c>
      <c r="J11" s="33">
        <f>VLOOKUP(MYRANKS_H[[#This Row],[PLAYER NAME]],HITTERPROJECTIONS[],COLUMN(HITTERPROJECTIONS[[#This Row],[R]]),FALSE)</f>
        <v>87.75</v>
      </c>
      <c r="K11" s="33">
        <f>VLOOKUP(MYRANKS_H[[#This Row],[PLAYER NAME]],HITTERPROJECTIONS[],COLUMN(HITTERPROJECTIONS[[#This Row],[RBI]]),FALSE)</f>
        <v>96.199999999999989</v>
      </c>
      <c r="L11" s="33">
        <f>VLOOKUP(MYRANKS_H[[#This Row],[PLAYER NAME]],HITTERPROJECTIONS[],COLUMN(HITTERPROJECTIONS[[#This Row],[BB]]),FALSE)</f>
        <v>32.5</v>
      </c>
      <c r="M11" s="33">
        <f>VLOOKUP(MYRANKS_H[[#This Row],[PLAYER NAME]],HITTERPROJECTIONS[],COLUMN(HITTERPROJECTIONS[[#This Row],[SO]]),FALSE)</f>
        <v>120.25</v>
      </c>
      <c r="N11" s="33">
        <f>VLOOKUP(MYRANKS_H[[#This Row],[PLAYER NAME]],HITTERPROJECTIONS[],COLUMN(HITTERPROJECTIONS[[#This Row],[SB]]),FALSE)</f>
        <v>13.541666666666668</v>
      </c>
      <c r="O11" s="12">
        <f>MYRANKS_H[[#This Row],[H]]/MYRANKS_H[[#This Row],[AB]]</f>
        <v>0.2859365892453683</v>
      </c>
      <c r="P11" s="24">
        <f>MYRANKS_H[[#This Row],[R]]/24.6-VLOOKUP(MYRANKS_H[[#This Row],[POS]],ReplacementLevel_H[],COLUMN(ReplacementLevel_H[R]),FALSE)</f>
        <v>0.81707317073170715</v>
      </c>
      <c r="Q11" s="24">
        <f>MYRANKS_H[[#This Row],[HR]]/10.4-VLOOKUP(MYRANKS_H[[#This Row],[POS]],ReplacementLevel_H[],COLUMN(ReplacementLevel_H[HR]),FALSE)</f>
        <v>1.6428571428571421</v>
      </c>
      <c r="R11" s="24">
        <f>MYRANKS_H[[#This Row],[RBI]]/24.6-VLOOKUP(MYRANKS_H[[#This Row],[POS]],ReplacementLevel_H[],COLUMN(ReplacementLevel_H[RBI]),FALSE)</f>
        <v>1.520569105691056</v>
      </c>
      <c r="S11" s="24">
        <f>MYRANKS_H[[#This Row],[SB]]/9.4-VLOOKUP(MYRANKS_H[[#This Row],[POS]],ReplacementLevel_H[],COLUMN(ReplacementLevel_H[SB]),FALSE)</f>
        <v>0.66060283687943278</v>
      </c>
      <c r="T11" s="24">
        <f>((MYRANKS_H[[#This Row],[H]]+1768)/(MYRANKS_H[[#This Row],[AB]]+6617)-0.267)/0.0024-VLOOKUP(MYRANKS_H[[#This Row],[POS]],ReplacementLevel_H[],COLUMN(ReplacementLevel_H[AVG]),FALSE)</f>
        <v>0.59312860388127797</v>
      </c>
      <c r="U11" s="24">
        <f>MYRANKS_H[[#This Row],[RSGP]]+MYRANKS_H[[#This Row],[HRSGP]]+MYRANKS_H[[#This Row],[RBISGP]]+MYRANKS_H[[#This Row],[SBSGP]]+MYRANKS_H[[#This Row],[AVGSGP]]</f>
        <v>5.2342308600406149</v>
      </c>
      <c r="V11" s="57">
        <f>_xlfn.RANK.EQ(MYRANKS_H[[#This Row],[TTLSGP]],U:U,0)</f>
        <v>10</v>
      </c>
    </row>
    <row r="12" spans="1:22" x14ac:dyDescent="0.25">
      <c r="A12" s="6" t="s">
        <v>1158</v>
      </c>
      <c r="B12" s="13" t="str">
        <f>VLOOKUP(MYRANKS_H[[#This Row],[PLAYERID]],PLAYERIDMAP[],COLUMN(PLAYERIDMAP[[#This Row],[PLAYERNAME]]),FALSE)</f>
        <v>Carlos Gomez</v>
      </c>
      <c r="C12" s="9" t="str">
        <f>VLOOKUP(MYRANKS_H[[#This Row],[PLAYERID]],PLAYERIDMAP[],COLUMN(PLAYERIDMAP[[#This Row],[TEAM]]),FALSE)</f>
        <v>MIL</v>
      </c>
      <c r="D12" s="9" t="str">
        <f>VLOOKUP(MYRANKS_H[[#This Row],[PLAYERID]],PLAYERIDMAP[],COLUMN(PLAYERIDMAP[[#This Row],[POS]]),FALSE)</f>
        <v>OF</v>
      </c>
      <c r="E12" s="9">
        <f>VLOOKUP(MYRANKS_H[[#This Row],[PLAYERID]],PLAYERIDMAP[],COLUMN(PLAYERIDMAP[[#This Row],[IDFANGRAPHS]]),FALSE)</f>
        <v>4881</v>
      </c>
      <c r="F12" s="10">
        <f>VLOOKUP(MYRANKS_H[[#This Row],[PLAYER NAME]],HITTERPROJECTIONS[],COLUMN(HITTERPROJECTIONS[[#This Row],[PA]]),FALSE)</f>
        <v>600</v>
      </c>
      <c r="G12" s="33">
        <f>VLOOKUP(MYRANKS_H[[#This Row],[PLAYER NAME]],HITTERPROJECTIONS[],COLUMN(HITTERPROJECTIONS[[#This Row],[AB]]),FALSE)</f>
        <v>549</v>
      </c>
      <c r="H12" s="33">
        <f>VLOOKUP(MYRANKS_H[[#This Row],[PLAYER NAME]],HITTERPROJECTIONS[],COLUMN(HITTERPROJECTIONS[[#This Row],[HITS]]),FALSE)</f>
        <v>145.02567040000002</v>
      </c>
      <c r="I12" s="33">
        <f>VLOOKUP(MYRANKS_H[[#This Row],[PLAYER NAME]],HITTERPROJECTIONS[],COLUMN(HITTERPROJECTIONS[[#This Row],[HR]]),FALSE)</f>
        <v>22.713600000000003</v>
      </c>
      <c r="J12" s="33">
        <f>VLOOKUP(MYRANKS_H[[#This Row],[PLAYER NAME]],HITTERPROJECTIONS[],COLUMN(HITTERPROJECTIONS[[#This Row],[R]]),FALSE)</f>
        <v>84.000000000000014</v>
      </c>
      <c r="K12" s="33">
        <f>VLOOKUP(MYRANKS_H[[#This Row],[PLAYER NAME]],HITTERPROJECTIONS[],COLUMN(HITTERPROJECTIONS[[#This Row],[RBI]]),FALSE)</f>
        <v>67.2</v>
      </c>
      <c r="L12" s="33">
        <f>VLOOKUP(MYRANKS_H[[#This Row],[PLAYER NAME]],HITTERPROJECTIONS[],COLUMN(HITTERPROJECTIONS[[#This Row],[BB]]),FALSE)</f>
        <v>36</v>
      </c>
      <c r="M12" s="33">
        <f>VLOOKUP(MYRANKS_H[[#This Row],[PLAYER NAME]],HITTERPROJECTIONS[],COLUMN(HITTERPROJECTIONS[[#This Row],[SO]]),FALSE)</f>
        <v>138</v>
      </c>
      <c r="N12" s="33">
        <f>VLOOKUP(MYRANKS_H[[#This Row],[PLAYER NAME]],HITTERPROJECTIONS[],COLUMN(HITTERPROJECTIONS[[#This Row],[SB]]),FALSE)</f>
        <v>39.230769230769226</v>
      </c>
      <c r="O12" s="12">
        <f>MYRANKS_H[[#This Row],[H]]/MYRANKS_H[[#This Row],[AB]]</f>
        <v>0.26416333406193082</v>
      </c>
      <c r="P12" s="24">
        <f>MYRANKS_H[[#This Row],[R]]/24.6-VLOOKUP(MYRANKS_H[[#This Row],[POS]],ReplacementLevel_H[],COLUMN(ReplacementLevel_H[R]),FALSE)</f>
        <v>0.66463414634146378</v>
      </c>
      <c r="Q12" s="24">
        <f>MYRANKS_H[[#This Row],[HR]]/10.4-VLOOKUP(MYRANKS_H[[#This Row],[POS]],ReplacementLevel_H[],COLUMN(ReplacementLevel_H[HR]),FALSE)</f>
        <v>0.82400000000000007</v>
      </c>
      <c r="R12" s="24">
        <f>MYRANKS_H[[#This Row],[RBI]]/24.6-VLOOKUP(MYRANKS_H[[#This Row],[POS]],ReplacementLevel_H[],COLUMN(ReplacementLevel_H[RBI]),FALSE)</f>
        <v>0.34170731707317037</v>
      </c>
      <c r="S12" s="24">
        <f>MYRANKS_H[[#This Row],[SB]]/9.4-VLOOKUP(MYRANKS_H[[#This Row],[POS]],ReplacementLevel_H[],COLUMN(ReplacementLevel_H[SB]),FALSE)</f>
        <v>3.3934860883797047</v>
      </c>
      <c r="T12" s="24">
        <f>((MYRANKS_H[[#This Row],[H]]+1768)/(MYRANKS_H[[#This Row],[AB]]+6617)-0.267)/0.0024-VLOOKUP(MYRANKS_H[[#This Row],[POS]],ReplacementLevel_H[],COLUMN(ReplacementLevel_H[AVG]),FALSE)</f>
        <v>-0.15723006791328845</v>
      </c>
      <c r="U12" s="24">
        <f>MYRANKS_H[[#This Row],[RSGP]]+MYRANKS_H[[#This Row],[HRSGP]]+MYRANKS_H[[#This Row],[RBISGP]]+MYRANKS_H[[#This Row],[SBSGP]]+MYRANKS_H[[#This Row],[AVGSGP]]</f>
        <v>5.0665974838810506</v>
      </c>
      <c r="V12" s="57">
        <f>_xlfn.RANK.EQ(MYRANKS_H[[#This Row],[TTLSGP]],U:U,0)</f>
        <v>11</v>
      </c>
    </row>
    <row r="13" spans="1:22" ht="15" customHeight="1" x14ac:dyDescent="0.25">
      <c r="A13" s="6" t="s">
        <v>1616</v>
      </c>
      <c r="B13" s="13" t="str">
        <f>VLOOKUP(MYRANKS_H[[#This Row],[PLAYERID]],PLAYERIDMAP[],COLUMN(PLAYERIDMAP[[#This Row],[PLAYERNAME]]),FALSE)</f>
        <v>Carlos Gonzalez</v>
      </c>
      <c r="C13" s="9" t="str">
        <f>VLOOKUP(MYRANKS_H[[#This Row],[PLAYERID]],PLAYERIDMAP[],COLUMN(PLAYERIDMAP[[#This Row],[TEAM]]),FALSE)</f>
        <v>COL</v>
      </c>
      <c r="D13" s="9" t="str">
        <f>VLOOKUP(MYRANKS_H[[#This Row],[PLAYERID]],PLAYERIDMAP[],COLUMN(PLAYERIDMAP[[#This Row],[POS]]),FALSE)</f>
        <v>OF</v>
      </c>
      <c r="E13" s="9">
        <f>VLOOKUP(MYRANKS_H[[#This Row],[PLAYERID]],PLAYERIDMAP[],COLUMN(PLAYERIDMAP[[#This Row],[IDFANGRAPHS]]),FALSE)</f>
        <v>7287</v>
      </c>
      <c r="F13" s="10">
        <f>VLOOKUP(MYRANKS_H[[#This Row],[PLAYER NAME]],HITTERPROJECTIONS[],COLUMN(HITTERPROJECTIONS[[#This Row],[PA]]),FALSE)</f>
        <v>550</v>
      </c>
      <c r="G13" s="33">
        <f>VLOOKUP(MYRANKS_H[[#This Row],[PLAYER NAME]],HITTERPROJECTIONS[],COLUMN(HITTERPROJECTIONS[[#This Row],[AB]]),FALSE)</f>
        <v>491.68589743589746</v>
      </c>
      <c r="H13" s="33">
        <f>VLOOKUP(MYRANKS_H[[#This Row],[PLAYER NAME]],HITTERPROJECTIONS[],COLUMN(HITTERPROJECTIONS[[#This Row],[HITS]]),FALSE)</f>
        <v>146.94471458333334</v>
      </c>
      <c r="I13" s="33">
        <f>VLOOKUP(MYRANKS_H[[#This Row],[PLAYER NAME]],HITTERPROJECTIONS[],COLUMN(HITTERPROJECTIONS[[#This Row],[HR]]),FALSE)</f>
        <v>27.152125000000002</v>
      </c>
      <c r="J13" s="33">
        <f>VLOOKUP(MYRANKS_H[[#This Row],[PLAYER NAME]],HITTERPROJECTIONS[],COLUMN(HITTERPROJECTIONS[[#This Row],[R]]),FALSE)</f>
        <v>83.05</v>
      </c>
      <c r="K13" s="33">
        <f>VLOOKUP(MYRANKS_H[[#This Row],[PLAYER NAME]],HITTERPROJECTIONS[],COLUMN(HITTERPROJECTIONS[[#This Row],[RBI]]),FALSE)</f>
        <v>79.75</v>
      </c>
      <c r="L13" s="33">
        <f>VLOOKUP(MYRANKS_H[[#This Row],[PLAYER NAME]],HITTERPROJECTIONS[],COLUMN(HITTERPROJECTIONS[[#This Row],[BB]]),FALSE)</f>
        <v>52.25</v>
      </c>
      <c r="M13" s="33">
        <f>VLOOKUP(MYRANKS_H[[#This Row],[PLAYER NAME]],HITTERPROJECTIONS[],COLUMN(HITTERPROJECTIONS[[#This Row],[SO]]),FALSE)</f>
        <v>126.5</v>
      </c>
      <c r="N13" s="33">
        <f>VLOOKUP(MYRANKS_H[[#This Row],[PLAYER NAME]],HITTERPROJECTIONS[],COLUMN(HITTERPROJECTIONS[[#This Row],[SB]]),FALSE)</f>
        <v>20.952380952380953</v>
      </c>
      <c r="O13" s="12">
        <f>MYRANKS_H[[#This Row],[H]]/MYRANKS_H[[#This Row],[AB]]</f>
        <v>0.29885891653520724</v>
      </c>
      <c r="P13" s="24">
        <f>MYRANKS_H[[#This Row],[R]]/24.6-VLOOKUP(MYRANKS_H[[#This Row],[POS]],ReplacementLevel_H[],COLUMN(ReplacementLevel_H[R]),FALSE)</f>
        <v>0.62601626016260115</v>
      </c>
      <c r="Q13" s="24">
        <f>MYRANKS_H[[#This Row],[HR]]/10.4-VLOOKUP(MYRANKS_H[[#This Row],[POS]],ReplacementLevel_H[],COLUMN(ReplacementLevel_H[HR]),FALSE)</f>
        <v>1.25078125</v>
      </c>
      <c r="R13" s="24">
        <f>MYRANKS_H[[#This Row],[RBI]]/24.6-VLOOKUP(MYRANKS_H[[#This Row],[POS]],ReplacementLevel_H[],COLUMN(ReplacementLevel_H[RBI]),FALSE)</f>
        <v>0.85186991869918671</v>
      </c>
      <c r="S13" s="24">
        <f>MYRANKS_H[[#This Row],[SB]]/9.4-VLOOKUP(MYRANKS_H[[#This Row],[POS]],ReplacementLevel_H[],COLUMN(ReplacementLevel_H[SB]),FALSE)</f>
        <v>1.4489766970618032</v>
      </c>
      <c r="T13" s="24">
        <f>((MYRANKS_H[[#This Row],[H]]+1768)/(MYRANKS_H[[#This Row],[AB]]+6617)-0.267)/0.0024-VLOOKUP(MYRANKS_H[[#This Row],[POS]],ReplacementLevel_H[],COLUMN(ReplacementLevel_H[AVG]),FALSE)</f>
        <v>0.85207154295409093</v>
      </c>
      <c r="U13" s="24">
        <f>MYRANKS_H[[#This Row],[RSGP]]+MYRANKS_H[[#This Row],[HRSGP]]+MYRANKS_H[[#This Row],[RBISGP]]+MYRANKS_H[[#This Row],[SBSGP]]+MYRANKS_H[[#This Row],[AVGSGP]]</f>
        <v>5.0297156688776816</v>
      </c>
      <c r="V13" s="57">
        <f>_xlfn.RANK.EQ(MYRANKS_H[[#This Row],[TTLSGP]],U:U,0)</f>
        <v>12</v>
      </c>
    </row>
    <row r="14" spans="1:22" ht="15" customHeight="1" x14ac:dyDescent="0.25">
      <c r="A14" s="7" t="s">
        <v>1261</v>
      </c>
      <c r="B14" s="13" t="str">
        <f>VLOOKUP(MYRANKS_H[[#This Row],[PLAYERID]],PLAYERIDMAP[],COLUMN(PLAYERIDMAP[[#This Row],[PLAYERNAME]]),FALSE)</f>
        <v>Buster Posey</v>
      </c>
      <c r="C14" s="10" t="str">
        <f>VLOOKUP(MYRANKS_H[[#This Row],[PLAYERID]],PLAYERIDMAP[],COLUMN(PLAYERIDMAP[[#This Row],[TEAM]]),FALSE)</f>
        <v>SF</v>
      </c>
      <c r="D14" s="10" t="str">
        <f>VLOOKUP(MYRANKS_H[[#This Row],[PLAYERID]],PLAYERIDMAP[],COLUMN(PLAYERIDMAP[[#This Row],[POS]]),FALSE)</f>
        <v>C</v>
      </c>
      <c r="E14" s="10">
        <f>VLOOKUP(MYRANKS_H[[#This Row],[PLAYERID]],PLAYERIDMAP[],COLUMN(PLAYERIDMAP[[#This Row],[IDFANGRAPHS]]),FALSE)</f>
        <v>9166</v>
      </c>
      <c r="F14" s="10">
        <f>VLOOKUP(MYRANKS_H[[#This Row],[PLAYER NAME]],HITTERPROJECTIONS[],COLUMN(HITTERPROJECTIONS[[#This Row],[PA]]),FALSE)</f>
        <v>600</v>
      </c>
      <c r="G14" s="33">
        <f>VLOOKUP(MYRANKS_H[[#This Row],[PLAYER NAME]],HITTERPROJECTIONS[],COLUMN(HITTERPROJECTIONS[[#This Row],[AB]]),FALSE)</f>
        <v>526.94117647058829</v>
      </c>
      <c r="H14" s="33">
        <f>VLOOKUP(MYRANKS_H[[#This Row],[PLAYER NAME]],HITTERPROJECTIONS[],COLUMN(HITTERPROJECTIONS[[#This Row],[HITS]]),FALSE)</f>
        <v>156.60787500000001</v>
      </c>
      <c r="I14" s="33">
        <f>VLOOKUP(MYRANKS_H[[#This Row],[PLAYER NAME]],HITTERPROJECTIONS[],COLUMN(HITTERPROJECTIONS[[#This Row],[HR]]),FALSE)</f>
        <v>15.345000000000001</v>
      </c>
      <c r="J14" s="33">
        <f>VLOOKUP(MYRANKS_H[[#This Row],[PLAYER NAME]],HITTERPROJECTIONS[],COLUMN(HITTERPROJECTIONS[[#This Row],[R]]),FALSE)</f>
        <v>69</v>
      </c>
      <c r="K14" s="33">
        <f>VLOOKUP(MYRANKS_H[[#This Row],[PLAYER NAME]],HITTERPROJECTIONS[],COLUMN(HITTERPROJECTIONS[[#This Row],[RBI]]),FALSE)</f>
        <v>82.2</v>
      </c>
      <c r="L14" s="33">
        <f>VLOOKUP(MYRANKS_H[[#This Row],[PLAYER NAME]],HITTERPROJECTIONS[],COLUMN(HITTERPROJECTIONS[[#This Row],[BB]]),FALSE)</f>
        <v>60</v>
      </c>
      <c r="M14" s="33">
        <f>VLOOKUP(MYRANKS_H[[#This Row],[PLAYER NAME]],HITTERPROJECTIONS[],COLUMN(HITTERPROJECTIONS[[#This Row],[SO]]),FALSE)</f>
        <v>84.000000000000014</v>
      </c>
      <c r="N14" s="33">
        <f>VLOOKUP(MYRANKS_H[[#This Row],[PLAYER NAME]],HITTERPROJECTIONS[],COLUMN(HITTERPROJECTIONS[[#This Row],[SB]]),FALSE)</f>
        <v>2.0999999999999996</v>
      </c>
      <c r="O14" s="12">
        <f>MYRANKS_H[[#This Row],[H]]/MYRANKS_H[[#This Row],[AB]]</f>
        <v>0.29720181681178831</v>
      </c>
      <c r="P14" s="24">
        <f>MYRANKS_H[[#This Row],[R]]/24.6-VLOOKUP(MYRANKS_H[[#This Row],[POS]],ReplacementLevel_H[],COLUMN(ReplacementLevel_H[R]),FALSE)</f>
        <v>1.1448780487804877</v>
      </c>
      <c r="Q14" s="24">
        <f>MYRANKS_H[[#This Row],[HR]]/10.4-VLOOKUP(MYRANKS_H[[#This Row],[POS]],ReplacementLevel_H[],COLUMN(ReplacementLevel_H[HR]),FALSE)</f>
        <v>0.40548076923076914</v>
      </c>
      <c r="R14" s="24">
        <f>MYRANKS_H[[#This Row],[RBI]]/24.6-VLOOKUP(MYRANKS_H[[#This Row],[POS]],ReplacementLevel_H[],COLUMN(ReplacementLevel_H[RBI]),FALSE)</f>
        <v>1.5514634146341462</v>
      </c>
      <c r="S14" s="24">
        <f>MYRANKS_H[[#This Row],[SB]]/9.4-VLOOKUP(MYRANKS_H[[#This Row],[POS]],ReplacementLevel_H[],COLUMN(ReplacementLevel_H[SB]),FALSE)</f>
        <v>4.3404255319148904E-2</v>
      </c>
      <c r="T14" s="24">
        <f>((MYRANKS_H[[#This Row],[H]]+1768)/(MYRANKS_H[[#This Row],[AB]]+6617)-0.267)/0.0024-VLOOKUP(MYRANKS_H[[#This Row],[POS]],ReplacementLevel_H[],COLUMN(ReplacementLevel_H[AVG]),FALSE)</f>
        <v>1.7217568534696763</v>
      </c>
      <c r="U14" s="24">
        <f>MYRANKS_H[[#This Row],[RSGP]]+MYRANKS_H[[#This Row],[HRSGP]]+MYRANKS_H[[#This Row],[RBISGP]]+MYRANKS_H[[#This Row],[SBSGP]]+MYRANKS_H[[#This Row],[AVGSGP]]</f>
        <v>4.8669833414342278</v>
      </c>
      <c r="V14" s="57">
        <f>_xlfn.RANK.EQ(MYRANKS_H[[#This Row],[TTLSGP]],U:U,0)</f>
        <v>13</v>
      </c>
    </row>
    <row r="15" spans="1:22" x14ac:dyDescent="0.25">
      <c r="A15" s="6" t="s">
        <v>1267</v>
      </c>
      <c r="B15" s="13" t="str">
        <f>VLOOKUP(MYRANKS_H[[#This Row],[PLAYERID]],PLAYERIDMAP[],COLUMN(PLAYERIDMAP[[#This Row],[PLAYERNAME]]),FALSE)</f>
        <v>Jonathan Lucroy</v>
      </c>
      <c r="C15" s="9" t="str">
        <f>VLOOKUP(MYRANKS_H[[#This Row],[PLAYERID]],PLAYERIDMAP[],COLUMN(PLAYERIDMAP[[#This Row],[TEAM]]),FALSE)</f>
        <v>MIL</v>
      </c>
      <c r="D15" s="9" t="str">
        <f>VLOOKUP(MYRANKS_H[[#This Row],[PLAYERID]],PLAYERIDMAP[],COLUMN(PLAYERIDMAP[[#This Row],[POS]]),FALSE)</f>
        <v>C</v>
      </c>
      <c r="E15" s="9">
        <f>VLOOKUP(MYRANKS_H[[#This Row],[PLAYERID]],PLAYERIDMAP[],COLUMN(PLAYERIDMAP[[#This Row],[IDFANGRAPHS]]),FALSE)</f>
        <v>7870</v>
      </c>
      <c r="F15" s="10">
        <f>VLOOKUP(MYRANKS_H[[#This Row],[PLAYER NAME]],HITTERPROJECTIONS[],COLUMN(HITTERPROJECTIONS[[#This Row],[PA]]),FALSE)</f>
        <v>550</v>
      </c>
      <c r="G15" s="33">
        <f>VLOOKUP(MYRANKS_H[[#This Row],[PLAYER NAME]],HITTERPROJECTIONS[],COLUMN(HITTERPROJECTIONS[[#This Row],[AB]]),FALSE)</f>
        <v>498.25</v>
      </c>
      <c r="H15" s="33">
        <f>VLOOKUP(MYRANKS_H[[#This Row],[PLAYER NAME]],HITTERPROJECTIONS[],COLUMN(HITTERPROJECTIONS[[#This Row],[HITS]]),FALSE)</f>
        <v>144.23776185</v>
      </c>
      <c r="I15" s="33">
        <f>VLOOKUP(MYRANKS_H[[#This Row],[PLAYER NAME]],HITTERPROJECTIONS[],COLUMN(HITTERPROJECTIONS[[#This Row],[HR]]),FALSE)</f>
        <v>17.246775</v>
      </c>
      <c r="J15" s="33">
        <f>VLOOKUP(MYRANKS_H[[#This Row],[PLAYER NAME]],HITTERPROJECTIONS[],COLUMN(HITTERPROJECTIONS[[#This Row],[R]]),FALSE)</f>
        <v>61.6</v>
      </c>
      <c r="K15" s="33">
        <f>VLOOKUP(MYRANKS_H[[#This Row],[PLAYER NAME]],HITTERPROJECTIONS[],COLUMN(HITTERPROJECTIONS[[#This Row],[RBI]]),FALSE)</f>
        <v>77.000000000000014</v>
      </c>
      <c r="L15" s="33">
        <f>VLOOKUP(MYRANKS_H[[#This Row],[PLAYER NAME]],HITTERPROJECTIONS[],COLUMN(HITTERPROJECTIONS[[#This Row],[BB]]),FALSE)</f>
        <v>41.25</v>
      </c>
      <c r="M15" s="33">
        <f>VLOOKUP(MYRANKS_H[[#This Row],[PLAYER NAME]],HITTERPROJECTIONS[],COLUMN(HITTERPROJECTIONS[[#This Row],[SO]]),FALSE)</f>
        <v>71.5</v>
      </c>
      <c r="N15" s="33">
        <f>VLOOKUP(MYRANKS_H[[#This Row],[PLAYER NAME]],HITTERPROJECTIONS[],COLUMN(HITTERPROJECTIONS[[#This Row],[SB]]),FALSE)</f>
        <v>7.333333333333333</v>
      </c>
      <c r="O15" s="12">
        <f>MYRANKS_H[[#This Row],[H]]/MYRANKS_H[[#This Row],[AB]]</f>
        <v>0.28948873426994481</v>
      </c>
      <c r="P15" s="24">
        <f>MYRANKS_H[[#This Row],[R]]/24.6-VLOOKUP(MYRANKS_H[[#This Row],[POS]],ReplacementLevel_H[],COLUMN(ReplacementLevel_H[R]),FALSE)</f>
        <v>0.84406504065040644</v>
      </c>
      <c r="Q15" s="24">
        <f>MYRANKS_H[[#This Row],[HR]]/10.4-VLOOKUP(MYRANKS_H[[#This Row],[POS]],ReplacementLevel_H[],COLUMN(ReplacementLevel_H[HR]),FALSE)</f>
        <v>0.58834374999999994</v>
      </c>
      <c r="R15" s="24">
        <f>MYRANKS_H[[#This Row],[RBI]]/24.6-VLOOKUP(MYRANKS_H[[#This Row],[POS]],ReplacementLevel_H[],COLUMN(ReplacementLevel_H[RBI]),FALSE)</f>
        <v>1.3400813008130084</v>
      </c>
      <c r="S15" s="24">
        <f>MYRANKS_H[[#This Row],[SB]]/9.4-VLOOKUP(MYRANKS_H[[#This Row],[POS]],ReplacementLevel_H[],COLUMN(ReplacementLevel_H[SB]),FALSE)</f>
        <v>0.60014184397163106</v>
      </c>
      <c r="T15" s="24">
        <f>((MYRANKS_H[[#This Row],[H]]+1768)/(MYRANKS_H[[#This Row],[AB]]+6617)-0.267)/0.0024-VLOOKUP(MYRANKS_H[[#This Row],[POS]],ReplacementLevel_H[],COLUMN(ReplacementLevel_H[AVG]),FALSE)</f>
        <v>1.450005495824688</v>
      </c>
      <c r="U15" s="24">
        <f>MYRANKS_H[[#This Row],[RSGP]]+MYRANKS_H[[#This Row],[HRSGP]]+MYRANKS_H[[#This Row],[RBISGP]]+MYRANKS_H[[#This Row],[SBSGP]]+MYRANKS_H[[#This Row],[AVGSGP]]</f>
        <v>4.822637431259734</v>
      </c>
      <c r="V15" s="57">
        <f>_xlfn.RANK.EQ(MYRANKS_H[[#This Row],[TTLSGP]],U:U,0)</f>
        <v>14</v>
      </c>
    </row>
    <row r="16" spans="1:22" x14ac:dyDescent="0.25">
      <c r="A16" s="6" t="s">
        <v>1416</v>
      </c>
      <c r="B16" s="13" t="str">
        <f>VLOOKUP(MYRANKS_H[[#This Row],[PLAYERID]],PLAYERIDMAP[],COLUMN(PLAYERIDMAP[[#This Row],[PLAYERNAME]]),FALSE)</f>
        <v>Adrian Beltre</v>
      </c>
      <c r="C16" s="9" t="str">
        <f>VLOOKUP(MYRANKS_H[[#This Row],[PLAYERID]],PLAYERIDMAP[],COLUMN(PLAYERIDMAP[[#This Row],[TEAM]]),FALSE)</f>
        <v>TEX</v>
      </c>
      <c r="D16" s="9" t="str">
        <f>VLOOKUP(MYRANKS_H[[#This Row],[PLAYERID]],PLAYERIDMAP[],COLUMN(PLAYERIDMAP[[#This Row],[POS]]),FALSE)</f>
        <v>3B</v>
      </c>
      <c r="E16" s="9">
        <f>VLOOKUP(MYRANKS_H[[#This Row],[PLAYERID]],PLAYERIDMAP[],COLUMN(PLAYERIDMAP[[#This Row],[IDFANGRAPHS]]),FALSE)</f>
        <v>639</v>
      </c>
      <c r="F16" s="10">
        <f>VLOOKUP(MYRANKS_H[[#This Row],[PLAYER NAME]],HITTERPROJECTIONS[],COLUMN(HITTERPROJECTIONS[[#This Row],[PA]]),FALSE)</f>
        <v>650</v>
      </c>
      <c r="G16" s="33">
        <f>VLOOKUP(MYRANKS_H[[#This Row],[PLAYER NAME]],HITTERPROJECTIONS[],COLUMN(HITTERPROJECTIONS[[#This Row],[AB]]),FALSE)</f>
        <v>592.09090909090912</v>
      </c>
      <c r="H16" s="33">
        <f>VLOOKUP(MYRANKS_H[[#This Row],[PLAYER NAME]],HITTERPROJECTIONS[],COLUMN(HITTERPROJECTIONS[[#This Row],[HITS]]),FALSE)</f>
        <v>178.78923636363635</v>
      </c>
      <c r="I16" s="33">
        <f>VLOOKUP(MYRANKS_H[[#This Row],[PLAYER NAME]],HITTERPROJECTIONS[],COLUMN(HITTERPROJECTIONS[[#This Row],[HR]]),FALSE)</f>
        <v>29.517090909090914</v>
      </c>
      <c r="J16" s="33">
        <f>VLOOKUP(MYRANKS_H[[#This Row],[PLAYER NAME]],HITTERPROJECTIONS[],COLUMN(HITTERPROJECTIONS[[#This Row],[R]]),FALSE)</f>
        <v>87.100000000000009</v>
      </c>
      <c r="K16" s="33">
        <f>VLOOKUP(MYRANKS_H[[#This Row],[PLAYER NAME]],HITTERPROJECTIONS[],COLUMN(HITTERPROJECTIONS[[#This Row],[RBI]]),FALSE)</f>
        <v>96.199999999999989</v>
      </c>
      <c r="L16" s="33">
        <f>VLOOKUP(MYRANKS_H[[#This Row],[PLAYER NAME]],HITTERPROJECTIONS[],COLUMN(HITTERPROJECTIONS[[#This Row],[BB]]),FALSE)</f>
        <v>45.500000000000007</v>
      </c>
      <c r="M16" s="33">
        <f>VLOOKUP(MYRANKS_H[[#This Row],[PLAYER NAME]],HITTERPROJECTIONS[],COLUMN(HITTERPROJECTIONS[[#This Row],[SO]]),FALSE)</f>
        <v>71.5</v>
      </c>
      <c r="N16" s="33">
        <f>VLOOKUP(MYRANKS_H[[#This Row],[PLAYER NAME]],HITTERPROJECTIONS[],COLUMN(HITTERPROJECTIONS[[#This Row],[SB]]),FALSE)</f>
        <v>0.97500000000000009</v>
      </c>
      <c r="O16" s="12">
        <f>MYRANKS_H[[#This Row],[H]]/MYRANKS_H[[#This Row],[AB]]</f>
        <v>0.30196247504990015</v>
      </c>
      <c r="P16" s="24">
        <f>MYRANKS_H[[#This Row],[R]]/24.6-VLOOKUP(MYRANKS_H[[#This Row],[POS]],ReplacementLevel_H[],COLUMN(ReplacementLevel_H[R]),FALSE)</f>
        <v>1.1006504065040654</v>
      </c>
      <c r="Q16" s="24">
        <f>MYRANKS_H[[#This Row],[HR]]/10.4-VLOOKUP(MYRANKS_H[[#This Row],[POS]],ReplacementLevel_H[],COLUMN(ReplacementLevel_H[HR]),FALSE)</f>
        <v>1.4381818181818184</v>
      </c>
      <c r="R16" s="24">
        <f>MYRANKS_H[[#This Row],[RBI]]/24.6-VLOOKUP(MYRANKS_H[[#This Row],[POS]],ReplacementLevel_H[],COLUMN(ReplacementLevel_H[RBI]),FALSE)</f>
        <v>1.4305691056910561</v>
      </c>
      <c r="S16" s="24">
        <f>MYRANKS_H[[#This Row],[SB]]/9.4-VLOOKUP(MYRANKS_H[[#This Row],[POS]],ReplacementLevel_H[],COLUMN(ReplacementLevel_H[SB]),FALSE)</f>
        <v>-0.2462765957446808</v>
      </c>
      <c r="T16" s="24">
        <f>((MYRANKS_H[[#This Row],[H]]+1768)/(MYRANKS_H[[#This Row],[AB]]+6617)-0.267)/0.0024-VLOOKUP(MYRANKS_H[[#This Row],[POS]],ReplacementLevel_H[],COLUMN(ReplacementLevel_H[AVG]),FALSE)</f>
        <v>1.0793442622950757</v>
      </c>
      <c r="U16" s="24">
        <f>MYRANKS_H[[#This Row],[RSGP]]+MYRANKS_H[[#This Row],[HRSGP]]+MYRANKS_H[[#This Row],[RBISGP]]+MYRANKS_H[[#This Row],[SBSGP]]+MYRANKS_H[[#This Row],[AVGSGP]]</f>
        <v>4.8024689969273346</v>
      </c>
      <c r="V16" s="57">
        <f>_xlfn.RANK.EQ(MYRANKS_H[[#This Row],[TTLSGP]],U:U,0)</f>
        <v>15</v>
      </c>
    </row>
    <row r="17" spans="1:22" x14ac:dyDescent="0.25">
      <c r="A17" s="6" t="s">
        <v>1203</v>
      </c>
      <c r="B17" s="13" t="str">
        <f>VLOOKUP(MYRANKS_H[[#This Row],[PLAYERID]],PLAYERIDMAP[],COLUMN(PLAYERIDMAP[[#This Row],[PLAYERNAME]]),FALSE)</f>
        <v>Jacoby Ellsbury</v>
      </c>
      <c r="C17" s="9" t="str">
        <f>VLOOKUP(MYRANKS_H[[#This Row],[PLAYERID]],PLAYERIDMAP[],COLUMN(PLAYERIDMAP[[#This Row],[TEAM]]),FALSE)</f>
        <v>NYY</v>
      </c>
      <c r="D17" s="9" t="str">
        <f>VLOOKUP(MYRANKS_H[[#This Row],[PLAYERID]],PLAYERIDMAP[],COLUMN(PLAYERIDMAP[[#This Row],[POS]]),FALSE)</f>
        <v>OF</v>
      </c>
      <c r="E17" s="9">
        <f>VLOOKUP(MYRANKS_H[[#This Row],[PLAYERID]],PLAYERIDMAP[],COLUMN(PLAYERIDMAP[[#This Row],[IDFANGRAPHS]]),FALSE)</f>
        <v>4727</v>
      </c>
      <c r="F17" s="10">
        <f>VLOOKUP(MYRANKS_H[[#This Row],[PLAYER NAME]],HITTERPROJECTIONS[],COLUMN(HITTERPROJECTIONS[[#This Row],[PA]]),FALSE)</f>
        <v>650</v>
      </c>
      <c r="G17" s="33">
        <f>VLOOKUP(MYRANKS_H[[#This Row],[PLAYER NAME]],HITTERPROJECTIONS[],COLUMN(HITTERPROJECTIONS[[#This Row],[AB]]),FALSE)</f>
        <v>596.12878787878788</v>
      </c>
      <c r="H17" s="33">
        <f>VLOOKUP(MYRANKS_H[[#This Row],[PLAYER NAME]],HITTERPROJECTIONS[],COLUMN(HITTERPROJECTIONS[[#This Row],[HITS]]),FALSE)</f>
        <v>169.84209666666666</v>
      </c>
      <c r="I17" s="33">
        <f>VLOOKUP(MYRANKS_H[[#This Row],[PLAYER NAME]],HITTERPROJECTIONS[],COLUMN(HITTERPROJECTIONS[[#This Row],[HR]]),FALSE)</f>
        <v>10.669750000000001</v>
      </c>
      <c r="J17" s="33">
        <f>VLOOKUP(MYRANKS_H[[#This Row],[PLAYER NAME]],HITTERPROJECTIONS[],COLUMN(HITTERPROJECTIONS[[#This Row],[R]]),FALSE)</f>
        <v>90.350000000000009</v>
      </c>
      <c r="K17" s="33">
        <f>VLOOKUP(MYRANKS_H[[#This Row],[PLAYER NAME]],HITTERPROJECTIONS[],COLUMN(HITTERPROJECTIONS[[#This Row],[RBI]]),FALSE)</f>
        <v>63.7</v>
      </c>
      <c r="L17" s="33">
        <f>VLOOKUP(MYRANKS_H[[#This Row],[PLAYER NAME]],HITTERPROJECTIONS[],COLUMN(HITTERPROJECTIONS[[#This Row],[BB]]),FALSE)</f>
        <v>45.500000000000007</v>
      </c>
      <c r="M17" s="33">
        <f>VLOOKUP(MYRANKS_H[[#This Row],[PLAYER NAME]],HITTERPROJECTIONS[],COLUMN(HITTERPROJECTIONS[[#This Row],[SO]]),FALSE)</f>
        <v>91.000000000000014</v>
      </c>
      <c r="N17" s="33">
        <f>VLOOKUP(MYRANKS_H[[#This Row],[PLAYER NAME]],HITTERPROJECTIONS[],COLUMN(HITTERPROJECTIONS[[#This Row],[SB]]),FALSE)</f>
        <v>39.464285714285715</v>
      </c>
      <c r="O17" s="12">
        <f>MYRANKS_H[[#This Row],[H]]/MYRANKS_H[[#This Row],[AB]]</f>
        <v>0.28490839583677513</v>
      </c>
      <c r="P17" s="24">
        <f>MYRANKS_H[[#This Row],[R]]/24.6-VLOOKUP(MYRANKS_H[[#This Row],[POS]],ReplacementLevel_H[],COLUMN(ReplacementLevel_H[R]),FALSE)</f>
        <v>0.9227642276422765</v>
      </c>
      <c r="Q17" s="24">
        <f>MYRANKS_H[[#This Row],[HR]]/10.4-VLOOKUP(MYRANKS_H[[#This Row],[POS]],ReplacementLevel_H[],COLUMN(ReplacementLevel_H[HR]),FALSE)</f>
        <v>-0.33406250000000015</v>
      </c>
      <c r="R17" s="24">
        <f>MYRANKS_H[[#This Row],[RBI]]/24.6-VLOOKUP(MYRANKS_H[[#This Row],[POS]],ReplacementLevel_H[],COLUMN(ReplacementLevel_H[RBI]),FALSE)</f>
        <v>0.1994308943089429</v>
      </c>
      <c r="S17" s="24">
        <f>MYRANKS_H[[#This Row],[SB]]/9.4-VLOOKUP(MYRANKS_H[[#This Row],[POS]],ReplacementLevel_H[],COLUMN(ReplacementLevel_H[SB]),FALSE)</f>
        <v>3.4183282674772038</v>
      </c>
      <c r="T17" s="24">
        <f>((MYRANKS_H[[#This Row],[H]]+1768)/(MYRANKS_H[[#This Row],[AB]]+6617)-0.267)/0.0024-VLOOKUP(MYRANKS_H[[#This Row],[POS]],ReplacementLevel_H[],COLUMN(ReplacementLevel_H[AVG]),FALSE)</f>
        <v>0.54952453771339393</v>
      </c>
      <c r="U17" s="24">
        <f>MYRANKS_H[[#This Row],[RSGP]]+MYRANKS_H[[#This Row],[HRSGP]]+MYRANKS_H[[#This Row],[RBISGP]]+MYRANKS_H[[#This Row],[SBSGP]]+MYRANKS_H[[#This Row],[AVGSGP]]</f>
        <v>4.7559854271418169</v>
      </c>
      <c r="V17" s="57">
        <f>_xlfn.RANK.EQ(MYRANKS_H[[#This Row],[TTLSGP]],U:U,0)</f>
        <v>16</v>
      </c>
    </row>
    <row r="18" spans="1:22" ht="15" customHeight="1" x14ac:dyDescent="0.25">
      <c r="A18" s="6" t="s">
        <v>1366</v>
      </c>
      <c r="B18" s="13" t="str">
        <f>VLOOKUP(MYRANKS_H[[#This Row],[PLAYERID]],PLAYERIDMAP[],COLUMN(PLAYERIDMAP[[#This Row],[PLAYERNAME]]),FALSE)</f>
        <v>Jose Altuve</v>
      </c>
      <c r="C18" s="9" t="str">
        <f>VLOOKUP(MYRANKS_H[[#This Row],[PLAYERID]],PLAYERIDMAP[],COLUMN(PLAYERIDMAP[[#This Row],[TEAM]]),FALSE)</f>
        <v>HOU</v>
      </c>
      <c r="D18" s="9" t="str">
        <f>VLOOKUP(MYRANKS_H[[#This Row],[PLAYERID]],PLAYERIDMAP[],COLUMN(PLAYERIDMAP[[#This Row],[POS]]),FALSE)</f>
        <v>2B</v>
      </c>
      <c r="E18" s="9">
        <f>VLOOKUP(MYRANKS_H[[#This Row],[PLAYERID]],PLAYERIDMAP[],COLUMN(PLAYERIDMAP[[#This Row],[IDFANGRAPHS]]),FALSE)</f>
        <v>5417</v>
      </c>
      <c r="F18" s="10">
        <f>VLOOKUP(MYRANKS_H[[#This Row],[PLAYER NAME]],HITTERPROJECTIONS[],COLUMN(HITTERPROJECTIONS[[#This Row],[PA]]),FALSE)</f>
        <v>650</v>
      </c>
      <c r="G18" s="33">
        <f>VLOOKUP(MYRANKS_H[[#This Row],[PLAYER NAME]],HITTERPROJECTIONS[],COLUMN(HITTERPROJECTIONS[[#This Row],[AB]]),FALSE)</f>
        <v>604.5</v>
      </c>
      <c r="H18" s="33">
        <f>VLOOKUP(MYRANKS_H[[#This Row],[PLAYER NAME]],HITTERPROJECTIONS[],COLUMN(HITTERPROJECTIONS[[#This Row],[HITS]]),FALSE)</f>
        <v>172.68653306666667</v>
      </c>
      <c r="I18" s="33">
        <f>VLOOKUP(MYRANKS_H[[#This Row],[PLAYER NAME]],HITTERPROJECTIONS[],COLUMN(HITTERPROJECTIONS[[#This Row],[HR]]),FALSE)</f>
        <v>5.9574666666666669</v>
      </c>
      <c r="J18" s="33">
        <f>VLOOKUP(MYRANKS_H[[#This Row],[PLAYER NAME]],HITTERPROJECTIONS[],COLUMN(HITTERPROJECTIONS[[#This Row],[R]]),FALSE)</f>
        <v>73.45</v>
      </c>
      <c r="K18" s="33">
        <f>VLOOKUP(MYRANKS_H[[#This Row],[PLAYER NAME]],HITTERPROJECTIONS[],COLUMN(HITTERPROJECTIONS[[#This Row],[RBI]]),FALSE)</f>
        <v>47.449999999999996</v>
      </c>
      <c r="L18" s="33">
        <f>VLOOKUP(MYRANKS_H[[#This Row],[PLAYER NAME]],HITTERPROJECTIONS[],COLUMN(HITTERPROJECTIONS[[#This Row],[BB]]),FALSE)</f>
        <v>35.75</v>
      </c>
      <c r="M18" s="33">
        <f>VLOOKUP(MYRANKS_H[[#This Row],[PLAYER NAME]],HITTERPROJECTIONS[],COLUMN(HITTERPROJECTIONS[[#This Row],[SO]]),FALSE)</f>
        <v>78</v>
      </c>
      <c r="N18" s="33">
        <f>VLOOKUP(MYRANKS_H[[#This Row],[PLAYER NAME]],HITTERPROJECTIONS[],COLUMN(HITTERPROJECTIONS[[#This Row],[SB]]),FALSE)</f>
        <v>32.5</v>
      </c>
      <c r="O18" s="12">
        <f>MYRANKS_H[[#This Row],[H]]/MYRANKS_H[[#This Row],[AB]]</f>
        <v>0.28566837562724012</v>
      </c>
      <c r="P18" s="24">
        <f>MYRANKS_H[[#This Row],[R]]/24.6-VLOOKUP(MYRANKS_H[[#This Row],[POS]],ReplacementLevel_H[],COLUMN(ReplacementLevel_H[R]),FALSE)</f>
        <v>0.8557723577235774</v>
      </c>
      <c r="Q18" s="24">
        <f>MYRANKS_H[[#This Row],[HR]]/10.4-VLOOKUP(MYRANKS_H[[#This Row],[POS]],ReplacementLevel_H[],COLUMN(ReplacementLevel_H[HR]),FALSE)</f>
        <v>-0.52716666666666678</v>
      </c>
      <c r="R18" s="24">
        <f>MYRANKS_H[[#This Row],[RBI]]/24.6-VLOOKUP(MYRANKS_H[[#This Row],[POS]],ReplacementLevel_H[],COLUMN(ReplacementLevel_H[RBI]),FALSE)</f>
        <v>0.12886178861788578</v>
      </c>
      <c r="S18" s="24">
        <f>MYRANKS_H[[#This Row],[SB]]/9.4-VLOOKUP(MYRANKS_H[[#This Row],[POS]],ReplacementLevel_H[],COLUMN(ReplacementLevel_H[SB]),FALSE)</f>
        <v>3.0774468085106381</v>
      </c>
      <c r="T18" s="24">
        <f>((MYRANKS_H[[#This Row],[H]]+1768)/(MYRANKS_H[[#This Row],[AB]]+6617)-0.267)/0.0024-VLOOKUP(MYRANKS_H[[#This Row],[POS]],ReplacementLevel_H[],COLUMN(ReplacementLevel_H[AVG]),FALSE)</f>
        <v>1.1738819881988147</v>
      </c>
      <c r="U18" s="24">
        <f>MYRANKS_H[[#This Row],[RSGP]]+MYRANKS_H[[#This Row],[HRSGP]]+MYRANKS_H[[#This Row],[RBISGP]]+MYRANKS_H[[#This Row],[SBSGP]]+MYRANKS_H[[#This Row],[AVGSGP]]</f>
        <v>4.7087962763842492</v>
      </c>
      <c r="V18" s="57">
        <f>_xlfn.RANK.EQ(MYRANKS_H[[#This Row],[TTLSGP]],U:U,0)</f>
        <v>17</v>
      </c>
    </row>
    <row r="19" spans="1:22" x14ac:dyDescent="0.25">
      <c r="A19" s="7" t="s">
        <v>1630</v>
      </c>
      <c r="B19" s="13" t="str">
        <f>VLOOKUP(MYRANKS_H[[#This Row],[PLAYERID]],PLAYERIDMAP[],COLUMN(PLAYERIDMAP[[#This Row],[PLAYERNAME]]),FALSE)</f>
        <v>Hunter Pence</v>
      </c>
      <c r="C19" s="10" t="str">
        <f>VLOOKUP(MYRANKS_H[[#This Row],[PLAYERID]],PLAYERIDMAP[],COLUMN(PLAYERIDMAP[[#This Row],[TEAM]]),FALSE)</f>
        <v>SF</v>
      </c>
      <c r="D19" s="10" t="str">
        <f>VLOOKUP(MYRANKS_H[[#This Row],[PLAYERID]],PLAYERIDMAP[],COLUMN(PLAYERIDMAP[[#This Row],[POS]]),FALSE)</f>
        <v>OF</v>
      </c>
      <c r="E19" s="10">
        <f>VLOOKUP(MYRANKS_H[[#This Row],[PLAYERID]],PLAYERIDMAP[],COLUMN(PLAYERIDMAP[[#This Row],[IDFANGRAPHS]]),FALSE)</f>
        <v>8252</v>
      </c>
      <c r="F19" s="10">
        <f>VLOOKUP(MYRANKS_H[[#This Row],[PLAYER NAME]],HITTERPROJECTIONS[],COLUMN(HITTERPROJECTIONS[[#This Row],[PA]]),FALSE)</f>
        <v>675</v>
      </c>
      <c r="G19" s="33">
        <f>VLOOKUP(MYRANKS_H[[#This Row],[PLAYER NAME]],HITTERPROJECTIONS[],COLUMN(HITTERPROJECTIONS[[#This Row],[AB]]),FALSE)</f>
        <v>613.125</v>
      </c>
      <c r="H19" s="33">
        <f>VLOOKUP(MYRANKS_H[[#This Row],[PLAYER NAME]],HITTERPROJECTIONS[],COLUMN(HITTERPROJECTIONS[[#This Row],[HITS]]),FALSE)</f>
        <v>173.1017334375</v>
      </c>
      <c r="I19" s="33">
        <f>VLOOKUP(MYRANKS_H[[#This Row],[PLAYER NAME]],HITTERPROJECTIONS[],COLUMN(HITTERPROJECTIONS[[#This Row],[HR]]),FALSE)</f>
        <v>24.558187500000003</v>
      </c>
      <c r="J19" s="33">
        <f>VLOOKUP(MYRANKS_H[[#This Row],[PLAYER NAME]],HITTERPROJECTIONS[],COLUMN(HITTERPROJECTIONS[[#This Row],[R]]),FALSE)</f>
        <v>85.05</v>
      </c>
      <c r="K19" s="33">
        <f>VLOOKUP(MYRANKS_H[[#This Row],[PLAYER NAME]],HITTERPROJECTIONS[],COLUMN(HITTERPROJECTIONS[[#This Row],[RBI]]),FALSE)</f>
        <v>94.500000000000014</v>
      </c>
      <c r="L19" s="33">
        <f>VLOOKUP(MYRANKS_H[[#This Row],[PLAYER NAME]],HITTERPROJECTIONS[],COLUMN(HITTERPROJECTIONS[[#This Row],[BB]]),FALSE)</f>
        <v>54</v>
      </c>
      <c r="M19" s="33">
        <f>VLOOKUP(MYRANKS_H[[#This Row],[PLAYER NAME]],HITTERPROJECTIONS[],COLUMN(HITTERPROJECTIONS[[#This Row],[SO]]),FALSE)</f>
        <v>121.5</v>
      </c>
      <c r="N19" s="33">
        <f>VLOOKUP(MYRANKS_H[[#This Row],[PLAYER NAME]],HITTERPROJECTIONS[],COLUMN(HITTERPROJECTIONS[[#This Row],[SB]]),FALSE)</f>
        <v>15.428571428571429</v>
      </c>
      <c r="O19" s="12">
        <f>MYRANKS_H[[#This Row],[H]]/MYRANKS_H[[#This Row],[AB]]</f>
        <v>0.28232698623853214</v>
      </c>
      <c r="P19" s="24">
        <f>MYRANKS_H[[#This Row],[R]]/24.6-VLOOKUP(MYRANKS_H[[#This Row],[POS]],ReplacementLevel_H[],COLUMN(ReplacementLevel_H[R]),FALSE)</f>
        <v>0.70731707317073145</v>
      </c>
      <c r="Q19" s="24">
        <f>MYRANKS_H[[#This Row],[HR]]/10.4-VLOOKUP(MYRANKS_H[[#This Row],[POS]],ReplacementLevel_H[],COLUMN(ReplacementLevel_H[HR]),FALSE)</f>
        <v>1.0013641826923079</v>
      </c>
      <c r="R19" s="24">
        <f>MYRANKS_H[[#This Row],[RBI]]/24.6-VLOOKUP(MYRANKS_H[[#This Row],[POS]],ReplacementLevel_H[],COLUMN(ReplacementLevel_H[RBI]),FALSE)</f>
        <v>1.4514634146341465</v>
      </c>
      <c r="S19" s="24">
        <f>MYRANKS_H[[#This Row],[SB]]/9.4-VLOOKUP(MYRANKS_H[[#This Row],[POS]],ReplacementLevel_H[],COLUMN(ReplacementLevel_H[SB]),FALSE)</f>
        <v>0.86133738601823695</v>
      </c>
      <c r="T19" s="24">
        <f>((MYRANKS_H[[#This Row],[H]]+1768)/(MYRANKS_H[[#This Row],[AB]]+6617)-0.267)/0.0024-VLOOKUP(MYRANKS_H[[#This Row],[POS]],ReplacementLevel_H[],COLUMN(ReplacementLevel_H[AVG]),FALSE)</f>
        <v>0.47423318162434169</v>
      </c>
      <c r="U19" s="24">
        <f>MYRANKS_H[[#This Row],[RSGP]]+MYRANKS_H[[#This Row],[HRSGP]]+MYRANKS_H[[#This Row],[RBISGP]]+MYRANKS_H[[#This Row],[SBSGP]]+MYRANKS_H[[#This Row],[AVGSGP]]</f>
        <v>4.4957152381397645</v>
      </c>
      <c r="V19" s="57">
        <f>_xlfn.RANK.EQ(MYRANKS_H[[#This Row],[TTLSGP]],U:U,0)</f>
        <v>18</v>
      </c>
    </row>
    <row r="20" spans="1:22" ht="15" customHeight="1" x14ac:dyDescent="0.25">
      <c r="A20" s="7" t="s">
        <v>1626</v>
      </c>
      <c r="B20" s="13" t="str">
        <f>VLOOKUP(MYRANKS_H[[#This Row],[PLAYERID]],PLAYERIDMAP[],COLUMN(PLAYERIDMAP[[#This Row],[PLAYERNAME]]),FALSE)</f>
        <v>Alex Rios</v>
      </c>
      <c r="C20" s="10" t="str">
        <f>VLOOKUP(MYRANKS_H[[#This Row],[PLAYERID]],PLAYERIDMAP[],COLUMN(PLAYERIDMAP[[#This Row],[TEAM]]),FALSE)</f>
        <v>TEX</v>
      </c>
      <c r="D20" s="10" t="str">
        <f>VLOOKUP(MYRANKS_H[[#This Row],[PLAYERID]],PLAYERIDMAP[],COLUMN(PLAYERIDMAP[[#This Row],[POS]]),FALSE)</f>
        <v>OF</v>
      </c>
      <c r="E20" s="10">
        <f>VLOOKUP(MYRANKS_H[[#This Row],[PLAYERID]],PLAYERIDMAP[],COLUMN(PLAYERIDMAP[[#This Row],[IDFANGRAPHS]]),FALSE)</f>
        <v>2090</v>
      </c>
      <c r="F20" s="10">
        <f>VLOOKUP(MYRANKS_H[[#This Row],[PLAYER NAME]],HITTERPROJECTIONS[],COLUMN(HITTERPROJECTIONS[[#This Row],[PA]]),FALSE)</f>
        <v>625</v>
      </c>
      <c r="G20" s="33">
        <f>VLOOKUP(MYRANKS_H[[#This Row],[PLAYER NAME]],HITTERPROJECTIONS[],COLUMN(HITTERPROJECTIONS[[#This Row],[AB]]),FALSE)</f>
        <v>581.16395494367964</v>
      </c>
      <c r="H20" s="33">
        <f>VLOOKUP(MYRANKS_H[[#This Row],[PLAYER NAME]],HITTERPROJECTIONS[],COLUMN(HITTERPROJECTIONS[[#This Row],[HITS]]),FALSE)</f>
        <v>162.84577792553191</v>
      </c>
      <c r="I20" s="33">
        <f>VLOOKUP(MYRANKS_H[[#This Row],[PLAYER NAME]],HITTERPROJECTIONS[],COLUMN(HITTERPROJECTIONS[[#This Row],[HR]]),FALSE)</f>
        <v>18.181515957446813</v>
      </c>
      <c r="J20" s="33">
        <f>VLOOKUP(MYRANKS_H[[#This Row],[PLAYER NAME]],HITTERPROJECTIONS[],COLUMN(HITTERPROJECTIONS[[#This Row],[R]]),FALSE)</f>
        <v>78.125</v>
      </c>
      <c r="K20" s="33">
        <f>VLOOKUP(MYRANKS_H[[#This Row],[PLAYER NAME]],HITTERPROJECTIONS[],COLUMN(HITTERPROJECTIONS[[#This Row],[RBI]]),FALSE)</f>
        <v>71.875</v>
      </c>
      <c r="L20" s="33">
        <f>VLOOKUP(MYRANKS_H[[#This Row],[PLAYER NAME]],HITTERPROJECTIONS[],COLUMN(HITTERPROJECTIONS[[#This Row],[BB]]),FALSE)</f>
        <v>37.5</v>
      </c>
      <c r="M20" s="33">
        <f>VLOOKUP(MYRANKS_H[[#This Row],[PLAYER NAME]],HITTERPROJECTIONS[],COLUMN(HITTERPROJECTIONS[[#This Row],[SO]]),FALSE)</f>
        <v>100</v>
      </c>
      <c r="N20" s="33">
        <f>VLOOKUP(MYRANKS_H[[#This Row],[PLAYER NAME]],HITTERPROJECTIONS[],COLUMN(HITTERPROJECTIONS[[#This Row],[SB]]),FALSE)</f>
        <v>33.333333333333336</v>
      </c>
      <c r="O20" s="12">
        <f>MYRANKS_H[[#This Row],[H]]/MYRANKS_H[[#This Row],[AB]]</f>
        <v>0.28020625942177235</v>
      </c>
      <c r="P20" s="24">
        <f>MYRANKS_H[[#This Row],[R]]/24.6-VLOOKUP(MYRANKS_H[[#This Row],[POS]],ReplacementLevel_H[],COLUMN(ReplacementLevel_H[R]),FALSE)</f>
        <v>0.42581300813008127</v>
      </c>
      <c r="Q20" s="24">
        <f>MYRANKS_H[[#This Row],[HR]]/10.4-VLOOKUP(MYRANKS_H[[#This Row],[POS]],ReplacementLevel_H[],COLUMN(ReplacementLevel_H[HR]),FALSE)</f>
        <v>0.38822268821603956</v>
      </c>
      <c r="R20" s="24">
        <f>MYRANKS_H[[#This Row],[RBI]]/24.6-VLOOKUP(MYRANKS_H[[#This Row],[POS]],ReplacementLevel_H[],COLUMN(ReplacementLevel_H[RBI]),FALSE)</f>
        <v>0.53174796747967434</v>
      </c>
      <c r="S20" s="24">
        <f>MYRANKS_H[[#This Row],[SB]]/9.4-VLOOKUP(MYRANKS_H[[#This Row],[POS]],ReplacementLevel_H[],COLUMN(ReplacementLevel_H[SB]),FALSE)</f>
        <v>2.7660992907801418</v>
      </c>
      <c r="T20" s="24">
        <f>((MYRANKS_H[[#This Row],[H]]+1768)/(MYRANKS_H[[#This Row],[AB]]+6617)-0.267)/0.0024-VLOOKUP(MYRANKS_H[[#This Row],[POS]],ReplacementLevel_H[],COLUMN(ReplacementLevel_H[AVG]),FALSE)</f>
        <v>0.37726164775625637</v>
      </c>
      <c r="U20" s="24">
        <f>MYRANKS_H[[#This Row],[RSGP]]+MYRANKS_H[[#This Row],[HRSGP]]+MYRANKS_H[[#This Row],[RBISGP]]+MYRANKS_H[[#This Row],[SBSGP]]+MYRANKS_H[[#This Row],[AVGSGP]]</f>
        <v>4.4891446023621935</v>
      </c>
      <c r="V20" s="57">
        <f>_xlfn.RANK.EQ(MYRANKS_H[[#This Row],[TTLSGP]],U:U,0)</f>
        <v>19</v>
      </c>
    </row>
    <row r="21" spans="1:22" x14ac:dyDescent="0.25">
      <c r="A21" s="7" t="s">
        <v>1368</v>
      </c>
      <c r="B21" s="13" t="str">
        <f>VLOOKUP(MYRANKS_H[[#This Row],[PLAYERID]],PLAYERIDMAP[],COLUMN(PLAYERIDMAP[[#This Row],[PLAYERNAME]]),FALSE)</f>
        <v>Brandon Phillips</v>
      </c>
      <c r="C21" s="10" t="str">
        <f>VLOOKUP(MYRANKS_H[[#This Row],[PLAYERID]],PLAYERIDMAP[],COLUMN(PLAYERIDMAP[[#This Row],[TEAM]]),FALSE)</f>
        <v>CIN</v>
      </c>
      <c r="D21" s="10" t="str">
        <f>VLOOKUP(MYRANKS_H[[#This Row],[PLAYERID]],PLAYERIDMAP[],COLUMN(PLAYERIDMAP[[#This Row],[POS]]),FALSE)</f>
        <v>2B</v>
      </c>
      <c r="E21" s="10">
        <f>VLOOKUP(MYRANKS_H[[#This Row],[PLAYERID]],PLAYERIDMAP[],COLUMN(PLAYERIDMAP[[#This Row],[IDFANGRAPHS]]),FALSE)</f>
        <v>791</v>
      </c>
      <c r="F21" s="10">
        <f>VLOOKUP(MYRANKS_H[[#This Row],[PLAYER NAME]],HITTERPROJECTIONS[],COLUMN(HITTERPROJECTIONS[[#This Row],[PA]]),FALSE)</f>
        <v>650</v>
      </c>
      <c r="G21" s="33">
        <f>VLOOKUP(MYRANKS_H[[#This Row],[PLAYER NAME]],HITTERPROJECTIONS[],COLUMN(HITTERPROJECTIONS[[#This Row],[AB]]),FALSE)</f>
        <v>596.375</v>
      </c>
      <c r="H21" s="33">
        <f>VLOOKUP(MYRANKS_H[[#This Row],[PLAYER NAME]],HITTERPROJECTIONS[],COLUMN(HITTERPROJECTIONS[[#This Row],[HITS]]),FALSE)</f>
        <v>161.418245625</v>
      </c>
      <c r="I21" s="33">
        <f>VLOOKUP(MYRANKS_H[[#This Row],[PLAYER NAME]],HITTERPROJECTIONS[],COLUMN(HITTERPROJECTIONS[[#This Row],[HR]]),FALSE)</f>
        <v>18.273937500000002</v>
      </c>
      <c r="J21" s="33">
        <f>VLOOKUP(MYRANKS_H[[#This Row],[PLAYER NAME]],HITTERPROJECTIONS[],COLUMN(HITTERPROJECTIONS[[#This Row],[R]]),FALSE)</f>
        <v>82.55</v>
      </c>
      <c r="K21" s="33">
        <f>VLOOKUP(MYRANKS_H[[#This Row],[PLAYER NAME]],HITTERPROJECTIONS[],COLUMN(HITTERPROJECTIONS[[#This Row],[RBI]]),FALSE)</f>
        <v>84.5</v>
      </c>
      <c r="L21" s="33">
        <f>VLOOKUP(MYRANKS_H[[#This Row],[PLAYER NAME]],HITTERPROJECTIONS[],COLUMN(HITTERPROJECTIONS[[#This Row],[BB]]),FALSE)</f>
        <v>39</v>
      </c>
      <c r="M21" s="33">
        <f>VLOOKUP(MYRANKS_H[[#This Row],[PLAYER NAME]],HITTERPROJECTIONS[],COLUMN(HITTERPROJECTIONS[[#This Row],[SO]]),FALSE)</f>
        <v>91.000000000000014</v>
      </c>
      <c r="N21" s="33">
        <f>VLOOKUP(MYRANKS_H[[#This Row],[PLAYER NAME]],HITTERPROJECTIONS[],COLUMN(HITTERPROJECTIONS[[#This Row],[SB]]),FALSE)</f>
        <v>5.6875</v>
      </c>
      <c r="O21" s="12">
        <f>MYRANKS_H[[#This Row],[H]]/MYRANKS_H[[#This Row],[AB]]</f>
        <v>0.2706656811989101</v>
      </c>
      <c r="P21" s="24">
        <f>MYRANKS_H[[#This Row],[R]]/24.6-VLOOKUP(MYRANKS_H[[#This Row],[POS]],ReplacementLevel_H[],COLUMN(ReplacementLevel_H[R]),FALSE)</f>
        <v>1.225691056910569</v>
      </c>
      <c r="Q21" s="24">
        <f>MYRANKS_H[[#This Row],[HR]]/10.4-VLOOKUP(MYRANKS_H[[#This Row],[POS]],ReplacementLevel_H[],COLUMN(ReplacementLevel_H[HR]),FALSE)</f>
        <v>0.65710937500000011</v>
      </c>
      <c r="R21" s="24">
        <f>MYRANKS_H[[#This Row],[RBI]]/24.6-VLOOKUP(MYRANKS_H[[#This Row],[POS]],ReplacementLevel_H[],COLUMN(ReplacementLevel_H[RBI]),FALSE)</f>
        <v>1.6349593495934955</v>
      </c>
      <c r="S21" s="24">
        <f>MYRANKS_H[[#This Row],[SB]]/9.4-VLOOKUP(MYRANKS_H[[#This Row],[POS]],ReplacementLevel_H[],COLUMN(ReplacementLevel_H[SB]),FALSE)</f>
        <v>0.22505319148936165</v>
      </c>
      <c r="T21" s="24">
        <f>((MYRANKS_H[[#This Row],[H]]+1768)/(MYRANKS_H[[#This Row],[AB]]+6617)-0.267)/0.0024-VLOOKUP(MYRANKS_H[[#This Row],[POS]],ReplacementLevel_H[],COLUMN(ReplacementLevel_H[AVG]),FALSE)</f>
        <v>0.6491162611699367</v>
      </c>
      <c r="U21" s="24">
        <f>MYRANKS_H[[#This Row],[RSGP]]+MYRANKS_H[[#This Row],[HRSGP]]+MYRANKS_H[[#This Row],[RBISGP]]+MYRANKS_H[[#This Row],[SBSGP]]+MYRANKS_H[[#This Row],[AVGSGP]]</f>
        <v>4.3919292341633636</v>
      </c>
      <c r="V21" s="57">
        <f>_xlfn.RANK.EQ(MYRANKS_H[[#This Row],[TTLSGP]],U:U,0)</f>
        <v>20</v>
      </c>
    </row>
    <row r="22" spans="1:22" x14ac:dyDescent="0.25">
      <c r="A22" s="7" t="s">
        <v>1462</v>
      </c>
      <c r="B22" s="13" t="str">
        <f>VLOOKUP(MYRANKS_H[[#This Row],[PLAYERID]],PLAYERIDMAP[],COLUMN(PLAYERIDMAP[[#This Row],[PLAYERNAME]]),FALSE)</f>
        <v>Hanley Ramirez</v>
      </c>
      <c r="C22" s="10" t="str">
        <f>VLOOKUP(MYRANKS_H[[#This Row],[PLAYERID]],PLAYERIDMAP[],COLUMN(PLAYERIDMAP[[#This Row],[TEAM]]),FALSE)</f>
        <v>LAD</v>
      </c>
      <c r="D22" s="10" t="str">
        <f>VLOOKUP(MYRANKS_H[[#This Row],[PLAYERID]],PLAYERIDMAP[],COLUMN(PLAYERIDMAP[[#This Row],[POS]]),FALSE)</f>
        <v>SS</v>
      </c>
      <c r="E22" s="10">
        <f>VLOOKUP(MYRANKS_H[[#This Row],[PLAYERID]],PLAYERIDMAP[],COLUMN(PLAYERIDMAP[[#This Row],[IDFANGRAPHS]]),FALSE)</f>
        <v>8001</v>
      </c>
      <c r="F22" s="10">
        <f>VLOOKUP(MYRANKS_H[[#This Row],[PLAYER NAME]],HITTERPROJECTIONS[],COLUMN(HITTERPROJECTIONS[[#This Row],[PA]]),FALSE)</f>
        <v>575</v>
      </c>
      <c r="G22" s="33">
        <f>VLOOKUP(MYRANKS_H[[#This Row],[PLAYER NAME]],HITTERPROJECTIONS[],COLUMN(HITTERPROJECTIONS[[#This Row],[AB]]),FALSE)</f>
        <v>518.45833333333337</v>
      </c>
      <c r="H22" s="33">
        <f>VLOOKUP(MYRANKS_H[[#This Row],[PLAYER NAME]],HITTERPROJECTIONS[],COLUMN(HITTERPROJECTIONS[[#This Row],[HITS]]),FALSE)</f>
        <v>152.59843733333335</v>
      </c>
      <c r="I22" s="33">
        <f>VLOOKUP(MYRANKS_H[[#This Row],[PLAYER NAME]],HITTERPROJECTIONS[],COLUMN(HITTERPROJECTIONS[[#This Row],[HR]]),FALSE)</f>
        <v>25.076133333333338</v>
      </c>
      <c r="J22" s="33">
        <f>VLOOKUP(MYRANKS_H[[#This Row],[PLAYER NAME]],HITTERPROJECTIONS[],COLUMN(HITTERPROJECTIONS[[#This Row],[R]]),FALSE)</f>
        <v>83.375</v>
      </c>
      <c r="K22" s="33">
        <f>VLOOKUP(MYRANKS_H[[#This Row],[PLAYER NAME]],HITTERPROJECTIONS[],COLUMN(HITTERPROJECTIONS[[#This Row],[RBI]]),FALSE)</f>
        <v>82.8</v>
      </c>
      <c r="L22" s="33">
        <f>VLOOKUP(MYRANKS_H[[#This Row],[PLAYER NAME]],HITTERPROJECTIONS[],COLUMN(HITTERPROJECTIONS[[#This Row],[BB]]),FALSE)</f>
        <v>48.875</v>
      </c>
      <c r="M22" s="33">
        <f>VLOOKUP(MYRANKS_H[[#This Row],[PLAYER NAME]],HITTERPROJECTIONS[],COLUMN(HITTERPROJECTIONS[[#This Row],[SO]]),FALSE)</f>
        <v>97.75</v>
      </c>
      <c r="N22" s="33">
        <f>VLOOKUP(MYRANKS_H[[#This Row],[PLAYER NAME]],HITTERPROJECTIONS[],COLUMN(HITTERPROJECTIONS[[#This Row],[SB]]),FALSE)</f>
        <v>14.375</v>
      </c>
      <c r="O22" s="12">
        <f>MYRANKS_H[[#This Row],[H]]/MYRANKS_H[[#This Row],[AB]]</f>
        <v>0.29433114972273566</v>
      </c>
      <c r="P22" s="24">
        <f>MYRANKS_H[[#This Row],[R]]/24.6-VLOOKUP(MYRANKS_H[[#This Row],[POS]],ReplacementLevel_H[],COLUMN(ReplacementLevel_H[R]),FALSE)</f>
        <v>0.68922764227642253</v>
      </c>
      <c r="Q22" s="24">
        <f>MYRANKS_H[[#This Row],[HR]]/10.4-VLOOKUP(MYRANKS_H[[#This Row],[POS]],ReplacementLevel_H[],COLUMN(ReplacementLevel_H[HR]),FALSE)</f>
        <v>1.2911666666666668</v>
      </c>
      <c r="R22" s="24">
        <f>MYRANKS_H[[#This Row],[RBI]]/24.6-VLOOKUP(MYRANKS_H[[#This Row],[POS]],ReplacementLevel_H[],COLUMN(ReplacementLevel_H[RBI]),FALSE)</f>
        <v>1.1658536585365851</v>
      </c>
      <c r="S22" s="24">
        <f>MYRANKS_H[[#This Row],[SB]]/9.4-VLOOKUP(MYRANKS_H[[#This Row],[POS]],ReplacementLevel_H[],COLUMN(ReplacementLevel_H[SB]),FALSE)</f>
        <v>0.11925531914893628</v>
      </c>
      <c r="T22" s="24">
        <f>((MYRANKS_H[[#This Row],[H]]+1768)/(MYRANKS_H[[#This Row],[AB]]+6617)-0.267)/0.0024-VLOOKUP(MYRANKS_H[[#This Row],[POS]],ReplacementLevel_H[],COLUMN(ReplacementLevel_H[AVG]),FALSE)</f>
        <v>1.0610786701002295</v>
      </c>
      <c r="U22" s="24">
        <f>MYRANKS_H[[#This Row],[RSGP]]+MYRANKS_H[[#This Row],[HRSGP]]+MYRANKS_H[[#This Row],[RBISGP]]+MYRANKS_H[[#This Row],[SBSGP]]+MYRANKS_H[[#This Row],[AVGSGP]]</f>
        <v>4.3265819567288402</v>
      </c>
      <c r="V22" s="57">
        <f>_xlfn.RANK.EQ(MYRANKS_H[[#This Row],[TTLSGP]],U:U,0)</f>
        <v>21</v>
      </c>
    </row>
    <row r="23" spans="1:22" ht="15" customHeight="1" x14ac:dyDescent="0.25">
      <c r="A23" s="6" t="s">
        <v>1209</v>
      </c>
      <c r="B23" s="13" t="str">
        <f>VLOOKUP(MYRANKS_H[[#This Row],[PLAYERID]],PLAYERIDMAP[],COLUMN(PLAYERIDMAP[[#This Row],[PLAYERNAME]]),FALSE)</f>
        <v>Edwin Encarnacion</v>
      </c>
      <c r="C23" s="9" t="str">
        <f>VLOOKUP(MYRANKS_H[[#This Row],[PLAYERID]],PLAYERIDMAP[],COLUMN(PLAYERIDMAP[[#This Row],[TEAM]]),FALSE)</f>
        <v>TOR</v>
      </c>
      <c r="D23" s="9" t="str">
        <f>VLOOKUP(MYRANKS_H[[#This Row],[PLAYERID]],PLAYERIDMAP[],COLUMN(PLAYERIDMAP[[#This Row],[POS]]),FALSE)</f>
        <v>1B</v>
      </c>
      <c r="E23" s="9">
        <f>VLOOKUP(MYRANKS_H[[#This Row],[PLAYERID]],PLAYERIDMAP[],COLUMN(PLAYERIDMAP[[#This Row],[IDFANGRAPHS]]),FALSE)</f>
        <v>2151</v>
      </c>
      <c r="F23" s="10">
        <f>VLOOKUP(MYRANKS_H[[#This Row],[PLAYER NAME]],HITTERPROJECTIONS[],COLUMN(HITTERPROJECTIONS[[#This Row],[PA]]),FALSE)</f>
        <v>620</v>
      </c>
      <c r="G23" s="33">
        <f>VLOOKUP(MYRANKS_H[[#This Row],[PLAYER NAME]],HITTERPROJECTIONS[],COLUMN(HITTERPROJECTIONS[[#This Row],[AB]]),FALSE)</f>
        <v>528.0333333333333</v>
      </c>
      <c r="H23" s="33">
        <f>VLOOKUP(MYRANKS_H[[#This Row],[PLAYER NAME]],HITTERPROJECTIONS[],COLUMN(HITTERPROJECTIONS[[#This Row],[HITS]]),FALSE)</f>
        <v>150.11936000000003</v>
      </c>
      <c r="I23" s="33">
        <f>VLOOKUP(MYRANKS_H[[#This Row],[PLAYER NAME]],HITTERPROJECTIONS[],COLUMN(HITTERPROJECTIONS[[#This Row],[HR]]),FALSE)</f>
        <v>33.033600000000007</v>
      </c>
      <c r="J23" s="33">
        <f>VLOOKUP(MYRANKS_H[[#This Row],[PLAYER NAME]],HITTERPROJECTIONS[],COLUMN(HITTERPROJECTIONS[[#This Row],[R]]),FALSE)</f>
        <v>84.940000000000012</v>
      </c>
      <c r="K23" s="33">
        <f>VLOOKUP(MYRANKS_H[[#This Row],[PLAYER NAME]],HITTERPROJECTIONS[],COLUMN(HITTERPROJECTIONS[[#This Row],[RBI]]),FALSE)</f>
        <v>89.899999999999991</v>
      </c>
      <c r="L23" s="33">
        <f>VLOOKUP(MYRANKS_H[[#This Row],[PLAYER NAME]],HITTERPROJECTIONS[],COLUMN(HITTERPROJECTIONS[[#This Row],[BB]]),FALSE)</f>
        <v>80.600000000000009</v>
      </c>
      <c r="M23" s="33">
        <f>VLOOKUP(MYRANKS_H[[#This Row],[PLAYER NAME]],HITTERPROJECTIONS[],COLUMN(HITTERPROJECTIONS[[#This Row],[SO]]),FALSE)</f>
        <v>74.399999999999991</v>
      </c>
      <c r="N23" s="33">
        <f>VLOOKUP(MYRANKS_H[[#This Row],[PLAYER NAME]],HITTERPROJECTIONS[],COLUMN(HITTERPROJECTIONS[[#This Row],[SB]]),FALSE)</f>
        <v>9.3584905660377355</v>
      </c>
      <c r="O23" s="12">
        <f>MYRANKS_H[[#This Row],[H]]/MYRANKS_H[[#This Row],[AB]]</f>
        <v>0.28429902152641884</v>
      </c>
      <c r="P23" s="24">
        <f>MYRANKS_H[[#This Row],[R]]/24.6-VLOOKUP(MYRANKS_H[[#This Row],[POS]],ReplacementLevel_H[],COLUMN(ReplacementLevel_H[R]),FALSE)</f>
        <v>1.0928455284552849</v>
      </c>
      <c r="Q23" s="24">
        <f>MYRANKS_H[[#This Row],[HR]]/10.4-VLOOKUP(MYRANKS_H[[#This Row],[POS]],ReplacementLevel_H[],COLUMN(ReplacementLevel_H[HR]),FALSE)</f>
        <v>1.236307692307693</v>
      </c>
      <c r="R23" s="24">
        <f>MYRANKS_H[[#This Row],[RBI]]/24.6-VLOOKUP(MYRANKS_H[[#This Row],[POS]],ReplacementLevel_H[],COLUMN(ReplacementLevel_H[RBI]),FALSE)</f>
        <v>0.95447154471544637</v>
      </c>
      <c r="S23" s="24">
        <f>MYRANKS_H[[#This Row],[SB]]/9.4-VLOOKUP(MYRANKS_H[[#This Row],[POS]],ReplacementLevel_H[],COLUMN(ReplacementLevel_H[SB]),FALSE)</f>
        <v>0.70558410276997185</v>
      </c>
      <c r="T23" s="24">
        <f>((MYRANKS_H[[#This Row],[H]]+1768)/(MYRANKS_H[[#This Row],[AB]]+6617)-0.267)/0.0024-VLOOKUP(MYRANKS_H[[#This Row],[POS]],ReplacementLevel_H[],COLUMN(ReplacementLevel_H[AVG]),FALSE)</f>
        <v>0.31621713917826771</v>
      </c>
      <c r="U23" s="24">
        <f>MYRANKS_H[[#This Row],[RSGP]]+MYRANKS_H[[#This Row],[HRSGP]]+MYRANKS_H[[#This Row],[RBISGP]]+MYRANKS_H[[#This Row],[SBSGP]]+MYRANKS_H[[#This Row],[AVGSGP]]</f>
        <v>4.3054260074266644</v>
      </c>
      <c r="V23" s="57">
        <f>_xlfn.RANK.EQ(MYRANKS_H[[#This Row],[TTLSGP]],U:U,0)</f>
        <v>22</v>
      </c>
    </row>
    <row r="24" spans="1:22" x14ac:dyDescent="0.25">
      <c r="A24" s="6" t="s">
        <v>1218</v>
      </c>
      <c r="B24" s="13" t="str">
        <f>VLOOKUP(MYRANKS_H[[#This Row],[PLAYERID]],PLAYERIDMAP[],COLUMN(PLAYERIDMAP[[#This Row],[PLAYERNAME]]),FALSE)</f>
        <v>Bryce Harper</v>
      </c>
      <c r="C24" s="9" t="str">
        <f>VLOOKUP(MYRANKS_H[[#This Row],[PLAYERID]],PLAYERIDMAP[],COLUMN(PLAYERIDMAP[[#This Row],[TEAM]]),FALSE)</f>
        <v>WAS</v>
      </c>
      <c r="D24" s="9" t="str">
        <f>VLOOKUP(MYRANKS_H[[#This Row],[PLAYERID]],PLAYERIDMAP[],COLUMN(PLAYERIDMAP[[#This Row],[POS]]),FALSE)</f>
        <v>OF</v>
      </c>
      <c r="E24" s="9">
        <f>VLOOKUP(MYRANKS_H[[#This Row],[PLAYERID]],PLAYERIDMAP[],COLUMN(PLAYERIDMAP[[#This Row],[IDFANGRAPHS]]),FALSE)</f>
        <v>11579</v>
      </c>
      <c r="F24" s="10">
        <f>VLOOKUP(MYRANKS_H[[#This Row],[PLAYER NAME]],HITTERPROJECTIONS[],COLUMN(HITTERPROJECTIONS[[#This Row],[PA]]),FALSE)</f>
        <v>650</v>
      </c>
      <c r="G24" s="33">
        <f>VLOOKUP(MYRANKS_H[[#This Row],[PLAYER NAME]],HITTERPROJECTIONS[],COLUMN(HITTERPROJECTIONS[[#This Row],[AB]]),FALSE)</f>
        <v>563.33333333333326</v>
      </c>
      <c r="H24" s="33">
        <f>VLOOKUP(MYRANKS_H[[#This Row],[PLAYER NAME]],HITTERPROJECTIONS[],COLUMN(HITTERPROJECTIONS[[#This Row],[HITS]]),FALSE)</f>
        <v>155.55706399999994</v>
      </c>
      <c r="I24" s="33">
        <f>VLOOKUP(MYRANKS_H[[#This Row],[PLAYER NAME]],HITTERPROJECTIONS[],COLUMN(HITTERPROJECTIONS[[#This Row],[HR]]),FALSE)</f>
        <v>26.048533333333332</v>
      </c>
      <c r="J24" s="33">
        <f>VLOOKUP(MYRANKS_H[[#This Row],[PLAYER NAME]],HITTERPROJECTIONS[],COLUMN(HITTERPROJECTIONS[[#This Row],[R]]),FALSE)</f>
        <v>98.149999999999991</v>
      </c>
      <c r="K24" s="33">
        <f>VLOOKUP(MYRANKS_H[[#This Row],[PLAYER NAME]],HITTERPROJECTIONS[],COLUMN(HITTERPROJECTIONS[[#This Row],[RBI]]),FALSE)</f>
        <v>73.45</v>
      </c>
      <c r="L24" s="33">
        <f>VLOOKUP(MYRANKS_H[[#This Row],[PLAYER NAME]],HITTERPROJECTIONS[],COLUMN(HITTERPROJECTIONS[[#This Row],[BB]]),FALSE)</f>
        <v>78</v>
      </c>
      <c r="M24" s="33">
        <f>VLOOKUP(MYRANKS_H[[#This Row],[PLAYER NAME]],HITTERPROJECTIONS[],COLUMN(HITTERPROJECTIONS[[#This Row],[SO]]),FALSE)</f>
        <v>117</v>
      </c>
      <c r="N24" s="33">
        <f>VLOOKUP(MYRANKS_H[[#This Row],[PLAYER NAME]],HITTERPROJECTIONS[],COLUMN(HITTERPROJECTIONS[[#This Row],[SB]]),FALSE)</f>
        <v>17.410714285714285</v>
      </c>
      <c r="O24" s="12">
        <f>MYRANKS_H[[#This Row],[H]]/MYRANKS_H[[#This Row],[AB]]</f>
        <v>0.2761367999999999</v>
      </c>
      <c r="P24" s="24">
        <f>MYRANKS_H[[#This Row],[R]]/24.6-VLOOKUP(MYRANKS_H[[#This Row],[POS]],ReplacementLevel_H[],COLUMN(ReplacementLevel_H[R]),FALSE)</f>
        <v>1.2398373983739832</v>
      </c>
      <c r="Q24" s="24">
        <f>MYRANKS_H[[#This Row],[HR]]/10.4-VLOOKUP(MYRANKS_H[[#This Row],[POS]],ReplacementLevel_H[],COLUMN(ReplacementLevel_H[HR]),FALSE)</f>
        <v>1.1446666666666665</v>
      </c>
      <c r="R24" s="24">
        <f>MYRANKS_H[[#This Row],[RBI]]/24.6-VLOOKUP(MYRANKS_H[[#This Row],[POS]],ReplacementLevel_H[],COLUMN(ReplacementLevel_H[RBI]),FALSE)</f>
        <v>0.59577235772357717</v>
      </c>
      <c r="S24" s="24">
        <f>MYRANKS_H[[#This Row],[SB]]/9.4-VLOOKUP(MYRANKS_H[[#This Row],[POS]],ReplacementLevel_H[],COLUMN(ReplacementLevel_H[SB]),FALSE)</f>
        <v>1.0722036474164132</v>
      </c>
      <c r="T24" s="24">
        <f>((MYRANKS_H[[#This Row],[H]]+1768)/(MYRANKS_H[[#This Row],[AB]]+6617)-0.267)/0.0024-VLOOKUP(MYRANKS_H[[#This Row],[POS]],ReplacementLevel_H[],COLUMN(ReplacementLevel_H[AVG]),FALSE)</f>
        <v>0.23185274592635435</v>
      </c>
      <c r="U24" s="24">
        <f>MYRANKS_H[[#This Row],[RSGP]]+MYRANKS_H[[#This Row],[HRSGP]]+MYRANKS_H[[#This Row],[RBISGP]]+MYRANKS_H[[#This Row],[SBSGP]]+MYRANKS_H[[#This Row],[AVGSGP]]</f>
        <v>4.2843328161069945</v>
      </c>
      <c r="V24" s="57">
        <f>_xlfn.RANK.EQ(MYRANKS_H[[#This Row],[TTLSGP]],U:U,0)</f>
        <v>23</v>
      </c>
    </row>
    <row r="25" spans="1:22" ht="15" customHeight="1" x14ac:dyDescent="0.25">
      <c r="A25" s="6" t="s">
        <v>1221</v>
      </c>
      <c r="B25" s="13" t="str">
        <f>VLOOKUP(MYRANKS_H[[#This Row],[PLAYERID]],PLAYERIDMAP[],COLUMN(PLAYERIDMAP[[#This Row],[PLAYERNAME]]),FALSE)</f>
        <v>Daniel Murphy</v>
      </c>
      <c r="C25" s="9" t="str">
        <f>VLOOKUP(MYRANKS_H[[#This Row],[PLAYERID]],PLAYERIDMAP[],COLUMN(PLAYERIDMAP[[#This Row],[TEAM]]),FALSE)</f>
        <v>NYM</v>
      </c>
      <c r="D25" s="9" t="str">
        <f>VLOOKUP(MYRANKS_H[[#This Row],[PLAYERID]],PLAYERIDMAP[],COLUMN(PLAYERIDMAP[[#This Row],[POS]]),FALSE)</f>
        <v>2B</v>
      </c>
      <c r="E25" s="9">
        <f>VLOOKUP(MYRANKS_H[[#This Row],[PLAYERID]],PLAYERIDMAP[],COLUMN(PLAYERIDMAP[[#This Row],[IDFANGRAPHS]]),FALSE)</f>
        <v>4316</v>
      </c>
      <c r="F25" s="10">
        <f>VLOOKUP(MYRANKS_H[[#This Row],[PLAYER NAME]],HITTERPROJECTIONS[],COLUMN(HITTERPROJECTIONS[[#This Row],[PA]]),FALSE)</f>
        <v>625</v>
      </c>
      <c r="G25" s="33">
        <f>VLOOKUP(MYRANKS_H[[#This Row],[PLAYER NAME]],HITTERPROJECTIONS[],COLUMN(HITTERPROJECTIONS[[#This Row],[AB]]),FALSE)</f>
        <v>584.375</v>
      </c>
      <c r="H25" s="33">
        <f>VLOOKUP(MYRANKS_H[[#This Row],[PLAYER NAME]],HITTERPROJECTIONS[],COLUMN(HITTERPROJECTIONS[[#This Row],[HITS]]),FALSE)</f>
        <v>165.08067812499999</v>
      </c>
      <c r="I25" s="33">
        <f>VLOOKUP(MYRANKS_H[[#This Row],[PLAYER NAME]],HITTERPROJECTIONS[],COLUMN(HITTERPROJECTIONS[[#This Row],[HR]]),FALSE)</f>
        <v>9.1506249999999998</v>
      </c>
      <c r="J25" s="33">
        <f>VLOOKUP(MYRANKS_H[[#This Row],[PLAYER NAME]],HITTERPROJECTIONS[],COLUMN(HITTERPROJECTIONS[[#This Row],[R]]),FALSE)</f>
        <v>73.125</v>
      </c>
      <c r="K25" s="33">
        <f>VLOOKUP(MYRANKS_H[[#This Row],[PLAYER NAME]],HITTERPROJECTIONS[],COLUMN(HITTERPROJECTIONS[[#This Row],[RBI]]),FALSE)</f>
        <v>68.75</v>
      </c>
      <c r="L25" s="33">
        <f>VLOOKUP(MYRANKS_H[[#This Row],[PLAYER NAME]],HITTERPROJECTIONS[],COLUMN(HITTERPROJECTIONS[[#This Row],[BB]]),FALSE)</f>
        <v>34.375</v>
      </c>
      <c r="M25" s="33">
        <f>VLOOKUP(MYRANKS_H[[#This Row],[PLAYER NAME]],HITTERPROJECTIONS[],COLUMN(HITTERPROJECTIONS[[#This Row],[SO]]),FALSE)</f>
        <v>84.375</v>
      </c>
      <c r="N25" s="33">
        <f>VLOOKUP(MYRANKS_H[[#This Row],[PLAYER NAME]],HITTERPROJECTIONS[],COLUMN(HITTERPROJECTIONS[[#This Row],[SB]]),FALSE)</f>
        <v>17.708333333333332</v>
      </c>
      <c r="O25" s="12">
        <f>MYRANKS_H[[#This Row],[H]]/MYRANKS_H[[#This Row],[AB]]</f>
        <v>0.28249099999999999</v>
      </c>
      <c r="P25" s="24">
        <f>MYRANKS_H[[#This Row],[R]]/24.6-VLOOKUP(MYRANKS_H[[#This Row],[POS]],ReplacementLevel_H[],COLUMN(ReplacementLevel_H[R]),FALSE)</f>
        <v>0.84256097560975585</v>
      </c>
      <c r="Q25" s="24">
        <f>MYRANKS_H[[#This Row],[HR]]/10.4-VLOOKUP(MYRANKS_H[[#This Row],[POS]],ReplacementLevel_H[],COLUMN(ReplacementLevel_H[HR]),FALSE)</f>
        <v>-0.22013221153846163</v>
      </c>
      <c r="R25" s="24">
        <f>MYRANKS_H[[#This Row],[RBI]]/24.6-VLOOKUP(MYRANKS_H[[#This Row],[POS]],ReplacementLevel_H[],COLUMN(ReplacementLevel_H[RBI]),FALSE)</f>
        <v>0.99471544715447124</v>
      </c>
      <c r="S25" s="24">
        <f>MYRANKS_H[[#This Row],[SB]]/9.4-VLOOKUP(MYRANKS_H[[#This Row],[POS]],ReplacementLevel_H[],COLUMN(ReplacementLevel_H[SB]),FALSE)</f>
        <v>1.5038652482269503</v>
      </c>
      <c r="T25" s="24">
        <f>((MYRANKS_H[[#This Row],[H]]+1768)/(MYRANKS_H[[#This Row],[AB]]+6617)-0.267)/0.0024-VLOOKUP(MYRANKS_H[[#This Row],[POS]],ReplacementLevel_H[],COLUMN(ReplacementLevel_H[AVG]),FALSE)</f>
        <v>1.0467351793349553</v>
      </c>
      <c r="U25" s="24">
        <f>MYRANKS_H[[#This Row],[RSGP]]+MYRANKS_H[[#This Row],[HRSGP]]+MYRANKS_H[[#This Row],[RBISGP]]+MYRANKS_H[[#This Row],[SBSGP]]+MYRANKS_H[[#This Row],[AVGSGP]]</f>
        <v>4.1677446387876707</v>
      </c>
      <c r="V25" s="57">
        <f>_xlfn.RANK.EQ(MYRANKS_H[[#This Row],[TTLSGP]],U:U,0)</f>
        <v>24</v>
      </c>
    </row>
    <row r="26" spans="1:22" x14ac:dyDescent="0.25">
      <c r="A26" s="7" t="s">
        <v>1468</v>
      </c>
      <c r="B26" s="13" t="str">
        <f>VLOOKUP(MYRANKS_H[[#This Row],[PLAYERID]],PLAYERIDMAP[],COLUMN(PLAYERIDMAP[[#This Row],[PLAYERNAME]]),FALSE)</f>
        <v>Jean Segura</v>
      </c>
      <c r="C26" s="10" t="str">
        <f>VLOOKUP(MYRANKS_H[[#This Row],[PLAYERID]],PLAYERIDMAP[],COLUMN(PLAYERIDMAP[[#This Row],[TEAM]]),FALSE)</f>
        <v>MIL</v>
      </c>
      <c r="D26" s="10" t="str">
        <f>VLOOKUP(MYRANKS_H[[#This Row],[PLAYERID]],PLAYERIDMAP[],COLUMN(PLAYERIDMAP[[#This Row],[POS]]),FALSE)</f>
        <v>SS</v>
      </c>
      <c r="E26" s="10">
        <f>VLOOKUP(MYRANKS_H[[#This Row],[PLAYERID]],PLAYERIDMAP[],COLUMN(PLAYERIDMAP[[#This Row],[IDFANGRAPHS]]),FALSE)</f>
        <v>5933</v>
      </c>
      <c r="F26" s="10">
        <f>VLOOKUP(MYRANKS_H[[#This Row],[PLAYER NAME]],HITTERPROJECTIONS[],COLUMN(HITTERPROJECTIONS[[#This Row],[PA]]),FALSE)</f>
        <v>625</v>
      </c>
      <c r="G26" s="33">
        <f>VLOOKUP(MYRANKS_H[[#This Row],[PLAYER NAME]],HITTERPROJECTIONS[],COLUMN(HITTERPROJECTIONS[[#This Row],[AB]]),FALSE)</f>
        <v>583.68055555555554</v>
      </c>
      <c r="H26" s="33">
        <f>VLOOKUP(MYRANKS_H[[#This Row],[PLAYER NAME]],HITTERPROJECTIONS[],COLUMN(HITTERPROJECTIONS[[#This Row],[HITS]]),FALSE)</f>
        <v>165.080090625</v>
      </c>
      <c r="I26" s="33">
        <f>VLOOKUP(MYRANKS_H[[#This Row],[PLAYER NAME]],HITTERPROJECTIONS[],COLUMN(HITTERPROJECTIONS[[#This Row],[HR]]),FALSE)</f>
        <v>9.9481249999999992</v>
      </c>
      <c r="J26" s="33">
        <f>VLOOKUP(MYRANKS_H[[#This Row],[PLAYER NAME]],HITTERPROJECTIONS[],COLUMN(HITTERPROJECTIONS[[#This Row],[R]]),FALSE)</f>
        <v>74.375</v>
      </c>
      <c r="K26" s="33">
        <f>VLOOKUP(MYRANKS_H[[#This Row],[PLAYER NAME]],HITTERPROJECTIONS[],COLUMN(HITTERPROJECTIONS[[#This Row],[RBI]]),FALSE)</f>
        <v>56.25</v>
      </c>
      <c r="L26" s="33">
        <f>VLOOKUP(MYRANKS_H[[#This Row],[PLAYER NAME]],HITTERPROJECTIONS[],COLUMN(HITTERPROJECTIONS[[#This Row],[BB]]),FALSE)</f>
        <v>31.25</v>
      </c>
      <c r="M26" s="33">
        <f>VLOOKUP(MYRANKS_H[[#This Row],[PLAYER NAME]],HITTERPROJECTIONS[],COLUMN(HITTERPROJECTIONS[[#This Row],[SO]]),FALSE)</f>
        <v>84.375</v>
      </c>
      <c r="N26" s="33">
        <f>VLOOKUP(MYRANKS_H[[#This Row],[PLAYER NAME]],HITTERPROJECTIONS[],COLUMN(HITTERPROJECTIONS[[#This Row],[SB]]),FALSE)</f>
        <v>42.613636363636367</v>
      </c>
      <c r="O26" s="12">
        <f>MYRANKS_H[[#This Row],[H]]/MYRANKS_H[[#This Row],[AB]]</f>
        <v>0.28282609220701965</v>
      </c>
      <c r="P26" s="24">
        <f>MYRANKS_H[[#This Row],[R]]/24.6-VLOOKUP(MYRANKS_H[[#This Row],[POS]],ReplacementLevel_H[],COLUMN(ReplacementLevel_H[R]),FALSE)</f>
        <v>0.32337398373983683</v>
      </c>
      <c r="Q26" s="24">
        <f>MYRANKS_H[[#This Row],[HR]]/10.4-VLOOKUP(MYRANKS_H[[#This Row],[POS]],ReplacementLevel_H[],COLUMN(ReplacementLevel_H[HR]),FALSE)</f>
        <v>-0.16344951923076945</v>
      </c>
      <c r="R26" s="24">
        <f>MYRANKS_H[[#This Row],[RBI]]/24.6-VLOOKUP(MYRANKS_H[[#This Row],[POS]],ReplacementLevel_H[],COLUMN(ReplacementLevel_H[RBI]),FALSE)</f>
        <v>8.6585365853658391E-2</v>
      </c>
      <c r="S26" s="24">
        <f>MYRANKS_H[[#This Row],[SB]]/9.4-VLOOKUP(MYRANKS_H[[#This Row],[POS]],ReplacementLevel_H[],COLUMN(ReplacementLevel_H[SB]),FALSE)</f>
        <v>3.1233655705996135</v>
      </c>
      <c r="T26" s="24">
        <f>((MYRANKS_H[[#This Row],[H]]+1768)/(MYRANKS_H[[#This Row],[AB]]+6617)-0.267)/0.0024-VLOOKUP(MYRANKS_H[[#This Row],[POS]],ReplacementLevel_H[],COLUMN(ReplacementLevel_H[AVG]),FALSE)</f>
        <v>0.767487850781847</v>
      </c>
      <c r="U26" s="24">
        <f>MYRANKS_H[[#This Row],[RSGP]]+MYRANKS_H[[#This Row],[HRSGP]]+MYRANKS_H[[#This Row],[RBISGP]]+MYRANKS_H[[#This Row],[SBSGP]]+MYRANKS_H[[#This Row],[AVGSGP]]</f>
        <v>4.1373632517441861</v>
      </c>
      <c r="V26" s="57">
        <f>_xlfn.RANK.EQ(MYRANKS_H[[#This Row],[TTLSGP]],U:U,0)</f>
        <v>25</v>
      </c>
    </row>
    <row r="27" spans="1:22" ht="15" customHeight="1" x14ac:dyDescent="0.25">
      <c r="A27" s="7" t="s">
        <v>1262</v>
      </c>
      <c r="B27" s="13" t="str">
        <f>VLOOKUP(MYRANKS_H[[#This Row],[PLAYERID]],PLAYERIDMAP[],COLUMN(PLAYERIDMAP[[#This Row],[PLAYERNAME]]),FALSE)</f>
        <v>Wilin Rosario</v>
      </c>
      <c r="C27" s="10" t="str">
        <f>VLOOKUP(MYRANKS_H[[#This Row],[PLAYERID]],PLAYERIDMAP[],COLUMN(PLAYERIDMAP[[#This Row],[TEAM]]),FALSE)</f>
        <v>COL</v>
      </c>
      <c r="D27" s="10" t="str">
        <f>VLOOKUP(MYRANKS_H[[#This Row],[PLAYERID]],PLAYERIDMAP[],COLUMN(PLAYERIDMAP[[#This Row],[POS]]),FALSE)</f>
        <v>C</v>
      </c>
      <c r="E27" s="10">
        <f>VLOOKUP(MYRANKS_H[[#This Row],[PLAYERID]],PLAYERIDMAP[],COLUMN(PLAYERIDMAP[[#This Row],[IDFANGRAPHS]]),FALSE)</f>
        <v>8002</v>
      </c>
      <c r="F27" s="10">
        <f>VLOOKUP(MYRANKS_H[[#This Row],[PLAYER NAME]],HITTERPROJECTIONS[],COLUMN(HITTERPROJECTIONS[[#This Row],[PA]]),FALSE)</f>
        <v>425</v>
      </c>
      <c r="G27" s="33">
        <f>VLOOKUP(MYRANKS_H[[#This Row],[PLAYER NAME]],HITTERPROJECTIONS[],COLUMN(HITTERPROJECTIONS[[#This Row],[AB]]),FALSE)</f>
        <v>402.32401315789474</v>
      </c>
      <c r="H27" s="33">
        <f>VLOOKUP(MYRANKS_H[[#This Row],[PLAYER NAME]],HITTERPROJECTIONS[],COLUMN(HITTERPROJECTIONS[[#This Row],[HITS]]),FALSE)</f>
        <v>112.1277860131579</v>
      </c>
      <c r="I27" s="33">
        <f>VLOOKUP(MYRANKS_H[[#This Row],[PLAYER NAME]],HITTERPROJECTIONS[],COLUMN(HITTERPROJECTIONS[[#This Row],[HR]]),FALSE)</f>
        <v>23.386318421052632</v>
      </c>
      <c r="J27" s="33">
        <f>VLOOKUP(MYRANKS_H[[#This Row],[PLAYER NAME]],HITTERPROJECTIONS[],COLUMN(HITTERPROJECTIONS[[#This Row],[R]]),FALSE)</f>
        <v>59.924999999999997</v>
      </c>
      <c r="K27" s="33">
        <f>VLOOKUP(MYRANKS_H[[#This Row],[PLAYER NAME]],HITTERPROJECTIONS[],COLUMN(HITTERPROJECTIONS[[#This Row],[RBI]]),FALSE)</f>
        <v>67.150000000000006</v>
      </c>
      <c r="L27" s="33">
        <f>VLOOKUP(MYRANKS_H[[#This Row],[PLAYER NAME]],HITTERPROJECTIONS[],COLUMN(HITTERPROJECTIONS[[#This Row],[BB]]),FALSE)</f>
        <v>19.125</v>
      </c>
      <c r="M27" s="33">
        <f>VLOOKUP(MYRANKS_H[[#This Row],[PLAYER NAME]],HITTERPROJECTIONS[],COLUMN(HITTERPROJECTIONS[[#This Row],[SO]]),FALSE)</f>
        <v>99.875</v>
      </c>
      <c r="N27" s="33">
        <f>VLOOKUP(MYRANKS_H[[#This Row],[PLAYER NAME]],HITTERPROJECTIONS[],COLUMN(HITTERPROJECTIONS[[#This Row],[SB]]),FALSE)</f>
        <v>2.8333333333333335</v>
      </c>
      <c r="O27" s="12">
        <f>MYRANKS_H[[#This Row],[H]]/MYRANKS_H[[#This Row],[AB]]</f>
        <v>0.27870020765862813</v>
      </c>
      <c r="P27" s="24">
        <f>MYRANKS_H[[#This Row],[R]]/24.6-VLOOKUP(MYRANKS_H[[#This Row],[POS]],ReplacementLevel_H[],COLUMN(ReplacementLevel_H[R]),FALSE)</f>
        <v>0.77597560975609725</v>
      </c>
      <c r="Q27" s="24">
        <f>MYRANKS_H[[#This Row],[HR]]/10.4-VLOOKUP(MYRANKS_H[[#This Row],[POS]],ReplacementLevel_H[],COLUMN(ReplacementLevel_H[HR]),FALSE)</f>
        <v>1.1786844635627529</v>
      </c>
      <c r="R27" s="24">
        <f>MYRANKS_H[[#This Row],[RBI]]/24.6-VLOOKUP(MYRANKS_H[[#This Row],[POS]],ReplacementLevel_H[],COLUMN(ReplacementLevel_H[RBI]),FALSE)</f>
        <v>0.93967479674796772</v>
      </c>
      <c r="S27" s="24">
        <f>MYRANKS_H[[#This Row],[SB]]/9.4-VLOOKUP(MYRANKS_H[[#This Row],[POS]],ReplacementLevel_H[],COLUMN(ReplacementLevel_H[SB]),FALSE)</f>
        <v>0.12141843971631205</v>
      </c>
      <c r="T27" s="24">
        <f>((MYRANKS_H[[#This Row],[H]]+1768)/(MYRANKS_H[[#This Row],[AB]]+6617)-0.267)/0.0024-VLOOKUP(MYRANKS_H[[#This Row],[POS]],ReplacementLevel_H[],COLUMN(ReplacementLevel_H[AVG]),FALSE)</f>
        <v>1.07427642847162</v>
      </c>
      <c r="U27" s="24">
        <f>MYRANKS_H[[#This Row],[RSGP]]+MYRANKS_H[[#This Row],[HRSGP]]+MYRANKS_H[[#This Row],[RBISGP]]+MYRANKS_H[[#This Row],[SBSGP]]+MYRANKS_H[[#This Row],[AVGSGP]]</f>
        <v>4.0900297382547501</v>
      </c>
      <c r="V27" s="57">
        <f>_xlfn.RANK.EQ(MYRANKS_H[[#This Row],[TTLSGP]],U:U,0)</f>
        <v>26</v>
      </c>
    </row>
    <row r="28" spans="1:22" ht="15" customHeight="1" x14ac:dyDescent="0.25">
      <c r="A28" s="6" t="s">
        <v>1263</v>
      </c>
      <c r="B28" s="13" t="str">
        <f>VLOOKUP(MYRANKS_H[[#This Row],[PLAYERID]],PLAYERIDMAP[],COLUMN(PLAYERIDMAP[[#This Row],[PLAYERNAME]]),FALSE)</f>
        <v>Yadier Molina</v>
      </c>
      <c r="C28" s="9" t="str">
        <f>VLOOKUP(MYRANKS_H[[#This Row],[PLAYERID]],PLAYERIDMAP[],COLUMN(PLAYERIDMAP[[#This Row],[TEAM]]),FALSE)</f>
        <v>STL</v>
      </c>
      <c r="D28" s="9" t="str">
        <f>VLOOKUP(MYRANKS_H[[#This Row],[PLAYERID]],PLAYERIDMAP[],COLUMN(PLAYERIDMAP[[#This Row],[POS]]),FALSE)</f>
        <v>C</v>
      </c>
      <c r="E28" s="9">
        <f>VLOOKUP(MYRANKS_H[[#This Row],[PLAYERID]],PLAYERIDMAP[],COLUMN(PLAYERIDMAP[[#This Row],[IDFANGRAPHS]]),FALSE)</f>
        <v>7007</v>
      </c>
      <c r="F28" s="10">
        <f>VLOOKUP(MYRANKS_H[[#This Row],[PLAYER NAME]],HITTERPROJECTIONS[],COLUMN(HITTERPROJECTIONS[[#This Row],[PA]]),FALSE)</f>
        <v>525</v>
      </c>
      <c r="G28" s="33">
        <f>VLOOKUP(MYRANKS_H[[#This Row],[PLAYER NAME]],HITTERPROJECTIONS[],COLUMN(HITTERPROJECTIONS[[#This Row],[AB]]),FALSE)</f>
        <v>481.58333333333331</v>
      </c>
      <c r="H28" s="33">
        <f>VLOOKUP(MYRANKS_H[[#This Row],[PLAYER NAME]],HITTERPROJECTIONS[],COLUMN(HITTERPROJECTIONS[[#This Row],[HITS]]),FALSE)</f>
        <v>143.31717633333332</v>
      </c>
      <c r="I28" s="33">
        <f>VLOOKUP(MYRANKS_H[[#This Row],[PLAYER NAME]],HITTERPROJECTIONS[],COLUMN(HITTERPROJECTIONS[[#This Row],[HR]]),FALSE)</f>
        <v>13.2447</v>
      </c>
      <c r="J28" s="33">
        <f>VLOOKUP(MYRANKS_H[[#This Row],[PLAYER NAME]],HITTERPROJECTIONS[],COLUMN(HITTERPROJECTIONS[[#This Row],[R]]),FALSE)</f>
        <v>61.949999999999996</v>
      </c>
      <c r="K28" s="33">
        <f>VLOOKUP(MYRANKS_H[[#This Row],[PLAYER NAME]],HITTERPROJECTIONS[],COLUMN(HITTERPROJECTIONS[[#This Row],[RBI]]),FALSE)</f>
        <v>70.350000000000009</v>
      </c>
      <c r="L28" s="33">
        <f>VLOOKUP(MYRANKS_H[[#This Row],[PLAYER NAME]],HITTERPROJECTIONS[],COLUMN(HITTERPROJECTIONS[[#This Row],[BB]]),FALSE)</f>
        <v>36.75</v>
      </c>
      <c r="M28" s="33">
        <f>VLOOKUP(MYRANKS_H[[#This Row],[PLAYER NAME]],HITTERPROJECTIONS[],COLUMN(HITTERPROJECTIONS[[#This Row],[SO]]),FALSE)</f>
        <v>52.5</v>
      </c>
      <c r="N28" s="33">
        <f>VLOOKUP(MYRANKS_H[[#This Row],[PLAYER NAME]],HITTERPROJECTIONS[],COLUMN(HITTERPROJECTIONS[[#This Row],[SB]]),FALSE)</f>
        <v>4.3312499999999998</v>
      </c>
      <c r="O28" s="12">
        <f>MYRANKS_H[[#This Row],[H]]/MYRANKS_H[[#This Row],[AB]]</f>
        <v>0.29759579788890811</v>
      </c>
      <c r="P28" s="24">
        <f>MYRANKS_H[[#This Row],[R]]/24.6-VLOOKUP(MYRANKS_H[[#This Row],[POS]],ReplacementLevel_H[],COLUMN(ReplacementLevel_H[R]),FALSE)</f>
        <v>0.85829268292682914</v>
      </c>
      <c r="Q28" s="24">
        <f>MYRANKS_H[[#This Row],[HR]]/10.4-VLOOKUP(MYRANKS_H[[#This Row],[POS]],ReplacementLevel_H[],COLUMN(ReplacementLevel_H[HR]),FALSE)</f>
        <v>0.20352884615384603</v>
      </c>
      <c r="R28" s="24">
        <f>MYRANKS_H[[#This Row],[RBI]]/24.6-VLOOKUP(MYRANKS_H[[#This Row],[POS]],ReplacementLevel_H[],COLUMN(ReplacementLevel_H[RBI]),FALSE)</f>
        <v>1.0697560975609757</v>
      </c>
      <c r="S28" s="24">
        <f>MYRANKS_H[[#This Row],[SB]]/9.4-VLOOKUP(MYRANKS_H[[#This Row],[POS]],ReplacementLevel_H[],COLUMN(ReplacementLevel_H[SB]),FALSE)</f>
        <v>0.28077127659574463</v>
      </c>
      <c r="T28" s="24">
        <f>((MYRANKS_H[[#This Row],[H]]+1768)/(MYRANKS_H[[#This Row],[AB]]+6617)-0.267)/0.0024-VLOOKUP(MYRANKS_H[[#This Row],[POS]],ReplacementLevel_H[],COLUMN(ReplacementLevel_H[AVG]),FALSE)</f>
        <v>1.6588860649033974</v>
      </c>
      <c r="U28" s="24">
        <f>MYRANKS_H[[#This Row],[RSGP]]+MYRANKS_H[[#This Row],[HRSGP]]+MYRANKS_H[[#This Row],[RBISGP]]+MYRANKS_H[[#This Row],[SBSGP]]+MYRANKS_H[[#This Row],[AVGSGP]]</f>
        <v>4.0712349681407929</v>
      </c>
      <c r="V28" s="57">
        <f>_xlfn.RANK.EQ(MYRANKS_H[[#This Row],[TTLSGP]],U:U,0)</f>
        <v>27</v>
      </c>
    </row>
    <row r="29" spans="1:22" ht="15" customHeight="1" x14ac:dyDescent="0.25">
      <c r="A29" s="7" t="s">
        <v>1214</v>
      </c>
      <c r="B29" s="13" t="str">
        <f>VLOOKUP(MYRANKS_H[[#This Row],[PLAYERID]],PLAYERIDMAP[],COLUMN(PLAYERIDMAP[[#This Row],[PLAYERNAME]]),FALSE)</f>
        <v>Carlos Santana</v>
      </c>
      <c r="C29" s="10" t="str">
        <f>VLOOKUP(MYRANKS_H[[#This Row],[PLAYERID]],PLAYERIDMAP[],COLUMN(PLAYERIDMAP[[#This Row],[TEAM]]),FALSE)</f>
        <v>CLE</v>
      </c>
      <c r="D29" s="10" t="str">
        <f>VLOOKUP(MYRANKS_H[[#This Row],[PLAYERID]],PLAYERIDMAP[],COLUMN(PLAYERIDMAP[[#This Row],[POS]]),FALSE)</f>
        <v>C</v>
      </c>
      <c r="E29" s="10">
        <f>VLOOKUP(MYRANKS_H[[#This Row],[PLAYERID]],PLAYERIDMAP[],COLUMN(PLAYERIDMAP[[#This Row],[IDFANGRAPHS]]),FALSE)</f>
        <v>2396</v>
      </c>
      <c r="F29" s="10">
        <f>VLOOKUP(MYRANKS_H[[#This Row],[PLAYER NAME]],HITTERPROJECTIONS[],COLUMN(HITTERPROJECTIONS[[#This Row],[PA]]),FALSE)</f>
        <v>625</v>
      </c>
      <c r="G29" s="33">
        <f>VLOOKUP(MYRANKS_H[[#This Row],[PLAYER NAME]],HITTERPROJECTIONS[],COLUMN(HITTERPROJECTIONS[[#This Row],[AB]]),FALSE)</f>
        <v>521.875</v>
      </c>
      <c r="H29" s="33">
        <f>VLOOKUP(MYRANKS_H[[#This Row],[PLAYER NAME]],HITTERPROJECTIONS[],COLUMN(HITTERPROJECTIONS[[#This Row],[HITS]]),FALSE)</f>
        <v>132.735375</v>
      </c>
      <c r="I29" s="33">
        <f>VLOOKUP(MYRANKS_H[[#This Row],[PLAYER NAME]],HITTERPROJECTIONS[],COLUMN(HITTERPROJECTIONS[[#This Row],[HR]]),FALSE)</f>
        <v>20.292187500000001</v>
      </c>
      <c r="J29" s="33">
        <f>VLOOKUP(MYRANKS_H[[#This Row],[PLAYER NAME]],HITTERPROJECTIONS[],COLUMN(HITTERPROJECTIONS[[#This Row],[R]]),FALSE)</f>
        <v>75</v>
      </c>
      <c r="K29" s="33">
        <f>VLOOKUP(MYRANKS_H[[#This Row],[PLAYER NAME]],HITTERPROJECTIONS[],COLUMN(HITTERPROJECTIONS[[#This Row],[RBI]]),FALSE)</f>
        <v>74.375</v>
      </c>
      <c r="L29" s="33">
        <f>VLOOKUP(MYRANKS_H[[#This Row],[PLAYER NAME]],HITTERPROJECTIONS[],COLUMN(HITTERPROJECTIONS[[#This Row],[BB]]),FALSE)</f>
        <v>93.75</v>
      </c>
      <c r="M29" s="33">
        <f>VLOOKUP(MYRANKS_H[[#This Row],[PLAYER NAME]],HITTERPROJECTIONS[],COLUMN(HITTERPROJECTIONS[[#This Row],[SO]]),FALSE)</f>
        <v>106.25000000000001</v>
      </c>
      <c r="N29" s="33">
        <f>VLOOKUP(MYRANKS_H[[#This Row],[PLAYER NAME]],HITTERPROJECTIONS[],COLUMN(HITTERPROJECTIONS[[#This Row],[SB]]),FALSE)</f>
        <v>3.1249999999999996</v>
      </c>
      <c r="O29" s="12">
        <f>MYRANKS_H[[#This Row],[H]]/MYRANKS_H[[#This Row],[AB]]</f>
        <v>0.25434323353293414</v>
      </c>
      <c r="P29" s="24">
        <f>MYRANKS_H[[#This Row],[R]]/24.6-VLOOKUP(MYRANKS_H[[#This Row],[POS]],ReplacementLevel_H[],COLUMN(ReplacementLevel_H[R]),FALSE)</f>
        <v>1.3887804878048782</v>
      </c>
      <c r="Q29" s="24">
        <f>MYRANKS_H[[#This Row],[HR]]/10.4-VLOOKUP(MYRANKS_H[[#This Row],[POS]],ReplacementLevel_H[],COLUMN(ReplacementLevel_H[HR]),FALSE)</f>
        <v>0.88117187499999994</v>
      </c>
      <c r="R29" s="24">
        <f>MYRANKS_H[[#This Row],[RBI]]/24.6-VLOOKUP(MYRANKS_H[[#This Row],[POS]],ReplacementLevel_H[],COLUMN(ReplacementLevel_H[RBI]),FALSE)</f>
        <v>1.233373983739837</v>
      </c>
      <c r="S29" s="24">
        <f>MYRANKS_H[[#This Row],[SB]]/9.4-VLOOKUP(MYRANKS_H[[#This Row],[POS]],ReplacementLevel_H[],COLUMN(ReplacementLevel_H[SB]),FALSE)</f>
        <v>0.15244680851063824</v>
      </c>
      <c r="T29" s="24">
        <f>((MYRANKS_H[[#This Row],[H]]+1768)/(MYRANKS_H[[#This Row],[AB]]+6617)-0.267)/0.0024-VLOOKUP(MYRANKS_H[[#This Row],[POS]],ReplacementLevel_H[],COLUMN(ReplacementLevel_H[AVG]),FALSE)</f>
        <v>0.40807818692254072</v>
      </c>
      <c r="U29" s="24">
        <f>MYRANKS_H[[#This Row],[RSGP]]+MYRANKS_H[[#This Row],[HRSGP]]+MYRANKS_H[[#This Row],[RBISGP]]+MYRANKS_H[[#This Row],[SBSGP]]+MYRANKS_H[[#This Row],[AVGSGP]]</f>
        <v>4.0638513419778945</v>
      </c>
      <c r="V29" s="57">
        <f>_xlfn.RANK.EQ(MYRANKS_H[[#This Row],[TTLSGP]],U:U,0)</f>
        <v>28</v>
      </c>
    </row>
    <row r="30" spans="1:22" ht="15" customHeight="1" x14ac:dyDescent="0.25">
      <c r="A30" s="7" t="s">
        <v>1212</v>
      </c>
      <c r="B30" s="13" t="str">
        <f>VLOOKUP(MYRANKS_H[[#This Row],[PLAYERID]],PLAYERIDMAP[],COLUMN(PLAYERIDMAP[[#This Row],[PLAYERNAME]]),FALSE)</f>
        <v>Matt Wieters</v>
      </c>
      <c r="C30" s="10" t="str">
        <f>VLOOKUP(MYRANKS_H[[#This Row],[PLAYERID]],PLAYERIDMAP[],COLUMN(PLAYERIDMAP[[#This Row],[TEAM]]),FALSE)</f>
        <v>BAL</v>
      </c>
      <c r="D30" s="10" t="str">
        <f>VLOOKUP(MYRANKS_H[[#This Row],[PLAYERID]],PLAYERIDMAP[],COLUMN(PLAYERIDMAP[[#This Row],[POS]]),FALSE)</f>
        <v>C</v>
      </c>
      <c r="E30" s="10">
        <f>VLOOKUP(MYRANKS_H[[#This Row],[PLAYERID]],PLAYERIDMAP[],COLUMN(PLAYERIDMAP[[#This Row],[IDFANGRAPHS]]),FALSE)</f>
        <v>4298</v>
      </c>
      <c r="F30" s="10">
        <f>VLOOKUP(MYRANKS_H[[#This Row],[PLAYER NAME]],HITTERPROJECTIONS[],COLUMN(HITTERPROJECTIONS[[#This Row],[PA]]),FALSE)</f>
        <v>580</v>
      </c>
      <c r="G30" s="33">
        <f>VLOOKUP(MYRANKS_H[[#This Row],[PLAYER NAME]],HITTERPROJECTIONS[],COLUMN(HITTERPROJECTIONS[[#This Row],[AB]]),FALSE)</f>
        <v>521.01846153846145</v>
      </c>
      <c r="H30" s="33">
        <f>VLOOKUP(MYRANKS_H[[#This Row],[PLAYER NAME]],HITTERPROJECTIONS[],COLUMN(HITTERPROJECTIONS[[#This Row],[HITS]]),FALSE)</f>
        <v>134.85002784</v>
      </c>
      <c r="I30" s="33">
        <f>VLOOKUP(MYRANKS_H[[#This Row],[PLAYER NAME]],HITTERPROJECTIONS[],COLUMN(HITTERPROJECTIONS[[#This Row],[HR]]),FALSE)</f>
        <v>23.538371999999995</v>
      </c>
      <c r="J30" s="33">
        <f>VLOOKUP(MYRANKS_H[[#This Row],[PLAYER NAME]],HITTERPROJECTIONS[],COLUMN(HITTERPROJECTIONS[[#This Row],[R]]),FALSE)</f>
        <v>65.540000000000006</v>
      </c>
      <c r="K30" s="33">
        <f>VLOOKUP(MYRANKS_H[[#This Row],[PLAYER NAME]],HITTERPROJECTIONS[],COLUMN(HITTERPROJECTIONS[[#This Row],[RBI]]),FALSE)</f>
        <v>75.98</v>
      </c>
      <c r="L30" s="33">
        <f>VLOOKUP(MYRANKS_H[[#This Row],[PLAYER NAME]],HITTERPROJECTIONS[],COLUMN(HITTERPROJECTIONS[[#This Row],[BB]]),FALSE)</f>
        <v>52.199999999999996</v>
      </c>
      <c r="M30" s="33">
        <f>VLOOKUP(MYRANKS_H[[#This Row],[PLAYER NAME]],HITTERPROJECTIONS[],COLUMN(HITTERPROJECTIONS[[#This Row],[SO]]),FALSE)</f>
        <v>104.39999999999999</v>
      </c>
      <c r="N30" s="33">
        <f>VLOOKUP(MYRANKS_H[[#This Row],[PLAYER NAME]],HITTERPROJECTIONS[],COLUMN(HITTERPROJECTIONS[[#This Row],[SB]]),FALSE)</f>
        <v>1.6571428571428575</v>
      </c>
      <c r="O30" s="12">
        <f>MYRANKS_H[[#This Row],[H]]/MYRANKS_H[[#This Row],[AB]]</f>
        <v>0.25882005685905124</v>
      </c>
      <c r="P30" s="24">
        <f>MYRANKS_H[[#This Row],[R]]/24.6-VLOOKUP(MYRANKS_H[[#This Row],[POS]],ReplacementLevel_H[],COLUMN(ReplacementLevel_H[R]),FALSE)</f>
        <v>1.0042276422764231</v>
      </c>
      <c r="Q30" s="24">
        <f>MYRANKS_H[[#This Row],[HR]]/10.4-VLOOKUP(MYRANKS_H[[#This Row],[POS]],ReplacementLevel_H[],COLUMN(ReplacementLevel_H[HR]),FALSE)</f>
        <v>1.1933049999999994</v>
      </c>
      <c r="R30" s="24">
        <f>MYRANKS_H[[#This Row],[RBI]]/24.6-VLOOKUP(MYRANKS_H[[#This Row],[POS]],ReplacementLevel_H[],COLUMN(ReplacementLevel_H[RBI]),FALSE)</f>
        <v>1.2986178861788615</v>
      </c>
      <c r="S30" s="24">
        <f>MYRANKS_H[[#This Row],[SB]]/9.4-VLOOKUP(MYRANKS_H[[#This Row],[POS]],ReplacementLevel_H[],COLUMN(ReplacementLevel_H[SB]),FALSE)</f>
        <v>-3.7082066869300601E-3</v>
      </c>
      <c r="T30" s="24">
        <f>((MYRANKS_H[[#This Row],[H]]+1768)/(MYRANKS_H[[#This Row],[AB]]+6617)-0.267)/0.0024-VLOOKUP(MYRANKS_H[[#This Row],[POS]],ReplacementLevel_H[],COLUMN(ReplacementLevel_H[AVG]),FALSE)</f>
        <v>0.54482875517560136</v>
      </c>
      <c r="U30" s="24">
        <f>MYRANKS_H[[#This Row],[RSGP]]+MYRANKS_H[[#This Row],[HRSGP]]+MYRANKS_H[[#This Row],[RBISGP]]+MYRANKS_H[[#This Row],[SBSGP]]+MYRANKS_H[[#This Row],[AVGSGP]]</f>
        <v>4.0372710769439548</v>
      </c>
      <c r="V30" s="57">
        <f>_xlfn.RANK.EQ(MYRANKS_H[[#This Row],[TTLSGP]],U:U,0)</f>
        <v>29</v>
      </c>
    </row>
    <row r="31" spans="1:22" ht="15" customHeight="1" x14ac:dyDescent="0.25">
      <c r="A31" s="45" t="s">
        <v>4479</v>
      </c>
      <c r="B31" s="46" t="str">
        <f>VLOOKUP(MYRANKS_H[[#This Row],[PLAYERID]],PLAYERIDMAP[],COLUMN(PLAYERIDMAP[[#This Row],[PLAYERNAME]]),FALSE)</f>
        <v>Yasiel Puig</v>
      </c>
      <c r="C31" s="59" t="str">
        <f>VLOOKUP(MYRANKS_H[[#This Row],[PLAYERID]],PLAYERIDMAP[],COLUMN(PLAYERIDMAP[[#This Row],[TEAM]]),FALSE)</f>
        <v>LAD</v>
      </c>
      <c r="D31" s="59" t="str">
        <f>VLOOKUP(MYRANKS_H[[#This Row],[PLAYERID]],PLAYERIDMAP[],COLUMN(PLAYERIDMAP[[#This Row],[POS]]),FALSE)</f>
        <v>OF</v>
      </c>
      <c r="E31" s="59">
        <f>VLOOKUP(MYRANKS_H[[#This Row],[PLAYERID]],PLAYERIDMAP[],COLUMN(PLAYERIDMAP[[#This Row],[IDFANGRAPHS]]),FALSE)</f>
        <v>14225</v>
      </c>
      <c r="F31" s="59">
        <f>VLOOKUP(MYRANKS_H[[#This Row],[PLAYER NAME]],HITTERPROJECTIONS[],COLUMN(HITTERPROJECTIONS[[#This Row],[PA]]),FALSE)</f>
        <v>650</v>
      </c>
      <c r="G31" s="60">
        <f>VLOOKUP(MYRANKS_H[[#This Row],[PLAYER NAME]],HITTERPROJECTIONS[],COLUMN(HITTERPROJECTIONS[[#This Row],[AB]]),FALSE)</f>
        <v>571.63888888888891</v>
      </c>
      <c r="H31" s="60">
        <f>VLOOKUP(MYRANKS_H[[#This Row],[PLAYER NAME]],HITTERPROJECTIONS[],COLUMN(HITTERPROJECTIONS[[#This Row],[HITS]]),FALSE)</f>
        <v>161.85394333333335</v>
      </c>
      <c r="I31" s="60">
        <f>VLOOKUP(MYRANKS_H[[#This Row],[PLAYER NAME]],HITTERPROJECTIONS[],COLUMN(HITTERPROJECTIONS[[#This Row],[HR]]),FALSE)</f>
        <v>24.583000000000002</v>
      </c>
      <c r="J31" s="60">
        <f>VLOOKUP(MYRANKS_H[[#This Row],[PLAYER NAME]],HITTERPROJECTIONS[],COLUMN(HITTERPROJECTIONS[[#This Row],[R]]),FALSE)</f>
        <v>92.949999999999989</v>
      </c>
      <c r="K31" s="60">
        <f>VLOOKUP(MYRANKS_H[[#This Row],[PLAYER NAME]],HITTERPROJECTIONS[],COLUMN(HITTERPROJECTIONS[[#This Row],[RBI]]),FALSE)</f>
        <v>67.599999999999994</v>
      </c>
      <c r="L31" s="60">
        <f>VLOOKUP(MYRANKS_H[[#This Row],[PLAYER NAME]],HITTERPROJECTIONS[],COLUMN(HITTERPROJECTIONS[[#This Row],[BB]]),FALSE)</f>
        <v>58.5</v>
      </c>
      <c r="M31" s="60">
        <f>VLOOKUP(MYRANKS_H[[#This Row],[PLAYER NAME]],HITTERPROJECTIONS[],COLUMN(HITTERPROJECTIONS[[#This Row],[SO]]),FALSE)</f>
        <v>136.5</v>
      </c>
      <c r="N31" s="60">
        <f>VLOOKUP(MYRANKS_H[[#This Row],[PLAYER NAME]],HITTERPROJECTIONS[],COLUMN(HITTERPROJECTIONS[[#This Row],[SB]]),FALSE)</f>
        <v>18.2</v>
      </c>
      <c r="O31" s="61">
        <f>MYRANKS_H[[#This Row],[H]]/MYRANKS_H[[#This Row],[AB]]</f>
        <v>0.28314018951358183</v>
      </c>
      <c r="P31" s="62">
        <f>MYRANKS_H[[#This Row],[R]]/24.6-VLOOKUP(MYRANKS_H[[#This Row],[POS]],ReplacementLevel_H[],COLUMN(ReplacementLevel_H[R]),FALSE)</f>
        <v>1.028455284552845</v>
      </c>
      <c r="Q31" s="62">
        <f>MYRANKS_H[[#This Row],[HR]]/10.4-VLOOKUP(MYRANKS_H[[#This Row],[POS]],ReplacementLevel_H[],COLUMN(ReplacementLevel_H[HR]),FALSE)</f>
        <v>1.0037499999999999</v>
      </c>
      <c r="R31" s="62">
        <f>MYRANKS_H[[#This Row],[RBI]]/24.6-VLOOKUP(MYRANKS_H[[#This Row],[POS]],ReplacementLevel_H[],COLUMN(ReplacementLevel_H[RBI]),FALSE)</f>
        <v>0.35796747967479625</v>
      </c>
      <c r="S31" s="62">
        <f>MYRANKS_H[[#This Row],[SB]]/9.4-VLOOKUP(MYRANKS_H[[#This Row],[POS]],ReplacementLevel_H[],COLUMN(ReplacementLevel_H[SB]),FALSE)</f>
        <v>1.1561702127659572</v>
      </c>
      <c r="T31" s="62">
        <f>((MYRANKS_H[[#This Row],[H]]+1768)/(MYRANKS_H[[#This Row],[AB]]+6617)-0.267)/0.0024-VLOOKUP(MYRANKS_H[[#This Row],[POS]],ReplacementLevel_H[],COLUMN(ReplacementLevel_H[AVG]),FALSE)</f>
        <v>0.46786657959511124</v>
      </c>
      <c r="U31" s="63">
        <f>MYRANKS_H[[#This Row],[RSGP]]+MYRANKS_H[[#This Row],[HRSGP]]+MYRANKS_H[[#This Row],[RBISGP]]+MYRANKS_H[[#This Row],[SBSGP]]+MYRANKS_H[[#This Row],[AVGSGP]]</f>
        <v>4.0142095565887095</v>
      </c>
      <c r="V31" s="62">
        <f>_xlfn.RANK.EQ(MYRANKS_H[[#This Row],[TTLSGP]],U:U,0)</f>
        <v>30</v>
      </c>
    </row>
    <row r="32" spans="1:22" ht="15" customHeight="1" x14ac:dyDescent="0.25">
      <c r="A32" s="6" t="s">
        <v>1499</v>
      </c>
      <c r="B32" s="13" t="str">
        <f>VLOOKUP(MYRANKS_H[[#This Row],[PLAYERID]],PLAYERIDMAP[],COLUMN(PLAYERIDMAP[[#This Row],[PLAYERNAME]]),FALSE)</f>
        <v>Prince Fielder</v>
      </c>
      <c r="C32" s="9" t="str">
        <f>VLOOKUP(MYRANKS_H[[#This Row],[PLAYERID]],PLAYERIDMAP[],COLUMN(PLAYERIDMAP[[#This Row],[TEAM]]),FALSE)</f>
        <v>TEX</v>
      </c>
      <c r="D32" s="9" t="str">
        <f>VLOOKUP(MYRANKS_H[[#This Row],[PLAYERID]],PLAYERIDMAP[],COLUMN(PLAYERIDMAP[[#This Row],[POS]]),FALSE)</f>
        <v>1B</v>
      </c>
      <c r="E32" s="9">
        <f>VLOOKUP(MYRANKS_H[[#This Row],[PLAYERID]],PLAYERIDMAP[],COLUMN(PLAYERIDMAP[[#This Row],[IDFANGRAPHS]]),FALSE)</f>
        <v>4613</v>
      </c>
      <c r="F32" s="10">
        <f>VLOOKUP(MYRANKS_H[[#This Row],[PLAYER NAME]],HITTERPROJECTIONS[],COLUMN(HITTERPROJECTIONS[[#This Row],[PA]]),FALSE)</f>
        <v>695</v>
      </c>
      <c r="G32" s="33">
        <f>VLOOKUP(MYRANKS_H[[#This Row],[PLAYER NAME]],HITTERPROJECTIONS[],COLUMN(HITTERPROJECTIONS[[#This Row],[AB]]),FALSE)</f>
        <v>594.67051282051284</v>
      </c>
      <c r="H32" s="33">
        <f>VLOOKUP(MYRANKS_H[[#This Row],[PLAYER NAME]],HITTERPROJECTIONS[],COLUMN(HITTERPROJECTIONS[[#This Row],[HITS]]),FALSE)</f>
        <v>170.18914804000002</v>
      </c>
      <c r="I32" s="33">
        <f>VLOOKUP(MYRANKS_H[[#This Row],[PLAYER NAME]],HITTERPROJECTIONS[],COLUMN(HITTERPROJECTIONS[[#This Row],[HR]]),FALSE)</f>
        <v>31.675320000000003</v>
      </c>
      <c r="J32" s="33">
        <f>VLOOKUP(MYRANKS_H[[#This Row],[PLAYER NAME]],HITTERPROJECTIONS[],COLUMN(HITTERPROJECTIONS[[#This Row],[R]]),FALSE)</f>
        <v>84.094999999999999</v>
      </c>
      <c r="K32" s="33">
        <f>VLOOKUP(MYRANKS_H[[#This Row],[PLAYER NAME]],HITTERPROJECTIONS[],COLUMN(HITTERPROJECTIONS[[#This Row],[RBI]]),FALSE)</f>
        <v>104.94499999999999</v>
      </c>
      <c r="L32" s="33">
        <f>VLOOKUP(MYRANKS_H[[#This Row],[PLAYER NAME]],HITTERPROJECTIONS[],COLUMN(HITTERPROJECTIONS[[#This Row],[BB]]),FALSE)</f>
        <v>83.399999999999991</v>
      </c>
      <c r="M32" s="33">
        <f>VLOOKUP(MYRANKS_H[[#This Row],[PLAYER NAME]],HITTERPROJECTIONS[],COLUMN(HITTERPROJECTIONS[[#This Row],[SO]]),FALSE)</f>
        <v>111.2</v>
      </c>
      <c r="N32" s="33">
        <f>VLOOKUP(MYRANKS_H[[#This Row],[PLAYER NAME]],HITTERPROJECTIONS[],COLUMN(HITTERPROJECTIONS[[#This Row],[SB]]),FALSE)</f>
        <v>1.1914285714285715</v>
      </c>
      <c r="O32" s="12">
        <f>MYRANKS_H[[#This Row],[H]]/MYRANKS_H[[#This Row],[AB]]</f>
        <v>0.28619066251123765</v>
      </c>
      <c r="P32" s="24">
        <f>MYRANKS_H[[#This Row],[R]]/24.6-VLOOKUP(MYRANKS_H[[#This Row],[POS]],ReplacementLevel_H[],COLUMN(ReplacementLevel_H[R]),FALSE)</f>
        <v>1.0584959349593497</v>
      </c>
      <c r="Q32" s="24">
        <f>MYRANKS_H[[#This Row],[HR]]/10.4-VLOOKUP(MYRANKS_H[[#This Row],[POS]],ReplacementLevel_H[],COLUMN(ReplacementLevel_H[HR]),FALSE)</f>
        <v>1.1057038461538462</v>
      </c>
      <c r="R32" s="24">
        <f>MYRANKS_H[[#This Row],[RBI]]/24.6-VLOOKUP(MYRANKS_H[[#This Row],[POS]],ReplacementLevel_H[],COLUMN(ReplacementLevel_H[RBI]),FALSE)</f>
        <v>1.5660569105691051</v>
      </c>
      <c r="S32" s="24">
        <f>MYRANKS_H[[#This Row],[SB]]/9.4-VLOOKUP(MYRANKS_H[[#This Row],[POS]],ReplacementLevel_H[],COLUMN(ReplacementLevel_H[SB]),FALSE)</f>
        <v>-0.16325227963525835</v>
      </c>
      <c r="T32" s="24">
        <f>((MYRANKS_H[[#This Row],[H]]+1768)/(MYRANKS_H[[#This Row],[AB]]+6617)-0.267)/0.0024-VLOOKUP(MYRANKS_H[[#This Row],[POS]],ReplacementLevel_H[],COLUMN(ReplacementLevel_H[AVG]),FALSE)</f>
        <v>0.44221136804071021</v>
      </c>
      <c r="U32" s="24">
        <f>MYRANKS_H[[#This Row],[RSGP]]+MYRANKS_H[[#This Row],[HRSGP]]+MYRANKS_H[[#This Row],[RBISGP]]+MYRANKS_H[[#This Row],[SBSGP]]+MYRANKS_H[[#This Row],[AVGSGP]]</f>
        <v>4.0092157800877528</v>
      </c>
      <c r="V32" s="57">
        <f>_xlfn.RANK.EQ(MYRANKS_H[[#This Row],[TTLSGP]],U:U,0)</f>
        <v>31</v>
      </c>
    </row>
    <row r="33" spans="1:22" ht="15" customHeight="1" x14ac:dyDescent="0.25">
      <c r="A33" s="7" t="s">
        <v>1210</v>
      </c>
      <c r="B33" s="13" t="str">
        <f>VLOOKUP(MYRANKS_H[[#This Row],[PLAYERID]],PLAYERIDMAP[],COLUMN(PLAYERIDMAP[[#This Row],[PLAYERNAME]]),FALSE)</f>
        <v>Salvador Perez</v>
      </c>
      <c r="C33" s="10" t="str">
        <f>VLOOKUP(MYRANKS_H[[#This Row],[PLAYERID]],PLAYERIDMAP[],COLUMN(PLAYERIDMAP[[#This Row],[TEAM]]),FALSE)</f>
        <v>KC</v>
      </c>
      <c r="D33" s="10" t="str">
        <f>VLOOKUP(MYRANKS_H[[#This Row],[PLAYERID]],PLAYERIDMAP[],COLUMN(PLAYERIDMAP[[#This Row],[POS]]),FALSE)</f>
        <v>C</v>
      </c>
      <c r="E33" s="10">
        <f>VLOOKUP(MYRANKS_H[[#This Row],[PLAYERID]],PLAYERIDMAP[],COLUMN(PLAYERIDMAP[[#This Row],[IDFANGRAPHS]]),FALSE)</f>
        <v>7304</v>
      </c>
      <c r="F33" s="10">
        <f>VLOOKUP(MYRANKS_H[[#This Row],[PLAYER NAME]],HITTERPROJECTIONS[],COLUMN(HITTERPROJECTIONS[[#This Row],[PA]]),FALSE)</f>
        <v>550</v>
      </c>
      <c r="G33" s="33">
        <f>VLOOKUP(MYRANKS_H[[#This Row],[PLAYER NAME]],HITTERPROJECTIONS[],COLUMN(HITTERPROJECTIONS[[#This Row],[AB]]),FALSE)</f>
        <v>519.16666666666663</v>
      </c>
      <c r="H33" s="33">
        <f>VLOOKUP(MYRANKS_H[[#This Row],[PLAYER NAME]],HITTERPROJECTIONS[],COLUMN(HITTERPROJECTIONS[[#This Row],[HITS]]),FALSE)</f>
        <v>153.22724666666664</v>
      </c>
      <c r="I33" s="33">
        <f>VLOOKUP(MYRANKS_H[[#This Row],[PLAYER NAME]],HITTERPROJECTIONS[],COLUMN(HITTERPROJECTIONS[[#This Row],[HR]]),FALSE)</f>
        <v>14.765333333333333</v>
      </c>
      <c r="J33" s="33">
        <f>VLOOKUP(MYRANKS_H[[#This Row],[PLAYER NAME]],HITTERPROJECTIONS[],COLUMN(HITTERPROJECTIONS[[#This Row],[R]]),FALSE)</f>
        <v>63.25</v>
      </c>
      <c r="K33" s="33">
        <f>VLOOKUP(MYRANKS_H[[#This Row],[PLAYER NAME]],HITTERPROJECTIONS[],COLUMN(HITTERPROJECTIONS[[#This Row],[RBI]]),FALSE)</f>
        <v>74.25</v>
      </c>
      <c r="L33" s="33">
        <f>VLOOKUP(MYRANKS_H[[#This Row],[PLAYER NAME]],HITTERPROJECTIONS[],COLUMN(HITTERPROJECTIONS[[#This Row],[BB]]),FALSE)</f>
        <v>22</v>
      </c>
      <c r="M33" s="33">
        <f>VLOOKUP(MYRANKS_H[[#This Row],[PLAYER NAME]],HITTERPROJECTIONS[],COLUMN(HITTERPROJECTIONS[[#This Row],[SO]]),FALSE)</f>
        <v>63.25</v>
      </c>
      <c r="N33" s="33">
        <f>VLOOKUP(MYRANKS_H[[#This Row],[PLAYER NAME]],HITTERPROJECTIONS[],COLUMN(HITTERPROJECTIONS[[#This Row],[SB]]),FALSE)</f>
        <v>0</v>
      </c>
      <c r="O33" s="12">
        <f>MYRANKS_H[[#This Row],[H]]/MYRANKS_H[[#This Row],[AB]]</f>
        <v>0.29514076404494383</v>
      </c>
      <c r="P33" s="24">
        <f>MYRANKS_H[[#This Row],[R]]/24.6-VLOOKUP(MYRANKS_H[[#This Row],[POS]],ReplacementLevel_H[],COLUMN(ReplacementLevel_H[R]),FALSE)</f>
        <v>0.91113821138211359</v>
      </c>
      <c r="Q33" s="24">
        <f>MYRANKS_H[[#This Row],[HR]]/10.4-VLOOKUP(MYRANKS_H[[#This Row],[POS]],ReplacementLevel_H[],COLUMN(ReplacementLevel_H[HR]),FALSE)</f>
        <v>0.34974358974358966</v>
      </c>
      <c r="R33" s="24">
        <f>MYRANKS_H[[#This Row],[RBI]]/24.6-VLOOKUP(MYRANKS_H[[#This Row],[POS]],ReplacementLevel_H[],COLUMN(ReplacementLevel_H[RBI]),FALSE)</f>
        <v>1.228292682926829</v>
      </c>
      <c r="S33" s="24">
        <f>MYRANKS_H[[#This Row],[SB]]/9.4-VLOOKUP(MYRANKS_H[[#This Row],[POS]],ReplacementLevel_H[],COLUMN(ReplacementLevel_H[SB]),FALSE)</f>
        <v>-0.18</v>
      </c>
      <c r="T33" s="24">
        <f>((MYRANKS_H[[#This Row],[H]]+1768)/(MYRANKS_H[[#This Row],[AB]]+6617)-0.267)/0.0024-VLOOKUP(MYRANKS_H[[#This Row],[POS]],ReplacementLevel_H[],COLUMN(ReplacementLevel_H[AVG]),FALSE)</f>
        <v>1.6466615285205792</v>
      </c>
      <c r="U33" s="24">
        <f>MYRANKS_H[[#This Row],[RSGP]]+MYRANKS_H[[#This Row],[HRSGP]]+MYRANKS_H[[#This Row],[RBISGP]]+MYRANKS_H[[#This Row],[SBSGP]]+MYRANKS_H[[#This Row],[AVGSGP]]</f>
        <v>3.9558360125731116</v>
      </c>
      <c r="V33" s="57">
        <f>_xlfn.RANK.EQ(MYRANKS_H[[#This Row],[TTLSGP]],U:U,0)</f>
        <v>32</v>
      </c>
    </row>
    <row r="34" spans="1:22" x14ac:dyDescent="0.25">
      <c r="A34" s="7" t="s">
        <v>1205</v>
      </c>
      <c r="B34" s="13" t="str">
        <f>VLOOKUP(MYRANKS_H[[#This Row],[PLAYERID]],PLAYERIDMAP[],COLUMN(PLAYERIDMAP[[#This Row],[PLAYERNAME]]),FALSE)</f>
        <v>David Wright</v>
      </c>
      <c r="C34" s="10" t="str">
        <f>VLOOKUP(MYRANKS_H[[#This Row],[PLAYERID]],PLAYERIDMAP[],COLUMN(PLAYERIDMAP[[#This Row],[TEAM]]),FALSE)</f>
        <v>NYM</v>
      </c>
      <c r="D34" s="10" t="str">
        <f>VLOOKUP(MYRANKS_H[[#This Row],[PLAYERID]],PLAYERIDMAP[],COLUMN(PLAYERIDMAP[[#This Row],[POS]]),FALSE)</f>
        <v>3B</v>
      </c>
      <c r="E34" s="10">
        <f>VLOOKUP(MYRANKS_H[[#This Row],[PLAYERID]],PLAYERIDMAP[],COLUMN(PLAYERIDMAP[[#This Row],[IDFANGRAPHS]]),FALSE)</f>
        <v>3787</v>
      </c>
      <c r="F34" s="10">
        <f>VLOOKUP(MYRANKS_H[[#This Row],[PLAYER NAME]],HITTERPROJECTIONS[],COLUMN(HITTERPROJECTIONS[[#This Row],[PA]]),FALSE)</f>
        <v>575</v>
      </c>
      <c r="G34" s="33">
        <f>VLOOKUP(MYRANKS_H[[#This Row],[PLAYER NAME]],HITTERPROJECTIONS[],COLUMN(HITTERPROJECTIONS[[#This Row],[AB]]),FALSE)</f>
        <v>500.68124999999998</v>
      </c>
      <c r="H34" s="33">
        <f>VLOOKUP(MYRANKS_H[[#This Row],[PLAYER NAME]],HITTERPROJECTIONS[],COLUMN(HITTERPROJECTIONS[[#This Row],[HITS]]),FALSE)</f>
        <v>150.055319475</v>
      </c>
      <c r="I34" s="33">
        <f>VLOOKUP(MYRANKS_H[[#This Row],[PLAYER NAME]],HITTERPROJECTIONS[],COLUMN(HITTERPROJECTIONS[[#This Row],[HR]]),FALSE)</f>
        <v>20.9023425</v>
      </c>
      <c r="J34" s="33">
        <f>VLOOKUP(MYRANKS_H[[#This Row],[PLAYER NAME]],HITTERPROJECTIONS[],COLUMN(HITTERPROJECTIONS[[#This Row],[R]]),FALSE)</f>
        <v>73.600000000000009</v>
      </c>
      <c r="K34" s="33">
        <f>VLOOKUP(MYRANKS_H[[#This Row],[PLAYER NAME]],HITTERPROJECTIONS[],COLUMN(HITTERPROJECTIONS[[#This Row],[RBI]]),FALSE)</f>
        <v>71.875</v>
      </c>
      <c r="L34" s="33">
        <f>VLOOKUP(MYRANKS_H[[#This Row],[PLAYER NAME]],HITTERPROJECTIONS[],COLUMN(HITTERPROJECTIONS[[#This Row],[BB]]),FALSE)</f>
        <v>66.125</v>
      </c>
      <c r="M34" s="33">
        <f>VLOOKUP(MYRANKS_H[[#This Row],[PLAYER NAME]],HITTERPROJECTIONS[],COLUMN(HITTERPROJECTIONS[[#This Row],[SO]]),FALSE)</f>
        <v>92</v>
      </c>
      <c r="N34" s="33">
        <f>VLOOKUP(MYRANKS_H[[#This Row],[PLAYER NAME]],HITTERPROJECTIONS[],COLUMN(HITTERPROJECTIONS[[#This Row],[SB]]),FALSE)</f>
        <v>17.25</v>
      </c>
      <c r="O34" s="12">
        <f>MYRANKS_H[[#This Row],[H]]/MYRANKS_H[[#This Row],[AB]]</f>
        <v>0.29970229457364345</v>
      </c>
      <c r="P34" s="24">
        <f>MYRANKS_H[[#This Row],[R]]/24.6-VLOOKUP(MYRANKS_H[[#This Row],[POS]],ReplacementLevel_H[],COLUMN(ReplacementLevel_H[R]),FALSE)</f>
        <v>0.55186991869918733</v>
      </c>
      <c r="Q34" s="24">
        <f>MYRANKS_H[[#This Row],[HR]]/10.4-VLOOKUP(MYRANKS_H[[#This Row],[POS]],ReplacementLevel_H[],COLUMN(ReplacementLevel_H[HR]),FALSE)</f>
        <v>0.60984062499999991</v>
      </c>
      <c r="R34" s="24">
        <f>MYRANKS_H[[#This Row],[RBI]]/24.6-VLOOKUP(MYRANKS_H[[#This Row],[POS]],ReplacementLevel_H[],COLUMN(ReplacementLevel_H[RBI]),FALSE)</f>
        <v>0.44174796747967449</v>
      </c>
      <c r="S34" s="24">
        <f>MYRANKS_H[[#This Row],[SB]]/9.4-VLOOKUP(MYRANKS_H[[#This Row],[POS]],ReplacementLevel_H[],COLUMN(ReplacementLevel_H[SB]),FALSE)</f>
        <v>1.4851063829787234</v>
      </c>
      <c r="T34" s="24">
        <f>((MYRANKS_H[[#This Row],[H]]+1768)/(MYRANKS_H[[#This Row],[AB]]+6617)-0.267)/0.0024-VLOOKUP(MYRANKS_H[[#This Row],[POS]],ReplacementLevel_H[],COLUMN(ReplacementLevel_H[AVG]),FALSE)</f>
        <v>0.84231335140452357</v>
      </c>
      <c r="U34" s="24">
        <f>MYRANKS_H[[#This Row],[RSGP]]+MYRANKS_H[[#This Row],[HRSGP]]+MYRANKS_H[[#This Row],[RBISGP]]+MYRANKS_H[[#This Row],[SBSGP]]+MYRANKS_H[[#This Row],[AVGSGP]]</f>
        <v>3.9308782455621087</v>
      </c>
      <c r="V34" s="57">
        <f>_xlfn.RANK.EQ(MYRANKS_H[[#This Row],[TTLSGP]],U:U,0)</f>
        <v>33</v>
      </c>
    </row>
    <row r="35" spans="1:22" x14ac:dyDescent="0.25">
      <c r="A35" s="7" t="s">
        <v>1201</v>
      </c>
      <c r="B35" s="13" t="str">
        <f>VLOOKUP(MYRANKS_H[[#This Row],[PLAYERID]],PLAYERIDMAP[],COLUMN(PLAYERIDMAP[[#This Row],[PLAYERNAME]]),FALSE)</f>
        <v>Jose Reyes</v>
      </c>
      <c r="C35" s="10" t="str">
        <f>VLOOKUP(MYRANKS_H[[#This Row],[PLAYERID]],PLAYERIDMAP[],COLUMN(PLAYERIDMAP[[#This Row],[TEAM]]),FALSE)</f>
        <v>TOR</v>
      </c>
      <c r="D35" s="10" t="str">
        <f>VLOOKUP(MYRANKS_H[[#This Row],[PLAYERID]],PLAYERIDMAP[],COLUMN(PLAYERIDMAP[[#This Row],[POS]]),FALSE)</f>
        <v>SS</v>
      </c>
      <c r="E35" s="10">
        <f>VLOOKUP(MYRANKS_H[[#This Row],[PLAYERID]],PLAYERIDMAP[],COLUMN(PLAYERIDMAP[[#This Row],[IDFANGRAPHS]]),FALSE)</f>
        <v>1736</v>
      </c>
      <c r="F35" s="10">
        <f>VLOOKUP(MYRANKS_H[[#This Row],[PLAYER NAME]],HITTERPROJECTIONS[],COLUMN(HITTERPROJECTIONS[[#This Row],[PA]]),FALSE)</f>
        <v>620</v>
      </c>
      <c r="G35" s="33">
        <f>VLOOKUP(MYRANKS_H[[#This Row],[PLAYER NAME]],HITTERPROJECTIONS[],COLUMN(HITTERPROJECTIONS[[#This Row],[AB]]),FALSE)</f>
        <v>565.91238095238089</v>
      </c>
      <c r="H35" s="33">
        <f>VLOOKUP(MYRANKS_H[[#This Row],[PLAYER NAME]],HITTERPROJECTIONS[],COLUMN(HITTERPROJECTIONS[[#This Row],[HITS]]),FALSE)</f>
        <v>167.16126527999998</v>
      </c>
      <c r="I35" s="33">
        <f>VLOOKUP(MYRANKS_H[[#This Row],[PLAYER NAME]],HITTERPROJECTIONS[],COLUMN(HITTERPROJECTIONS[[#This Row],[HR]]),FALSE)</f>
        <v>12.574131428571427</v>
      </c>
      <c r="J35" s="33">
        <f>VLOOKUP(MYRANKS_H[[#This Row],[PLAYER NAME]],HITTERPROJECTIONS[],COLUMN(HITTERPROJECTIONS[[#This Row],[R]]),FALSE)</f>
        <v>84.320000000000007</v>
      </c>
      <c r="K35" s="33">
        <f>VLOOKUP(MYRANKS_H[[#This Row],[PLAYER NAME]],HITTERPROJECTIONS[],COLUMN(HITTERPROJECTIONS[[#This Row],[RBI]]),FALSE)</f>
        <v>52.7</v>
      </c>
      <c r="L35" s="33">
        <f>VLOOKUP(MYRANKS_H[[#This Row],[PLAYER NAME]],HITTERPROJECTIONS[],COLUMN(HITTERPROJECTIONS[[#This Row],[BB]]),FALSE)</f>
        <v>49.6</v>
      </c>
      <c r="M35" s="33">
        <f>VLOOKUP(MYRANKS_H[[#This Row],[PLAYER NAME]],HITTERPROJECTIONS[],COLUMN(HITTERPROJECTIONS[[#This Row],[SO]]),FALSE)</f>
        <v>62</v>
      </c>
      <c r="N35" s="33">
        <f>VLOOKUP(MYRANKS_H[[#This Row],[PLAYER NAME]],HITTERPROJECTIONS[],COLUMN(HITTERPROJECTIONS[[#This Row],[SB]]),FALSE)</f>
        <v>31.826666666666668</v>
      </c>
      <c r="O35" s="12">
        <f>MYRANKS_H[[#This Row],[H]]/MYRANKS_H[[#This Row],[AB]]</f>
        <v>0.29538365108514192</v>
      </c>
      <c r="P35" s="24">
        <f>MYRANKS_H[[#This Row],[R]]/24.6-VLOOKUP(MYRANKS_H[[#This Row],[POS]],ReplacementLevel_H[],COLUMN(ReplacementLevel_H[R]),FALSE)</f>
        <v>0.72764227642276413</v>
      </c>
      <c r="Q35" s="24">
        <f>MYRANKS_H[[#This Row],[HR]]/10.4-VLOOKUP(MYRANKS_H[[#This Row],[POS]],ReplacementLevel_H[],COLUMN(ReplacementLevel_H[HR]),FALSE)</f>
        <v>8.9051098901098635E-2</v>
      </c>
      <c r="R35" s="24">
        <f>MYRANKS_H[[#This Row],[RBI]]/24.6-VLOOKUP(MYRANKS_H[[#This Row],[POS]],ReplacementLevel_H[],COLUMN(ReplacementLevel_H[RBI]),FALSE)</f>
        <v>-5.7723577235772705E-2</v>
      </c>
      <c r="S35" s="24">
        <f>MYRANKS_H[[#This Row],[SB]]/9.4-VLOOKUP(MYRANKS_H[[#This Row],[POS]],ReplacementLevel_H[],COLUMN(ReplacementLevel_H[SB]),FALSE)</f>
        <v>1.9758156028368796</v>
      </c>
      <c r="T35" s="24">
        <f>((MYRANKS_H[[#This Row],[H]]+1768)/(MYRANKS_H[[#This Row],[AB]]+6617)-0.267)/0.0024-VLOOKUP(MYRANKS_H[[#This Row],[POS]],ReplacementLevel_H[],COLUMN(ReplacementLevel_H[AVG]),FALSE)</f>
        <v>1.1649115321043624</v>
      </c>
      <c r="U35" s="24">
        <f>MYRANKS_H[[#This Row],[RSGP]]+MYRANKS_H[[#This Row],[HRSGP]]+MYRANKS_H[[#This Row],[RBISGP]]+MYRANKS_H[[#This Row],[SBSGP]]+MYRANKS_H[[#This Row],[AVGSGP]]</f>
        <v>3.8996969330293321</v>
      </c>
      <c r="V35" s="57">
        <f>_xlfn.RANK.EQ(MYRANKS_H[[#This Row],[TTLSGP]],U:U,0)</f>
        <v>34</v>
      </c>
    </row>
    <row r="36" spans="1:22" ht="15" customHeight="1" x14ac:dyDescent="0.25">
      <c r="A36" s="6" t="s">
        <v>1466</v>
      </c>
      <c r="B36" s="13" t="str">
        <f>VLOOKUP(MYRANKS_H[[#This Row],[PLAYERID]],PLAYERIDMAP[],COLUMN(PLAYERIDMAP[[#This Row],[PLAYERNAME]]),FALSE)</f>
        <v>Billy Hamilton</v>
      </c>
      <c r="C36" s="9" t="str">
        <f>VLOOKUP(MYRANKS_H[[#This Row],[PLAYERID]],PLAYERIDMAP[],COLUMN(PLAYERIDMAP[[#This Row],[TEAM]]),FALSE)</f>
        <v>CIN</v>
      </c>
      <c r="D36" s="9" t="str">
        <f>VLOOKUP(MYRANKS_H[[#This Row],[PLAYERID]],PLAYERIDMAP[],COLUMN(PLAYERIDMAP[[#This Row],[POS]]),FALSE)</f>
        <v>SS</v>
      </c>
      <c r="E36" s="9">
        <f>VLOOKUP(MYRANKS_H[[#This Row],[PLAYERID]],PLAYERIDMAP[],COLUMN(PLAYERIDMAP[[#This Row],[IDFANGRAPHS]]),FALSE)</f>
        <v>10199</v>
      </c>
      <c r="F36" s="10">
        <f>VLOOKUP(MYRANKS_H[[#This Row],[PLAYER NAME]],HITTERPROJECTIONS[],COLUMN(HITTERPROJECTIONS[[#This Row],[PA]]),FALSE)</f>
        <v>500</v>
      </c>
      <c r="G36" s="33">
        <f>VLOOKUP(MYRANKS_H[[#This Row],[PLAYER NAME]],HITTERPROJECTIONS[],COLUMN(HITTERPROJECTIONS[[#This Row],[AB]]),FALSE)</f>
        <v>457.71428571428572</v>
      </c>
      <c r="H36" s="33">
        <f>VLOOKUP(MYRANKS_H[[#This Row],[PLAYER NAME]],HITTERPROJECTIONS[],COLUMN(HITTERPROJECTIONS[[#This Row],[HITS]]),FALSE)</f>
        <v>121.64581250000002</v>
      </c>
      <c r="I36" s="33">
        <f>VLOOKUP(MYRANKS_H[[#This Row],[PLAYER NAME]],HITTERPROJECTIONS[],COLUMN(HITTERPROJECTIONS[[#This Row],[HR]]),FALSE)</f>
        <v>4.4937500000000004</v>
      </c>
      <c r="J36" s="33">
        <f>VLOOKUP(MYRANKS_H[[#This Row],[PLAYER NAME]],HITTERPROJECTIONS[],COLUMN(HITTERPROJECTIONS[[#This Row],[R]]),FALSE)</f>
        <v>70</v>
      </c>
      <c r="K36" s="33">
        <f>VLOOKUP(MYRANKS_H[[#This Row],[PLAYER NAME]],HITTERPROJECTIONS[],COLUMN(HITTERPROJECTIONS[[#This Row],[RBI]]),FALSE)</f>
        <v>41.5</v>
      </c>
      <c r="L36" s="33">
        <f>VLOOKUP(MYRANKS_H[[#This Row],[PLAYER NAME]],HITTERPROJECTIONS[],COLUMN(HITTERPROJECTIONS[[#This Row],[BB]]),FALSE)</f>
        <v>40</v>
      </c>
      <c r="M36" s="33">
        <f>VLOOKUP(MYRANKS_H[[#This Row],[PLAYER NAME]],HITTERPROJECTIONS[],COLUMN(HITTERPROJECTIONS[[#This Row],[SO]]),FALSE)</f>
        <v>100</v>
      </c>
      <c r="N36" s="33">
        <f>VLOOKUP(MYRANKS_H[[#This Row],[PLAYER NAME]],HITTERPROJECTIONS[],COLUMN(HITTERPROJECTIONS[[#This Row],[SB]]),FALSE)</f>
        <v>57.142857142857146</v>
      </c>
      <c r="O36" s="12">
        <f>MYRANKS_H[[#This Row],[H]]/MYRANKS_H[[#This Row],[AB]]</f>
        <v>0.26576800483770291</v>
      </c>
      <c r="P36" s="24">
        <f>MYRANKS_H[[#This Row],[R]]/24.6-VLOOKUP(MYRANKS_H[[#This Row],[POS]],ReplacementLevel_H[],COLUMN(ReplacementLevel_H[R]),FALSE)</f>
        <v>0.14552845528455238</v>
      </c>
      <c r="Q36" s="24">
        <f>MYRANKS_H[[#This Row],[HR]]/10.4-VLOOKUP(MYRANKS_H[[#This Row],[POS]],ReplacementLevel_H[],COLUMN(ReplacementLevel_H[HR]),FALSE)</f>
        <v>-0.68790865384615385</v>
      </c>
      <c r="R36" s="24">
        <f>MYRANKS_H[[#This Row],[RBI]]/24.6-VLOOKUP(MYRANKS_H[[#This Row],[POS]],ReplacementLevel_H[],COLUMN(ReplacementLevel_H[RBI]),FALSE)</f>
        <v>-0.51300813008130119</v>
      </c>
      <c r="S36" s="24">
        <f>MYRANKS_H[[#This Row],[SB]]/9.4-VLOOKUP(MYRANKS_H[[#This Row],[POS]],ReplacementLevel_H[],COLUMN(ReplacementLevel_H[SB]),FALSE)</f>
        <v>4.6690273556231006</v>
      </c>
      <c r="T36" s="24">
        <f>((MYRANKS_H[[#This Row],[H]]+1768)/(MYRANKS_H[[#This Row],[AB]]+6617)-0.267)/0.0024-VLOOKUP(MYRANKS_H[[#This Row],[POS]],ReplacementLevel_H[],COLUMN(ReplacementLevel_H[AVG]),FALSE)</f>
        <v>0.20105573420431128</v>
      </c>
      <c r="U36" s="24">
        <f>MYRANKS_H[[#This Row],[RSGP]]+MYRANKS_H[[#This Row],[HRSGP]]+MYRANKS_H[[#This Row],[RBISGP]]+MYRANKS_H[[#This Row],[SBSGP]]+MYRANKS_H[[#This Row],[AVGSGP]]</f>
        <v>3.814694761184509</v>
      </c>
      <c r="V36" s="57">
        <f>_xlfn.RANK.EQ(MYRANKS_H[[#This Row],[TTLSGP]],U:U,0)</f>
        <v>35</v>
      </c>
    </row>
    <row r="37" spans="1:22" x14ac:dyDescent="0.25">
      <c r="A37" s="6" t="s">
        <v>1265</v>
      </c>
      <c r="B37" s="13" t="str">
        <f>VLOOKUP(MYRANKS_H[[#This Row],[PLAYERID]],PLAYERIDMAP[],COLUMN(PLAYERIDMAP[[#This Row],[PLAYERNAME]]),FALSE)</f>
        <v>Brian McCann</v>
      </c>
      <c r="C37" s="9" t="str">
        <f>VLOOKUP(MYRANKS_H[[#This Row],[PLAYERID]],PLAYERIDMAP[],COLUMN(PLAYERIDMAP[[#This Row],[TEAM]]),FALSE)</f>
        <v>NYY</v>
      </c>
      <c r="D37" s="9" t="str">
        <f>VLOOKUP(MYRANKS_H[[#This Row],[PLAYERID]],PLAYERIDMAP[],COLUMN(PLAYERIDMAP[[#This Row],[POS]]),FALSE)</f>
        <v>C</v>
      </c>
      <c r="E37" s="9">
        <f>VLOOKUP(MYRANKS_H[[#This Row],[PLAYERID]],PLAYERIDMAP[],COLUMN(PLAYERIDMAP[[#This Row],[IDFANGRAPHS]]),FALSE)</f>
        <v>4810</v>
      </c>
      <c r="F37" s="10">
        <f>VLOOKUP(MYRANKS_H[[#This Row],[PLAYER NAME]],HITTERPROJECTIONS[],COLUMN(HITTERPROJECTIONS[[#This Row],[PA]]),FALSE)</f>
        <v>500</v>
      </c>
      <c r="G37" s="33">
        <f>VLOOKUP(MYRANKS_H[[#This Row],[PLAYER NAME]],HITTERPROJECTIONS[],COLUMN(HITTERPROJECTIONS[[#This Row],[AB]]),FALSE)</f>
        <v>447.5</v>
      </c>
      <c r="H37" s="33">
        <f>VLOOKUP(MYRANKS_H[[#This Row],[PLAYER NAME]],HITTERPROJECTIONS[],COLUMN(HITTERPROJECTIONS[[#This Row],[HITS]]),FALSE)</f>
        <v>119.65284</v>
      </c>
      <c r="I37" s="33">
        <f>VLOOKUP(MYRANKS_H[[#This Row],[PLAYER NAME]],HITTERPROJECTIONS[],COLUMN(HITTERPROJECTIONS[[#This Row],[HR]]),FALSE)</f>
        <v>28.907999999999998</v>
      </c>
      <c r="J37" s="33">
        <f>VLOOKUP(MYRANKS_H[[#This Row],[PLAYER NAME]],HITTERPROJECTIONS[],COLUMN(HITTERPROJECTIONS[[#This Row],[R]]),FALSE)</f>
        <v>50.5</v>
      </c>
      <c r="K37" s="33">
        <f>VLOOKUP(MYRANKS_H[[#This Row],[PLAYER NAME]],HITTERPROJECTIONS[],COLUMN(HITTERPROJECTIONS[[#This Row],[RBI]]),FALSE)</f>
        <v>66</v>
      </c>
      <c r="L37" s="33">
        <f>VLOOKUP(MYRANKS_H[[#This Row],[PLAYER NAME]],HITTERPROJECTIONS[],COLUMN(HITTERPROJECTIONS[[#This Row],[BB]]),FALSE)</f>
        <v>47.5</v>
      </c>
      <c r="M37" s="33">
        <f>VLOOKUP(MYRANKS_H[[#This Row],[PLAYER NAME]],HITTERPROJECTIONS[],COLUMN(HITTERPROJECTIONS[[#This Row],[SO]]),FALSE)</f>
        <v>85</v>
      </c>
      <c r="N37" s="33">
        <f>VLOOKUP(MYRANKS_H[[#This Row],[PLAYER NAME]],HITTERPROJECTIONS[],COLUMN(HITTERPROJECTIONS[[#This Row],[SB]]),FALSE)</f>
        <v>1.75</v>
      </c>
      <c r="O37" s="12">
        <f>MYRANKS_H[[#This Row],[H]]/MYRANKS_H[[#This Row],[AB]]</f>
        <v>0.26738064804469275</v>
      </c>
      <c r="P37" s="24">
        <f>MYRANKS_H[[#This Row],[R]]/24.6-VLOOKUP(MYRANKS_H[[#This Row],[POS]],ReplacementLevel_H[],COLUMN(ReplacementLevel_H[R]),FALSE)</f>
        <v>0.39284552845528453</v>
      </c>
      <c r="Q37" s="24">
        <f>MYRANKS_H[[#This Row],[HR]]/10.4-VLOOKUP(MYRANKS_H[[#This Row],[POS]],ReplacementLevel_H[],COLUMN(ReplacementLevel_H[HR]),FALSE)</f>
        <v>1.7096153846153841</v>
      </c>
      <c r="R37" s="24">
        <f>MYRANKS_H[[#This Row],[RBI]]/24.6-VLOOKUP(MYRANKS_H[[#This Row],[POS]],ReplacementLevel_H[],COLUMN(ReplacementLevel_H[RBI]),FALSE)</f>
        <v>0.89292682926829237</v>
      </c>
      <c r="S37" s="24">
        <f>MYRANKS_H[[#This Row],[SB]]/9.4-VLOOKUP(MYRANKS_H[[#This Row],[POS]],ReplacementLevel_H[],COLUMN(ReplacementLevel_H[SB]),FALSE)</f>
        <v>6.1702127659574446E-3</v>
      </c>
      <c r="T37" s="24">
        <f>((MYRANKS_H[[#This Row],[H]]+1768)/(MYRANKS_H[[#This Row],[AB]]+6617)-0.267)/0.0024-VLOOKUP(MYRANKS_H[[#This Row],[POS]],ReplacementLevel_H[],COLUMN(ReplacementLevel_H[AVG]),FALSE)</f>
        <v>0.80442093094580358</v>
      </c>
      <c r="U37" s="24">
        <f>MYRANKS_H[[#This Row],[RSGP]]+MYRANKS_H[[#This Row],[HRSGP]]+MYRANKS_H[[#This Row],[RBISGP]]+MYRANKS_H[[#This Row],[SBSGP]]+MYRANKS_H[[#This Row],[AVGSGP]]</f>
        <v>3.8059788860507218</v>
      </c>
      <c r="V37" s="57">
        <f>_xlfn.RANK.EQ(MYRANKS_H[[#This Row],[TTLSGP]],U:U,0)</f>
        <v>36</v>
      </c>
    </row>
    <row r="38" spans="1:22" x14ac:dyDescent="0.25">
      <c r="A38" s="7" t="s">
        <v>1500</v>
      </c>
      <c r="B38" s="13" t="str">
        <f>VLOOKUP(MYRANKS_H[[#This Row],[PLAYERID]],PLAYERIDMAP[],COLUMN(PLAYERIDMAP[[#This Row],[PLAYERNAME]]),FALSE)</f>
        <v>Joey Votto</v>
      </c>
      <c r="C38" s="10" t="str">
        <f>VLOOKUP(MYRANKS_H[[#This Row],[PLAYERID]],PLAYERIDMAP[],COLUMN(PLAYERIDMAP[[#This Row],[TEAM]]),FALSE)</f>
        <v>CIN</v>
      </c>
      <c r="D38" s="10" t="str">
        <f>VLOOKUP(MYRANKS_H[[#This Row],[PLAYERID]],PLAYERIDMAP[],COLUMN(PLAYERIDMAP[[#This Row],[POS]]),FALSE)</f>
        <v>1B</v>
      </c>
      <c r="E38" s="10">
        <f>VLOOKUP(MYRANKS_H[[#This Row],[PLAYERID]],PLAYERIDMAP[],COLUMN(PLAYERIDMAP[[#This Row],[IDFANGRAPHS]]),FALSE)</f>
        <v>4314</v>
      </c>
      <c r="F38" s="10">
        <f>VLOOKUP(MYRANKS_H[[#This Row],[PLAYER NAME]],HITTERPROJECTIONS[],COLUMN(HITTERPROJECTIONS[[#This Row],[PA]]),FALSE)</f>
        <v>700</v>
      </c>
      <c r="G38" s="33">
        <f>VLOOKUP(MYRANKS_H[[#This Row],[PLAYER NAME]],HITTERPROJECTIONS[],COLUMN(HITTERPROJECTIONS[[#This Row],[AB]]),FALSE)</f>
        <v>557.33333333333337</v>
      </c>
      <c r="H38" s="33">
        <f>VLOOKUP(MYRANKS_H[[#This Row],[PLAYER NAME]],HITTERPROJECTIONS[],COLUMN(HITTERPROJECTIONS[[#This Row],[HITS]]),FALSE)</f>
        <v>171.36806586666665</v>
      </c>
      <c r="I38" s="33">
        <f>VLOOKUP(MYRANKS_H[[#This Row],[PLAYER NAME]],HITTERPROJECTIONS[],COLUMN(HITTERPROJECTIONS[[#This Row],[HR]]),FALSE)</f>
        <v>24.9312</v>
      </c>
      <c r="J38" s="33">
        <f>VLOOKUP(MYRANKS_H[[#This Row],[PLAYER NAME]],HITTERPROJECTIONS[],COLUMN(HITTERPROJECTIONS[[#This Row],[R]]),FALSE)</f>
        <v>91.7</v>
      </c>
      <c r="K38" s="33">
        <f>VLOOKUP(MYRANKS_H[[#This Row],[PLAYER NAME]],HITTERPROJECTIONS[],COLUMN(HITTERPROJECTIONS[[#This Row],[RBI]]),FALSE)</f>
        <v>80.5</v>
      </c>
      <c r="L38" s="33">
        <f>VLOOKUP(MYRANKS_H[[#This Row],[PLAYER NAME]],HITTERPROJECTIONS[],COLUMN(HITTERPROJECTIONS[[#This Row],[BB]]),FALSE)</f>
        <v>133</v>
      </c>
      <c r="M38" s="33">
        <f>VLOOKUP(MYRANKS_H[[#This Row],[PLAYER NAME]],HITTERPROJECTIONS[],COLUMN(HITTERPROJECTIONS[[#This Row],[SO]]),FALSE)</f>
        <v>129.5</v>
      </c>
      <c r="N38" s="33">
        <f>VLOOKUP(MYRANKS_H[[#This Row],[PLAYER NAME]],HITTERPROJECTIONS[],COLUMN(HITTERPROJECTIONS[[#This Row],[SB]]),FALSE)</f>
        <v>5.6875</v>
      </c>
      <c r="O38" s="12">
        <f>MYRANKS_H[[#This Row],[H]]/MYRANKS_H[[#This Row],[AB]]</f>
        <v>0.30747858708133968</v>
      </c>
      <c r="P38" s="24">
        <f>MYRANKS_H[[#This Row],[R]]/24.6-VLOOKUP(MYRANKS_H[[#This Row],[POS]],ReplacementLevel_H[],COLUMN(ReplacementLevel_H[R]),FALSE)</f>
        <v>1.3676422764227643</v>
      </c>
      <c r="Q38" s="24">
        <f>MYRANKS_H[[#This Row],[HR]]/10.4-VLOOKUP(MYRANKS_H[[#This Row],[POS]],ReplacementLevel_H[],COLUMN(ReplacementLevel_H[HR]),FALSE)</f>
        <v>0.45723076923076933</v>
      </c>
      <c r="R38" s="24">
        <f>MYRANKS_H[[#This Row],[RBI]]/24.6-VLOOKUP(MYRANKS_H[[#This Row],[POS]],ReplacementLevel_H[],COLUMN(ReplacementLevel_H[RBI]),FALSE)</f>
        <v>0.57235772357723524</v>
      </c>
      <c r="S38" s="24">
        <f>MYRANKS_H[[#This Row],[SB]]/9.4-VLOOKUP(MYRANKS_H[[#This Row],[POS]],ReplacementLevel_H[],COLUMN(ReplacementLevel_H[SB]),FALSE)</f>
        <v>0.31505319148936167</v>
      </c>
      <c r="T38" s="24">
        <f>((MYRANKS_H[[#This Row],[H]]+1768)/(MYRANKS_H[[#This Row],[AB]]+6617)-0.267)/0.0024-VLOOKUP(MYRANKS_H[[#This Row],[POS]],ReplacementLevel_H[],COLUMN(ReplacementLevel_H[AVG]),FALSE)</f>
        <v>1.0934657033560962</v>
      </c>
      <c r="U38" s="24">
        <f>MYRANKS_H[[#This Row],[RSGP]]+MYRANKS_H[[#This Row],[HRSGP]]+MYRANKS_H[[#This Row],[RBISGP]]+MYRANKS_H[[#This Row],[SBSGP]]+MYRANKS_H[[#This Row],[AVGSGP]]</f>
        <v>3.8057496640762265</v>
      </c>
      <c r="V38" s="57">
        <f>_xlfn.RANK.EQ(MYRANKS_H[[#This Row],[TTLSGP]],U:U,0)</f>
        <v>37</v>
      </c>
    </row>
    <row r="39" spans="1:22" x14ac:dyDescent="0.25">
      <c r="A39" s="6" t="s">
        <v>1619</v>
      </c>
      <c r="B39" s="13" t="str">
        <f>VLOOKUP(MYRANKS_H[[#This Row],[PLAYERID]],PLAYERIDMAP[],COLUMN(PLAYERIDMAP[[#This Row],[PLAYERNAME]]),FALSE)</f>
        <v>Matt Holliday</v>
      </c>
      <c r="C39" s="9" t="str">
        <f>VLOOKUP(MYRANKS_H[[#This Row],[PLAYERID]],PLAYERIDMAP[],COLUMN(PLAYERIDMAP[[#This Row],[TEAM]]),FALSE)</f>
        <v>STL</v>
      </c>
      <c r="D39" s="9" t="str">
        <f>VLOOKUP(MYRANKS_H[[#This Row],[PLAYERID]],PLAYERIDMAP[],COLUMN(PLAYERIDMAP[[#This Row],[POS]]),FALSE)</f>
        <v>OF</v>
      </c>
      <c r="E39" s="9">
        <f>VLOOKUP(MYRANKS_H[[#This Row],[PLAYERID]],PLAYERIDMAP[],COLUMN(PLAYERIDMAP[[#This Row],[IDFANGRAPHS]]),FALSE)</f>
        <v>1873</v>
      </c>
      <c r="F39" s="10">
        <f>VLOOKUP(MYRANKS_H[[#This Row],[PLAYER NAME]],HITTERPROJECTIONS[],COLUMN(HITTERPROJECTIONS[[#This Row],[PA]]),FALSE)</f>
        <v>625</v>
      </c>
      <c r="G39" s="33">
        <f>VLOOKUP(MYRANKS_H[[#This Row],[PLAYER NAME]],HITTERPROJECTIONS[],COLUMN(HITTERPROJECTIONS[[#This Row],[AB]]),FALSE)</f>
        <v>540.29017857142856</v>
      </c>
      <c r="H39" s="33">
        <f>VLOOKUP(MYRANKS_H[[#This Row],[PLAYER NAME]],HITTERPROJECTIONS[],COLUMN(HITTERPROJECTIONS[[#This Row],[HITS]]),FALSE)</f>
        <v>161.62974285714287</v>
      </c>
      <c r="I39" s="33">
        <f>VLOOKUP(MYRANKS_H[[#This Row],[PLAYER NAME]],HITTERPROJECTIONS[],COLUMN(HITTERPROJECTIONS[[#This Row],[HR]]),FALSE)</f>
        <v>23.994285714285716</v>
      </c>
      <c r="J39" s="33">
        <f>VLOOKUP(MYRANKS_H[[#This Row],[PLAYER NAME]],HITTERPROJECTIONS[],COLUMN(HITTERPROJECTIONS[[#This Row],[R]]),FALSE)</f>
        <v>91.25</v>
      </c>
      <c r="K39" s="33">
        <f>VLOOKUP(MYRANKS_H[[#This Row],[PLAYER NAME]],HITTERPROJECTIONS[],COLUMN(HITTERPROJECTIONS[[#This Row],[RBI]]),FALSE)</f>
        <v>88.749999999999986</v>
      </c>
      <c r="L39" s="33">
        <f>VLOOKUP(MYRANKS_H[[#This Row],[PLAYER NAME]],HITTERPROJECTIONS[],COLUMN(HITTERPROJECTIONS[[#This Row],[BB]]),FALSE)</f>
        <v>71.875</v>
      </c>
      <c r="M39" s="33">
        <f>VLOOKUP(MYRANKS_H[[#This Row],[PLAYER NAME]],HITTERPROJECTIONS[],COLUMN(HITTERPROJECTIONS[[#This Row],[SO]]),FALSE)</f>
        <v>103.125</v>
      </c>
      <c r="N39" s="33">
        <f>VLOOKUP(MYRANKS_H[[#This Row],[PLAYER NAME]],HITTERPROJECTIONS[],COLUMN(HITTERPROJECTIONS[[#This Row],[SB]]),FALSE)</f>
        <v>4.5138888888888893</v>
      </c>
      <c r="O39" s="12">
        <f>MYRANKS_H[[#This Row],[H]]/MYRANKS_H[[#This Row],[AB]]</f>
        <v>0.29915358314397855</v>
      </c>
      <c r="P39" s="24">
        <f>MYRANKS_H[[#This Row],[R]]/24.6-VLOOKUP(MYRANKS_H[[#This Row],[POS]],ReplacementLevel_H[],COLUMN(ReplacementLevel_H[R]),FALSE)</f>
        <v>0.95934959349593463</v>
      </c>
      <c r="Q39" s="24">
        <f>MYRANKS_H[[#This Row],[HR]]/10.4-VLOOKUP(MYRANKS_H[[#This Row],[POS]],ReplacementLevel_H[],COLUMN(ReplacementLevel_H[HR]),FALSE)</f>
        <v>0.94714285714285729</v>
      </c>
      <c r="R39" s="24">
        <f>MYRANKS_H[[#This Row],[RBI]]/24.6-VLOOKUP(MYRANKS_H[[#This Row],[POS]],ReplacementLevel_H[],COLUMN(ReplacementLevel_H[RBI]),FALSE)</f>
        <v>1.2177235772357715</v>
      </c>
      <c r="S39" s="24">
        <f>MYRANKS_H[[#This Row],[SB]]/9.4-VLOOKUP(MYRANKS_H[[#This Row],[POS]],ReplacementLevel_H[],COLUMN(ReplacementLevel_H[SB]),FALSE)</f>
        <v>-0.29979905437352244</v>
      </c>
      <c r="T39" s="24">
        <f>((MYRANKS_H[[#This Row],[H]]+1768)/(MYRANKS_H[[#This Row],[AB]]+6617)-0.267)/0.0024-VLOOKUP(MYRANKS_H[[#This Row],[POS]],ReplacementLevel_H[],COLUMN(ReplacementLevel_H[AVG]),FALSE)</f>
        <v>0.94474859861292904</v>
      </c>
      <c r="U39" s="24">
        <f>MYRANKS_H[[#This Row],[RSGP]]+MYRANKS_H[[#This Row],[HRSGP]]+MYRANKS_H[[#This Row],[RBISGP]]+MYRANKS_H[[#This Row],[SBSGP]]+MYRANKS_H[[#This Row],[AVGSGP]]</f>
        <v>3.7691655721139705</v>
      </c>
      <c r="V39" s="57">
        <f>_xlfn.RANK.EQ(MYRANKS_H[[#This Row],[TTLSGP]],U:U,0)</f>
        <v>38</v>
      </c>
    </row>
    <row r="40" spans="1:22" ht="15" customHeight="1" x14ac:dyDescent="0.25">
      <c r="A40" s="6" t="s">
        <v>1213</v>
      </c>
      <c r="B40" s="13" t="str">
        <f>VLOOKUP(MYRANKS_H[[#This Row],[PLAYERID]],PLAYERIDMAP[],COLUMN(PLAYERIDMAP[[#This Row],[PLAYERNAME]]),FALSE)</f>
        <v>Joe Mauer</v>
      </c>
      <c r="C40" s="9" t="str">
        <f>VLOOKUP(MYRANKS_H[[#This Row],[PLAYERID]],PLAYERIDMAP[],COLUMN(PLAYERIDMAP[[#This Row],[TEAM]]),FALSE)</f>
        <v>MIN</v>
      </c>
      <c r="D40" s="9" t="str">
        <f>VLOOKUP(MYRANKS_H[[#This Row],[PLAYERID]],PLAYERIDMAP[],COLUMN(PLAYERIDMAP[[#This Row],[POS]]),FALSE)</f>
        <v>C</v>
      </c>
      <c r="E40" s="9">
        <f>VLOOKUP(MYRANKS_H[[#This Row],[PLAYERID]],PLAYERIDMAP[],COLUMN(PLAYERIDMAP[[#This Row],[IDFANGRAPHS]]),FALSE)</f>
        <v>1857</v>
      </c>
      <c r="F40" s="10">
        <f>VLOOKUP(MYRANKS_H[[#This Row],[PLAYER NAME]],HITTERPROJECTIONS[],COLUMN(HITTERPROJECTIONS[[#This Row],[PA]]),FALSE)</f>
        <v>600</v>
      </c>
      <c r="G40" s="33">
        <f>VLOOKUP(MYRANKS_H[[#This Row],[PLAYER NAME]],HITTERPROJECTIONS[],COLUMN(HITTERPROJECTIONS[[#This Row],[AB]]),FALSE)</f>
        <v>523.14285714285711</v>
      </c>
      <c r="H40" s="33">
        <f>VLOOKUP(MYRANKS_H[[#This Row],[PLAYER NAME]],HITTERPROJECTIONS[],COLUMN(HITTERPROJECTIONS[[#This Row],[HITS]]),FALSE)</f>
        <v>157.27391999999998</v>
      </c>
      <c r="I40" s="33">
        <f>VLOOKUP(MYRANKS_H[[#This Row],[PLAYER NAME]],HITTERPROJECTIONS[],COLUMN(HITTERPROJECTIONS[[#This Row],[HR]]),FALSE)</f>
        <v>10.463999999999999</v>
      </c>
      <c r="J40" s="33">
        <f>VLOOKUP(MYRANKS_H[[#This Row],[PLAYER NAME]],HITTERPROJECTIONS[],COLUMN(HITTERPROJECTIONS[[#This Row],[R]]),FALSE)</f>
        <v>72</v>
      </c>
      <c r="K40" s="33">
        <f>VLOOKUP(MYRANKS_H[[#This Row],[PLAYER NAME]],HITTERPROJECTIONS[],COLUMN(HITTERPROJECTIONS[[#This Row],[RBI]]),FALSE)</f>
        <v>63</v>
      </c>
      <c r="L40" s="33">
        <f>VLOOKUP(MYRANKS_H[[#This Row],[PLAYER NAME]],HITTERPROJECTIONS[],COLUMN(HITTERPROJECTIONS[[#This Row],[BB]]),FALSE)</f>
        <v>72</v>
      </c>
      <c r="M40" s="33">
        <f>VLOOKUP(MYRANKS_H[[#This Row],[PLAYER NAME]],HITTERPROJECTIONS[],COLUMN(HITTERPROJECTIONS[[#This Row],[SO]]),FALSE)</f>
        <v>90</v>
      </c>
      <c r="N40" s="33">
        <f>VLOOKUP(MYRANKS_H[[#This Row],[PLAYER NAME]],HITTERPROJECTIONS[],COLUMN(HITTERPROJECTIONS[[#This Row],[SB]]),FALSE)</f>
        <v>1.3</v>
      </c>
      <c r="O40" s="12">
        <f>MYRANKS_H[[#This Row],[H]]/MYRANKS_H[[#This Row],[AB]]</f>
        <v>0.30063283451665751</v>
      </c>
      <c r="P40" s="24">
        <f>MYRANKS_H[[#This Row],[R]]/24.6-VLOOKUP(MYRANKS_H[[#This Row],[POS]],ReplacementLevel_H[],COLUMN(ReplacementLevel_H[R]),FALSE)</f>
        <v>1.2668292682926829</v>
      </c>
      <c r="Q40" s="24">
        <f>MYRANKS_H[[#This Row],[HR]]/10.4-VLOOKUP(MYRANKS_H[[#This Row],[POS]],ReplacementLevel_H[],COLUMN(ReplacementLevel_H[HR]),FALSE)</f>
        <v>-6.3846153846154108E-2</v>
      </c>
      <c r="R40" s="24">
        <f>MYRANKS_H[[#This Row],[RBI]]/24.6-VLOOKUP(MYRANKS_H[[#This Row],[POS]],ReplacementLevel_H[],COLUMN(ReplacementLevel_H[RBI]),FALSE)</f>
        <v>0.77097560975609758</v>
      </c>
      <c r="S40" s="24">
        <f>MYRANKS_H[[#This Row],[SB]]/9.4-VLOOKUP(MYRANKS_H[[#This Row],[POS]],ReplacementLevel_H[],COLUMN(ReplacementLevel_H[SB]),FALSE)</f>
        <v>-4.1702127659574456E-2</v>
      </c>
      <c r="T40" s="24">
        <f>((MYRANKS_H[[#This Row],[H]]+1768)/(MYRANKS_H[[#This Row],[AB]]+6617)-0.267)/0.0024-VLOOKUP(MYRANKS_H[[#This Row],[POS]],ReplacementLevel_H[],COLUMN(ReplacementLevel_H[AVG]),FALSE)</f>
        <v>1.8203384619488743</v>
      </c>
      <c r="U40" s="24">
        <f>MYRANKS_H[[#This Row],[RSGP]]+MYRANKS_H[[#This Row],[HRSGP]]+MYRANKS_H[[#This Row],[RBISGP]]+MYRANKS_H[[#This Row],[SBSGP]]+MYRANKS_H[[#This Row],[AVGSGP]]</f>
        <v>3.7525950584919263</v>
      </c>
      <c r="V40" s="57">
        <f>_xlfn.RANK.EQ(MYRANKS_H[[#This Row],[TTLSGP]],U:U,0)</f>
        <v>39</v>
      </c>
    </row>
    <row r="41" spans="1:22" x14ac:dyDescent="0.25">
      <c r="A41" s="7" t="s">
        <v>1220</v>
      </c>
      <c r="B41" s="13" t="str">
        <f>VLOOKUP(MYRANKS_H[[#This Row],[PLAYERID]],PLAYERIDMAP[],COLUMN(PLAYERIDMAP[[#This Row],[PLAYERNAME]]),FALSE)</f>
        <v>David Ortiz</v>
      </c>
      <c r="C41" s="10" t="str">
        <f>VLOOKUP(MYRANKS_H[[#This Row],[PLAYERID]],PLAYERIDMAP[],COLUMN(PLAYERIDMAP[[#This Row],[TEAM]]),FALSE)</f>
        <v>BOS</v>
      </c>
      <c r="D41" s="10" t="str">
        <f>VLOOKUP(MYRANKS_H[[#This Row],[PLAYERID]],PLAYERIDMAP[],COLUMN(PLAYERIDMAP[[#This Row],[POS]]),FALSE)</f>
        <v>DH</v>
      </c>
      <c r="E41" s="10">
        <f>VLOOKUP(MYRANKS_H[[#This Row],[PLAYERID]],PLAYERIDMAP[],COLUMN(PLAYERIDMAP[[#This Row],[IDFANGRAPHS]]),FALSE)</f>
        <v>745</v>
      </c>
      <c r="F41" s="10">
        <f>VLOOKUP(MYRANKS_H[[#This Row],[PLAYER NAME]],HITTERPROJECTIONS[],COLUMN(HITTERPROJECTIONS[[#This Row],[PA]]),FALSE)</f>
        <v>600</v>
      </c>
      <c r="G41" s="33">
        <f>VLOOKUP(MYRANKS_H[[#This Row],[PLAYER NAME]],HITTERPROJECTIONS[],COLUMN(HITTERPROJECTIONS[[#This Row],[AB]]),FALSE)</f>
        <v>517.5</v>
      </c>
      <c r="H41" s="33">
        <f>VLOOKUP(MYRANKS_H[[#This Row],[PLAYER NAME]],HITTERPROJECTIONS[],COLUMN(HITTERPROJECTIONS[[#This Row],[HITS]]),FALSE)</f>
        <v>153.71043749999998</v>
      </c>
      <c r="I41" s="33">
        <f>VLOOKUP(MYRANKS_H[[#This Row],[PLAYER NAME]],HITTERPROJECTIONS[],COLUMN(HITTERPROJECTIONS[[#This Row],[HR]]),FALSE)</f>
        <v>31.912499999999998</v>
      </c>
      <c r="J41" s="33">
        <f>VLOOKUP(MYRANKS_H[[#This Row],[PLAYER NAME]],HITTERPROJECTIONS[],COLUMN(HITTERPROJECTIONS[[#This Row],[R]]),FALSE)</f>
        <v>84.000000000000014</v>
      </c>
      <c r="K41" s="33">
        <f>VLOOKUP(MYRANKS_H[[#This Row],[PLAYER NAME]],HITTERPROJECTIONS[],COLUMN(HITTERPROJECTIONS[[#This Row],[RBI]]),FALSE)</f>
        <v>90</v>
      </c>
      <c r="L41" s="33">
        <f>VLOOKUP(MYRANKS_H[[#This Row],[PLAYER NAME]],HITTERPROJECTIONS[],COLUMN(HITTERPROJECTIONS[[#This Row],[BB]]),FALSE)</f>
        <v>78</v>
      </c>
      <c r="M41" s="33">
        <f>VLOOKUP(MYRANKS_H[[#This Row],[PLAYER NAME]],HITTERPROJECTIONS[],COLUMN(HITTERPROJECTIONS[[#This Row],[SO]]),FALSE)</f>
        <v>90</v>
      </c>
      <c r="N41" s="33">
        <f>VLOOKUP(MYRANKS_H[[#This Row],[PLAYER NAME]],HITTERPROJECTIONS[],COLUMN(HITTERPROJECTIONS[[#This Row],[SB]]),FALSE)</f>
        <v>1.4</v>
      </c>
      <c r="O41" s="12">
        <f>MYRANKS_H[[#This Row],[H]]/MYRANKS_H[[#This Row],[AB]]</f>
        <v>0.29702499999999998</v>
      </c>
      <c r="P41" s="24">
        <f>MYRANKS_H[[#This Row],[R]]/24.6-VLOOKUP(MYRANKS_H[[#This Row],[POS]],ReplacementLevel_H[],COLUMN(ReplacementLevel_H[R]),FALSE)</f>
        <v>1.0546341463414639</v>
      </c>
      <c r="Q41" s="24">
        <f>MYRANKS_H[[#This Row],[HR]]/10.4-VLOOKUP(MYRANKS_H[[#This Row],[POS]],ReplacementLevel_H[],COLUMN(ReplacementLevel_H[HR]),FALSE)</f>
        <v>1.128509615384615</v>
      </c>
      <c r="R41" s="24">
        <f>MYRANKS_H[[#This Row],[RBI]]/24.6-VLOOKUP(MYRANKS_H[[#This Row],[POS]],ReplacementLevel_H[],COLUMN(ReplacementLevel_H[RBI]),FALSE)</f>
        <v>0.95853658536585318</v>
      </c>
      <c r="S41" s="24">
        <f>MYRANKS_H[[#This Row],[SB]]/9.4-VLOOKUP(MYRANKS_H[[#This Row],[POS]],ReplacementLevel_H[],COLUMN(ReplacementLevel_H[SB]),FALSE)</f>
        <v>-0.14106382978723403</v>
      </c>
      <c r="T41" s="24">
        <f>((MYRANKS_H[[#This Row],[H]]+1768)/(MYRANKS_H[[#This Row],[AB]]+6617)-0.267)/0.0024-VLOOKUP(MYRANKS_H[[#This Row],[POS]],ReplacementLevel_H[],COLUMN(ReplacementLevel_H[AVG]),FALSE)</f>
        <v>0.69108589132617237</v>
      </c>
      <c r="U41" s="24">
        <f>MYRANKS_H[[#This Row],[RSGP]]+MYRANKS_H[[#This Row],[HRSGP]]+MYRANKS_H[[#This Row],[RBISGP]]+MYRANKS_H[[#This Row],[SBSGP]]+MYRANKS_H[[#This Row],[AVGSGP]]</f>
        <v>3.6917024086308707</v>
      </c>
      <c r="V41" s="57">
        <f>_xlfn.RANK.EQ(MYRANKS_H[[#This Row],[TTLSGP]],U:U,0)</f>
        <v>40</v>
      </c>
    </row>
    <row r="42" spans="1:22" x14ac:dyDescent="0.25">
      <c r="A42" s="45" t="s">
        <v>1618</v>
      </c>
      <c r="B42" s="46" t="str">
        <f>VLOOKUP(MYRANKS_H[[#This Row],[PLAYERID]],PLAYERIDMAP[],COLUMN(PLAYERIDMAP[[#This Row],[PLAYERNAME]]),FALSE)</f>
        <v>Jay Bruce</v>
      </c>
      <c r="C42" s="47" t="str">
        <f>VLOOKUP(MYRANKS_H[[#This Row],[PLAYERID]],PLAYERIDMAP[],COLUMN(PLAYERIDMAP[[#This Row],[TEAM]]),FALSE)</f>
        <v>CIN</v>
      </c>
      <c r="D42" s="47" t="str">
        <f>VLOOKUP(MYRANKS_H[[#This Row],[PLAYERID]],PLAYERIDMAP[],COLUMN(PLAYERIDMAP[[#This Row],[POS]]),FALSE)</f>
        <v>OF</v>
      </c>
      <c r="E42" s="47">
        <f>VLOOKUP(MYRANKS_H[[#This Row],[PLAYERID]],PLAYERIDMAP[],COLUMN(PLAYERIDMAP[[#This Row],[IDFANGRAPHS]]),FALSE)</f>
        <v>9892</v>
      </c>
      <c r="F42" s="47">
        <f>VLOOKUP(MYRANKS_H[[#This Row],[PLAYER NAME]],HITTERPROJECTIONS[],COLUMN(HITTERPROJECTIONS[[#This Row],[PA]]),FALSE)</f>
        <v>675</v>
      </c>
      <c r="G42" s="48">
        <f>VLOOKUP(MYRANKS_H[[#This Row],[PLAYER NAME]],HITTERPROJECTIONS[],COLUMN(HITTERPROJECTIONS[[#This Row],[AB]]),FALSE)</f>
        <v>602.67857142857144</v>
      </c>
      <c r="H42" s="48">
        <f>VLOOKUP(MYRANKS_H[[#This Row],[PLAYER NAME]],HITTERPROJECTIONS[],COLUMN(HITTERPROJECTIONS[[#This Row],[HITS]]),FALSE)</f>
        <v>152.85580537499999</v>
      </c>
      <c r="I42" s="48">
        <f>VLOOKUP(MYRANKS_H[[#This Row],[PLAYER NAME]],HITTERPROJECTIONS[],COLUMN(HITTERPROJECTIONS[[#This Row],[HR]]),FALSE)</f>
        <v>32.072625000000002</v>
      </c>
      <c r="J42" s="48">
        <f>VLOOKUP(MYRANKS_H[[#This Row],[PLAYER NAME]],HITTERPROJECTIONS[],COLUMN(HITTERPROJECTIONS[[#This Row],[R]]),FALSE)</f>
        <v>88.424999999999997</v>
      </c>
      <c r="K42" s="48">
        <f>VLOOKUP(MYRANKS_H[[#This Row],[PLAYER NAME]],HITTERPROJECTIONS[],COLUMN(HITTERPROJECTIONS[[#This Row],[RBI]]),FALSE)</f>
        <v>100.57499999999999</v>
      </c>
      <c r="L42" s="48">
        <f>VLOOKUP(MYRANKS_H[[#This Row],[PLAYER NAME]],HITTERPROJECTIONS[],COLUMN(HITTERPROJECTIONS[[#This Row],[BB]]),FALSE)</f>
        <v>64.125</v>
      </c>
      <c r="M42" s="48">
        <f>VLOOKUP(MYRANKS_H[[#This Row],[PLAYER NAME]],HITTERPROJECTIONS[],COLUMN(HITTERPROJECTIONS[[#This Row],[SO]]),FALSE)</f>
        <v>168.75</v>
      </c>
      <c r="N42" s="48">
        <f>VLOOKUP(MYRANKS_H[[#This Row],[PLAYER NAME]],HITTERPROJECTIONS[],COLUMN(HITTERPROJECTIONS[[#This Row],[SB]]),FALSE)</f>
        <v>6.7499999999999991</v>
      </c>
      <c r="O42" s="49">
        <f>MYRANKS_H[[#This Row],[H]]/MYRANKS_H[[#This Row],[AB]]</f>
        <v>0.25362741039999998</v>
      </c>
      <c r="P42" s="50">
        <f>MYRANKS_H[[#This Row],[R]]/24.6-VLOOKUP(MYRANKS_H[[#This Row],[POS]],ReplacementLevel_H[],COLUMN(ReplacementLevel_H[R]),FALSE)</f>
        <v>0.84451219512195097</v>
      </c>
      <c r="Q42" s="50">
        <f>MYRANKS_H[[#This Row],[HR]]/10.4-VLOOKUP(MYRANKS_H[[#This Row],[POS]],ReplacementLevel_H[],COLUMN(ReplacementLevel_H[HR]),FALSE)</f>
        <v>1.72390625</v>
      </c>
      <c r="R42" s="50">
        <f>MYRANKS_H[[#This Row],[RBI]]/24.6-VLOOKUP(MYRANKS_H[[#This Row],[POS]],ReplacementLevel_H[],COLUMN(ReplacementLevel_H[RBI]),FALSE)</f>
        <v>1.6984146341463409</v>
      </c>
      <c r="S42" s="50">
        <f>MYRANKS_H[[#This Row],[SB]]/9.4-VLOOKUP(MYRANKS_H[[#This Row],[POS]],ReplacementLevel_H[],COLUMN(ReplacementLevel_H[SB]),FALSE)</f>
        <v>-6.1914893617021405E-2</v>
      </c>
      <c r="T42" s="50">
        <f>((MYRANKS_H[[#This Row],[H]]+1768)/(MYRANKS_H[[#This Row],[AB]]+6617)-0.267)/0.0024-VLOOKUP(MYRANKS_H[[#This Row],[POS]],ReplacementLevel_H[],COLUMN(ReplacementLevel_H[AVG]),FALSE)</f>
        <v>-0.53235202377597057</v>
      </c>
      <c r="U42" s="51">
        <f>MYRANKS_H[[#This Row],[RSGP]]+MYRANKS_H[[#This Row],[HRSGP]]+MYRANKS_H[[#This Row],[RBISGP]]+MYRANKS_H[[#This Row],[SBSGP]]+MYRANKS_H[[#This Row],[AVGSGP]]</f>
        <v>3.6725661618753001</v>
      </c>
      <c r="V42" s="57">
        <f>_xlfn.RANK.EQ(MYRANKS_H[[#This Row],[TTLSGP]],U:U,0)</f>
        <v>41</v>
      </c>
    </row>
    <row r="43" spans="1:22" ht="15" customHeight="1" x14ac:dyDescent="0.25">
      <c r="A43" s="6" t="s">
        <v>1227</v>
      </c>
      <c r="B43" s="13" t="str">
        <f>VLOOKUP(MYRANKS_H[[#This Row],[PLAYERID]],PLAYERIDMAP[],COLUMN(PLAYERIDMAP[[#This Row],[PLAYERNAME]]),FALSE)</f>
        <v>Chris Davis</v>
      </c>
      <c r="C43" s="9" t="str">
        <f>VLOOKUP(MYRANKS_H[[#This Row],[PLAYERID]],PLAYERIDMAP[],COLUMN(PLAYERIDMAP[[#This Row],[TEAM]]),FALSE)</f>
        <v>BAL</v>
      </c>
      <c r="D43" s="9" t="str">
        <f>VLOOKUP(MYRANKS_H[[#This Row],[PLAYERID]],PLAYERIDMAP[],COLUMN(PLAYERIDMAP[[#This Row],[POS]]),FALSE)</f>
        <v>1B</v>
      </c>
      <c r="E43" s="9">
        <f>VLOOKUP(MYRANKS_H[[#This Row],[PLAYERID]],PLAYERIDMAP[],COLUMN(PLAYERIDMAP[[#This Row],[IDFANGRAPHS]]),FALSE)</f>
        <v>9272</v>
      </c>
      <c r="F43" s="10">
        <f>VLOOKUP(MYRANKS_H[[#This Row],[PLAYER NAME]],HITTERPROJECTIONS[],COLUMN(HITTERPROJECTIONS[[#This Row],[PA]]),FALSE)</f>
        <v>650</v>
      </c>
      <c r="G43" s="33">
        <f>VLOOKUP(MYRANKS_H[[#This Row],[PLAYER NAME]],HITTERPROJECTIONS[],COLUMN(HITTERPROJECTIONS[[#This Row],[AB]]),FALSE)</f>
        <v>570</v>
      </c>
      <c r="H43" s="33">
        <f>VLOOKUP(MYRANKS_H[[#This Row],[PLAYER NAME]],HITTERPROJECTIONS[],COLUMN(HITTERPROJECTIONS[[#This Row],[HITS]]),FALSE)</f>
        <v>149.40878000000001</v>
      </c>
      <c r="I43" s="33">
        <f>VLOOKUP(MYRANKS_H[[#This Row],[PLAYER NAME]],HITTERPROJECTIONS[],COLUMN(HITTERPROJECTIONS[[#This Row],[HR]]),FALSE)</f>
        <v>35.833999999999996</v>
      </c>
      <c r="J43" s="33">
        <f>VLOOKUP(MYRANKS_H[[#This Row],[PLAYER NAME]],HITTERPROJECTIONS[],COLUMN(HITTERPROJECTIONS[[#This Row],[R]]),FALSE)</f>
        <v>87.75</v>
      </c>
      <c r="K43" s="33">
        <f>VLOOKUP(MYRANKS_H[[#This Row],[PLAYER NAME]],HITTERPROJECTIONS[],COLUMN(HITTERPROJECTIONS[[#This Row],[RBI]]),FALSE)</f>
        <v>98.149999999999991</v>
      </c>
      <c r="L43" s="33">
        <f>VLOOKUP(MYRANKS_H[[#This Row],[PLAYER NAME]],HITTERPROJECTIONS[],COLUMN(HITTERPROJECTIONS[[#This Row],[BB]]),FALSE)</f>
        <v>65</v>
      </c>
      <c r="M43" s="33">
        <f>VLOOKUP(MYRANKS_H[[#This Row],[PLAYER NAME]],HITTERPROJECTIONS[],COLUMN(HITTERPROJECTIONS[[#This Row],[SO]]),FALSE)</f>
        <v>195</v>
      </c>
      <c r="N43" s="33">
        <f>VLOOKUP(MYRANKS_H[[#This Row],[PLAYER NAME]],HITTERPROJECTIONS[],COLUMN(HITTERPROJECTIONS[[#This Row],[SB]]),FALSE)</f>
        <v>3.1107142857142862</v>
      </c>
      <c r="O43" s="12">
        <f>MYRANKS_H[[#This Row],[H]]/MYRANKS_H[[#This Row],[AB]]</f>
        <v>0.26212066666666667</v>
      </c>
      <c r="P43" s="24">
        <f>MYRANKS_H[[#This Row],[R]]/24.6-VLOOKUP(MYRANKS_H[[#This Row],[POS]],ReplacementLevel_H[],COLUMN(ReplacementLevel_H[R]),FALSE)</f>
        <v>1.2070731707317073</v>
      </c>
      <c r="Q43" s="24">
        <f>MYRANKS_H[[#This Row],[HR]]/10.4-VLOOKUP(MYRANKS_H[[#This Row],[POS]],ReplacementLevel_H[],COLUMN(ReplacementLevel_H[HR]),FALSE)</f>
        <v>1.5055769230769225</v>
      </c>
      <c r="R43" s="24">
        <f>MYRANKS_H[[#This Row],[RBI]]/24.6-VLOOKUP(MYRANKS_H[[#This Row],[POS]],ReplacementLevel_H[],COLUMN(ReplacementLevel_H[RBI]),FALSE)</f>
        <v>1.289837398373983</v>
      </c>
      <c r="S43" s="24">
        <f>MYRANKS_H[[#This Row],[SB]]/9.4-VLOOKUP(MYRANKS_H[[#This Row],[POS]],ReplacementLevel_H[],COLUMN(ReplacementLevel_H[SB]),FALSE)</f>
        <v>4.0927051671732606E-2</v>
      </c>
      <c r="T43" s="24">
        <f>((MYRANKS_H[[#This Row],[H]]+1768)/(MYRANKS_H[[#This Row],[AB]]+6617)-0.267)/0.0024-VLOOKUP(MYRANKS_H[[#This Row],[POS]],ReplacementLevel_H[],COLUMN(ReplacementLevel_H[AVG]),FALSE)</f>
        <v>-0.37813482677056764</v>
      </c>
      <c r="U43" s="24">
        <f>MYRANKS_H[[#This Row],[RSGP]]+MYRANKS_H[[#This Row],[HRSGP]]+MYRANKS_H[[#This Row],[RBISGP]]+MYRANKS_H[[#This Row],[SBSGP]]+MYRANKS_H[[#This Row],[AVGSGP]]</f>
        <v>3.6652797170837781</v>
      </c>
      <c r="V43" s="57">
        <f>_xlfn.RANK.EQ(MYRANKS_H[[#This Row],[TTLSGP]],U:U,0)</f>
        <v>42</v>
      </c>
    </row>
    <row r="44" spans="1:22" x14ac:dyDescent="0.25">
      <c r="A44" s="7" t="s">
        <v>1224</v>
      </c>
      <c r="B44" s="13" t="str">
        <f>VLOOKUP(MYRANKS_H[[#This Row],[PLAYERID]],PLAYERIDMAP[],COLUMN(PLAYERIDMAP[[#This Row],[PLAYERNAME]]),FALSE)</f>
        <v>Mike Napoli</v>
      </c>
      <c r="C44" s="10" t="str">
        <f>VLOOKUP(MYRANKS_H[[#This Row],[PLAYERID]],PLAYERIDMAP[],COLUMN(PLAYERIDMAP[[#This Row],[TEAM]]),FALSE)</f>
        <v>BOS</v>
      </c>
      <c r="D44" s="10" t="str">
        <f>VLOOKUP(MYRANKS_H[[#This Row],[PLAYERID]],PLAYERIDMAP[],COLUMN(PLAYERIDMAP[[#This Row],[POS]]),FALSE)</f>
        <v>C</v>
      </c>
      <c r="E44" s="10">
        <f>VLOOKUP(MYRANKS_H[[#This Row],[PLAYERID]],PLAYERIDMAP[],COLUMN(PLAYERIDMAP[[#This Row],[IDFANGRAPHS]]),FALSE)</f>
        <v>3057</v>
      </c>
      <c r="F44" s="10">
        <f>VLOOKUP(MYRANKS_H[[#This Row],[PLAYER NAME]],HITTERPROJECTIONS[],COLUMN(HITTERPROJECTIONS[[#This Row],[PA]]),FALSE)</f>
        <v>525</v>
      </c>
      <c r="G44" s="33">
        <f>VLOOKUP(MYRANKS_H[[#This Row],[PLAYER NAME]],HITTERPROJECTIONS[],COLUMN(HITTERPROJECTIONS[[#This Row],[AB]]),FALSE)</f>
        <v>449.16666666666669</v>
      </c>
      <c r="H44" s="33">
        <f>VLOOKUP(MYRANKS_H[[#This Row],[PLAYER NAME]],HITTERPROJECTIONS[],COLUMN(HITTERPROJECTIONS[[#This Row],[HITS]]),FALSE)</f>
        <v>106.75085166666668</v>
      </c>
      <c r="I44" s="33">
        <f>VLOOKUP(MYRANKS_H[[#This Row],[PLAYER NAME]],HITTERPROJECTIONS[],COLUMN(HITTERPROJECTIONS[[#This Row],[HR]]),FALSE)</f>
        <v>22.886500000000005</v>
      </c>
      <c r="J44" s="33">
        <f>VLOOKUP(MYRANKS_H[[#This Row],[PLAYER NAME]],HITTERPROJECTIONS[],COLUMN(HITTERPROJECTIONS[[#This Row],[R]]),FALSE)</f>
        <v>70.875</v>
      </c>
      <c r="K44" s="33">
        <f>VLOOKUP(MYRANKS_H[[#This Row],[PLAYER NAME]],HITTERPROJECTIONS[],COLUMN(HITTERPROJECTIONS[[#This Row],[RBI]]),FALSE)</f>
        <v>76.125</v>
      </c>
      <c r="L44" s="33">
        <f>VLOOKUP(MYRANKS_H[[#This Row],[PLAYER NAME]],HITTERPROJECTIONS[],COLUMN(HITTERPROJECTIONS[[#This Row],[BB]]),FALSE)</f>
        <v>68.25</v>
      </c>
      <c r="M44" s="33">
        <f>VLOOKUP(MYRANKS_H[[#This Row],[PLAYER NAME]],HITTERPROJECTIONS[],COLUMN(HITTERPROJECTIONS[[#This Row],[SO]]),FALSE)</f>
        <v>157.5</v>
      </c>
      <c r="N44" s="33">
        <f>VLOOKUP(MYRANKS_H[[#This Row],[PLAYER NAME]],HITTERPROJECTIONS[],COLUMN(HITTERPROJECTIONS[[#This Row],[SB]]),FALSE)</f>
        <v>0.875</v>
      </c>
      <c r="O44" s="12">
        <f>MYRANKS_H[[#This Row],[H]]/MYRANKS_H[[#This Row],[AB]]</f>
        <v>0.23766423376623377</v>
      </c>
      <c r="P44" s="24">
        <f>MYRANKS_H[[#This Row],[R]]/24.6-VLOOKUP(MYRANKS_H[[#This Row],[POS]],ReplacementLevel_H[],COLUMN(ReplacementLevel_H[R]),FALSE)</f>
        <v>1.2210975609756096</v>
      </c>
      <c r="Q44" s="24">
        <f>MYRANKS_H[[#This Row],[HR]]/10.4-VLOOKUP(MYRANKS_H[[#This Row],[POS]],ReplacementLevel_H[],COLUMN(ReplacementLevel_H[HR]),FALSE)</f>
        <v>1.1306250000000004</v>
      </c>
      <c r="R44" s="24">
        <f>MYRANKS_H[[#This Row],[RBI]]/24.6-VLOOKUP(MYRANKS_H[[#This Row],[POS]],ReplacementLevel_H[],COLUMN(ReplacementLevel_H[RBI]),FALSE)</f>
        <v>1.3045121951219509</v>
      </c>
      <c r="S44" s="24">
        <f>MYRANKS_H[[#This Row],[SB]]/9.4-VLOOKUP(MYRANKS_H[[#This Row],[POS]],ReplacementLevel_H[],COLUMN(ReplacementLevel_H[SB]),FALSE)</f>
        <v>-8.6914893617021274E-2</v>
      </c>
      <c r="T44" s="24">
        <f>((MYRANKS_H[[#This Row],[H]]+1768)/(MYRANKS_H[[#This Row],[AB]]+6617)-0.267)/0.0024-VLOOKUP(MYRANKS_H[[#This Row],[POS]],ReplacementLevel_H[],COLUMN(ReplacementLevel_H[AVG]),FALSE)</f>
        <v>1.7376681526202198E-2</v>
      </c>
      <c r="U44" s="24">
        <f>MYRANKS_H[[#This Row],[RSGP]]+MYRANKS_H[[#This Row],[HRSGP]]+MYRANKS_H[[#This Row],[RBISGP]]+MYRANKS_H[[#This Row],[SBSGP]]+MYRANKS_H[[#This Row],[AVGSGP]]</f>
        <v>3.5866965440067418</v>
      </c>
      <c r="V44" s="57">
        <f>_xlfn.RANK.EQ(MYRANKS_H[[#This Row],[TTLSGP]],U:U,0)</f>
        <v>43</v>
      </c>
    </row>
    <row r="45" spans="1:22" x14ac:dyDescent="0.25">
      <c r="A45" s="6" t="s">
        <v>1236</v>
      </c>
      <c r="B45" s="13" t="str">
        <f>VLOOKUP(MYRANKS_H[[#This Row],[PLAYERID]],PLAYERIDMAP[],COLUMN(PLAYERIDMAP[[#This Row],[PLAYERNAME]]),FALSE)</f>
        <v>Evan Longoria</v>
      </c>
      <c r="C45" s="9" t="str">
        <f>VLOOKUP(MYRANKS_H[[#This Row],[PLAYERID]],PLAYERIDMAP[],COLUMN(PLAYERIDMAP[[#This Row],[TEAM]]),FALSE)</f>
        <v>TB</v>
      </c>
      <c r="D45" s="9" t="str">
        <f>VLOOKUP(MYRANKS_H[[#This Row],[PLAYERID]],PLAYERIDMAP[],COLUMN(PLAYERIDMAP[[#This Row],[POS]]),FALSE)</f>
        <v>3B</v>
      </c>
      <c r="E45" s="9">
        <f>VLOOKUP(MYRANKS_H[[#This Row],[PLAYERID]],PLAYERIDMAP[],COLUMN(PLAYERIDMAP[[#This Row],[IDFANGRAPHS]]),FALSE)</f>
        <v>9368</v>
      </c>
      <c r="F45" s="10">
        <f>VLOOKUP(MYRANKS_H[[#This Row],[PLAYER NAME]],HITTERPROJECTIONS[],COLUMN(HITTERPROJECTIONS[[#This Row],[PA]]),FALSE)</f>
        <v>650</v>
      </c>
      <c r="G45" s="33">
        <f>VLOOKUP(MYRANKS_H[[#This Row],[PLAYER NAME]],HITTERPROJECTIONS[],COLUMN(HITTERPROJECTIONS[[#This Row],[AB]]),FALSE)</f>
        <v>570.31481481481489</v>
      </c>
      <c r="H45" s="33">
        <f>VLOOKUP(MYRANKS_H[[#This Row],[PLAYER NAME]],HITTERPROJECTIONS[],COLUMN(HITTERPROJECTIONS[[#This Row],[HITS]]),FALSE)</f>
        <v>148.68013333333334</v>
      </c>
      <c r="I45" s="33">
        <f>VLOOKUP(MYRANKS_H[[#This Row],[PLAYER NAME]],HITTERPROJECTIONS[],COLUMN(HITTERPROJECTIONS[[#This Row],[HR]]),FALSE)</f>
        <v>32.413333333333341</v>
      </c>
      <c r="J45" s="33">
        <f>VLOOKUP(MYRANKS_H[[#This Row],[PLAYER NAME]],HITTERPROJECTIONS[],COLUMN(HITTERPROJECTIONS[[#This Row],[R]]),FALSE)</f>
        <v>82.55</v>
      </c>
      <c r="K45" s="33">
        <f>VLOOKUP(MYRANKS_H[[#This Row],[PLAYER NAME]],HITTERPROJECTIONS[],COLUMN(HITTERPROJECTIONS[[#This Row],[RBI]]),FALSE)</f>
        <v>95.55</v>
      </c>
      <c r="L45" s="33">
        <f>VLOOKUP(MYRANKS_H[[#This Row],[PLAYER NAME]],HITTERPROJECTIONS[],COLUMN(HITTERPROJECTIONS[[#This Row],[BB]]),FALSE)</f>
        <v>68.25</v>
      </c>
      <c r="M45" s="33">
        <f>VLOOKUP(MYRANKS_H[[#This Row],[PLAYER NAME]],HITTERPROJECTIONS[],COLUMN(HITTERPROJECTIONS[[#This Row],[SO]]),FALSE)</f>
        <v>143</v>
      </c>
      <c r="N45" s="33">
        <f>VLOOKUP(MYRANKS_H[[#This Row],[PLAYER NAME]],HITTERPROJECTIONS[],COLUMN(HITTERPROJECTIONS[[#This Row],[SB]]),FALSE)</f>
        <v>1.2999999999999998</v>
      </c>
      <c r="O45" s="12">
        <f>MYRANKS_H[[#This Row],[H]]/MYRANKS_H[[#This Row],[AB]]</f>
        <v>0.26069835373575345</v>
      </c>
      <c r="P45" s="24">
        <f>MYRANKS_H[[#This Row],[R]]/24.6-VLOOKUP(MYRANKS_H[[#This Row],[POS]],ReplacementLevel_H[],COLUMN(ReplacementLevel_H[R]),FALSE)</f>
        <v>0.91569105691056896</v>
      </c>
      <c r="Q45" s="24">
        <f>MYRANKS_H[[#This Row],[HR]]/10.4-VLOOKUP(MYRANKS_H[[#This Row],[POS]],ReplacementLevel_H[],COLUMN(ReplacementLevel_H[HR]),FALSE)</f>
        <v>1.7166666666666672</v>
      </c>
      <c r="R45" s="24">
        <f>MYRANKS_H[[#This Row],[RBI]]/24.6-VLOOKUP(MYRANKS_H[[#This Row],[POS]],ReplacementLevel_H[],COLUMN(ReplacementLevel_H[RBI]),FALSE)</f>
        <v>1.4041463414634143</v>
      </c>
      <c r="S45" s="24">
        <f>MYRANKS_H[[#This Row],[SB]]/9.4-VLOOKUP(MYRANKS_H[[#This Row],[POS]],ReplacementLevel_H[],COLUMN(ReplacementLevel_H[SB]),FALSE)</f>
        <v>-0.21170212765957447</v>
      </c>
      <c r="T45" s="24">
        <f>((MYRANKS_H[[#This Row],[H]]+1768)/(MYRANKS_H[[#This Row],[AB]]+6617)-0.267)/0.0024-VLOOKUP(MYRANKS_H[[#This Row],[POS]],ReplacementLevel_H[],COLUMN(ReplacementLevel_H[AVG]),FALSE)</f>
        <v>-0.32524535253726472</v>
      </c>
      <c r="U45" s="24">
        <f>MYRANKS_H[[#This Row],[RSGP]]+MYRANKS_H[[#This Row],[HRSGP]]+MYRANKS_H[[#This Row],[RBISGP]]+MYRANKS_H[[#This Row],[SBSGP]]+MYRANKS_H[[#This Row],[AVGSGP]]</f>
        <v>3.4995565848438117</v>
      </c>
      <c r="V45" s="57">
        <f>_xlfn.RANK.EQ(MYRANKS_H[[#This Row],[TTLSGP]],U:U,0)</f>
        <v>44</v>
      </c>
    </row>
    <row r="46" spans="1:22" ht="15" customHeight="1" x14ac:dyDescent="0.25">
      <c r="A46" s="7" t="s">
        <v>1164</v>
      </c>
      <c r="B46" s="13" t="str">
        <f>VLOOKUP(MYRANKS_H[[#This Row],[PLAYERID]],PLAYERIDMAP[],COLUMN(PLAYERIDMAP[[#This Row],[PLAYERNAME]]),FALSE)</f>
        <v>Alfonso Soriano</v>
      </c>
      <c r="C46" s="10" t="str">
        <f>VLOOKUP(MYRANKS_H[[#This Row],[PLAYERID]],PLAYERIDMAP[],COLUMN(PLAYERIDMAP[[#This Row],[TEAM]]),FALSE)</f>
        <v>NYY</v>
      </c>
      <c r="D46" s="10" t="str">
        <f>VLOOKUP(MYRANKS_H[[#This Row],[PLAYERID]],PLAYERIDMAP[],COLUMN(PLAYERIDMAP[[#This Row],[POS]]),FALSE)</f>
        <v>OF</v>
      </c>
      <c r="E46" s="10">
        <f>VLOOKUP(MYRANKS_H[[#This Row],[PLAYERID]],PLAYERIDMAP[],COLUMN(PLAYERIDMAP[[#This Row],[IDFANGRAPHS]]),FALSE)</f>
        <v>847</v>
      </c>
      <c r="F46" s="10">
        <f>VLOOKUP(MYRANKS_H[[#This Row],[PLAYER NAME]],HITTERPROJECTIONS[],COLUMN(HITTERPROJECTIONS[[#This Row],[PA]]),FALSE)</f>
        <v>600</v>
      </c>
      <c r="G46" s="33">
        <f>VLOOKUP(MYRANKS_H[[#This Row],[PLAYER NAME]],HITTERPROJECTIONS[],COLUMN(HITTERPROJECTIONS[[#This Row],[AB]]),FALSE)</f>
        <v>555.46853146853141</v>
      </c>
      <c r="H46" s="33">
        <f>VLOOKUP(MYRANKS_H[[#This Row],[PLAYER NAME]],HITTERPROJECTIONS[],COLUMN(HITTERPROJECTIONS[[#This Row],[HITS]]),FALSE)</f>
        <v>141.83354498181816</v>
      </c>
      <c r="I46" s="33">
        <f>VLOOKUP(MYRANKS_H[[#This Row],[PLAYER NAME]],HITTERPROJECTIONS[],COLUMN(HITTERPROJECTIONS[[#This Row],[HR]]),FALSE)</f>
        <v>32.649807272727273</v>
      </c>
      <c r="J46" s="33">
        <f>VLOOKUP(MYRANKS_H[[#This Row],[PLAYER NAME]],HITTERPROJECTIONS[],COLUMN(HITTERPROJECTIONS[[#This Row],[R]]),FALSE)</f>
        <v>67.8</v>
      </c>
      <c r="K46" s="33">
        <f>VLOOKUP(MYRANKS_H[[#This Row],[PLAYER NAME]],HITTERPROJECTIONS[],COLUMN(HITTERPROJECTIONS[[#This Row],[RBI]]),FALSE)</f>
        <v>93.6</v>
      </c>
      <c r="L46" s="33">
        <f>VLOOKUP(MYRANKS_H[[#This Row],[PLAYER NAME]],HITTERPROJECTIONS[],COLUMN(HITTERPROJECTIONS[[#This Row],[BB]]),FALSE)</f>
        <v>36</v>
      </c>
      <c r="M46" s="33">
        <f>VLOOKUP(MYRANKS_H[[#This Row],[PLAYER NAME]],HITTERPROJECTIONS[],COLUMN(HITTERPROJECTIONS[[#This Row],[SO]]),FALSE)</f>
        <v>149.4</v>
      </c>
      <c r="N46" s="33">
        <f>VLOOKUP(MYRANKS_H[[#This Row],[PLAYER NAME]],HITTERPROJECTIONS[],COLUMN(HITTERPROJECTIONS[[#This Row],[SB]]),FALSE)</f>
        <v>13.600000000000001</v>
      </c>
      <c r="O46" s="12">
        <f>MYRANKS_H[[#This Row],[H]]/MYRANKS_H[[#This Row],[AB]]</f>
        <v>0.2553403783412227</v>
      </c>
      <c r="P46" s="24">
        <f>MYRANKS_H[[#This Row],[R]]/24.6-VLOOKUP(MYRANKS_H[[#This Row],[POS]],ReplacementLevel_H[],COLUMN(ReplacementLevel_H[R]),FALSE)</f>
        <v>6.0975609756095395E-3</v>
      </c>
      <c r="Q46" s="24">
        <f>MYRANKS_H[[#This Row],[HR]]/10.4-VLOOKUP(MYRANKS_H[[#This Row],[POS]],ReplacementLevel_H[],COLUMN(ReplacementLevel_H[HR]),FALSE)</f>
        <v>1.7794045454545453</v>
      </c>
      <c r="R46" s="24">
        <f>MYRANKS_H[[#This Row],[RBI]]/24.6-VLOOKUP(MYRANKS_H[[#This Row],[POS]],ReplacementLevel_H[],COLUMN(ReplacementLevel_H[RBI]),FALSE)</f>
        <v>1.4148780487804871</v>
      </c>
      <c r="S46" s="24">
        <f>MYRANKS_H[[#This Row],[SB]]/9.4-VLOOKUP(MYRANKS_H[[#This Row],[POS]],ReplacementLevel_H[],COLUMN(ReplacementLevel_H[SB]),FALSE)</f>
        <v>0.66680851063829794</v>
      </c>
      <c r="T46" s="24">
        <f>((MYRANKS_H[[#This Row],[H]]+1768)/(MYRANKS_H[[#This Row],[AB]]+6617)-0.267)/0.0024-VLOOKUP(MYRANKS_H[[#This Row],[POS]],ReplacementLevel_H[],COLUMN(ReplacementLevel_H[AVG]),FALSE)</f>
        <v>-0.4429845360188096</v>
      </c>
      <c r="U46" s="24">
        <f>MYRANKS_H[[#This Row],[RSGP]]+MYRANKS_H[[#This Row],[HRSGP]]+MYRANKS_H[[#This Row],[RBISGP]]+MYRANKS_H[[#This Row],[SBSGP]]+MYRANKS_H[[#This Row],[AVGSGP]]</f>
        <v>3.4242041298301302</v>
      </c>
      <c r="V46" s="57">
        <f>_xlfn.RANK.EQ(MYRANKS_H[[#This Row],[TTLSGP]],U:U,0)</f>
        <v>45</v>
      </c>
    </row>
    <row r="47" spans="1:22" ht="15" customHeight="1" x14ac:dyDescent="0.25">
      <c r="A47" s="7" t="s">
        <v>1240</v>
      </c>
      <c r="B47" s="13" t="str">
        <f>VLOOKUP(MYRANKS_H[[#This Row],[PLAYERID]],PLAYERIDMAP[],COLUMN(PLAYERIDMAP[[#This Row],[PLAYERNAME]]),FALSE)</f>
        <v>Justin Upton</v>
      </c>
      <c r="C47" s="10" t="str">
        <f>VLOOKUP(MYRANKS_H[[#This Row],[PLAYERID]],PLAYERIDMAP[],COLUMN(PLAYERIDMAP[[#This Row],[TEAM]]),FALSE)</f>
        <v>ATL</v>
      </c>
      <c r="D47" s="10" t="str">
        <f>VLOOKUP(MYRANKS_H[[#This Row],[PLAYERID]],PLAYERIDMAP[],COLUMN(PLAYERIDMAP[[#This Row],[POS]]),FALSE)</f>
        <v>OF</v>
      </c>
      <c r="E47" s="10">
        <f>VLOOKUP(MYRANKS_H[[#This Row],[PLAYERID]],PLAYERIDMAP[],COLUMN(PLAYERIDMAP[[#This Row],[IDFANGRAPHS]]),FALSE)</f>
        <v>5222</v>
      </c>
      <c r="F47" s="10">
        <f>VLOOKUP(MYRANKS_H[[#This Row],[PLAYER NAME]],HITTERPROJECTIONS[],COLUMN(HITTERPROJECTIONS[[#This Row],[PA]]),FALSE)</f>
        <v>640</v>
      </c>
      <c r="G47" s="33">
        <f>VLOOKUP(MYRANKS_H[[#This Row],[PLAYER NAME]],HITTERPROJECTIONS[],COLUMN(HITTERPROJECTIONS[[#This Row],[AB]]),FALSE)</f>
        <v>552.81038961038962</v>
      </c>
      <c r="H47" s="33">
        <f>VLOOKUP(MYRANKS_H[[#This Row],[PLAYER NAME]],HITTERPROJECTIONS[],COLUMN(HITTERPROJECTIONS[[#This Row],[HITS]]),FALSE)</f>
        <v>148.66301672727269</v>
      </c>
      <c r="I47" s="33">
        <f>VLOOKUP(MYRANKS_H[[#This Row],[PLAYER NAME]],HITTERPROJECTIONS[],COLUMN(HITTERPROJECTIONS[[#This Row],[HR]]),FALSE)</f>
        <v>25.595345454545452</v>
      </c>
      <c r="J47" s="33">
        <f>VLOOKUP(MYRANKS_H[[#This Row],[PLAYER NAME]],HITTERPROJECTIONS[],COLUMN(HITTERPROJECTIONS[[#This Row],[R]]),FALSE)</f>
        <v>97.28</v>
      </c>
      <c r="K47" s="33">
        <f>VLOOKUP(MYRANKS_H[[#This Row],[PLAYER NAME]],HITTERPROJECTIONS[],COLUMN(HITTERPROJECTIONS[[#This Row],[RBI]]),FALSE)</f>
        <v>72.960000000000008</v>
      </c>
      <c r="L47" s="33">
        <f>VLOOKUP(MYRANKS_H[[#This Row],[PLAYER NAME]],HITTERPROJECTIONS[],COLUMN(HITTERPROJECTIONS[[#This Row],[BB]]),FALSE)</f>
        <v>76.8</v>
      </c>
      <c r="M47" s="33">
        <f>VLOOKUP(MYRANKS_H[[#This Row],[PLAYER NAME]],HITTERPROJECTIONS[],COLUMN(HITTERPROJECTIONS[[#This Row],[SO]]),FALSE)</f>
        <v>147.20000000000002</v>
      </c>
      <c r="N47" s="33">
        <f>VLOOKUP(MYRANKS_H[[#This Row],[PLAYER NAME]],HITTERPROJECTIONS[],COLUMN(HITTERPROJECTIONS[[#This Row],[SB]]),FALSE)</f>
        <v>12</v>
      </c>
      <c r="O47" s="12">
        <f>MYRANKS_H[[#This Row],[H]]/MYRANKS_H[[#This Row],[AB]]</f>
        <v>0.26892225529995484</v>
      </c>
      <c r="P47" s="24">
        <f>MYRANKS_H[[#This Row],[R]]/24.6-VLOOKUP(MYRANKS_H[[#This Row],[POS]],ReplacementLevel_H[],COLUMN(ReplacementLevel_H[R]),FALSE)</f>
        <v>1.2044715447154468</v>
      </c>
      <c r="Q47" s="24">
        <f>MYRANKS_H[[#This Row],[HR]]/10.4-VLOOKUP(MYRANKS_H[[#This Row],[POS]],ReplacementLevel_H[],COLUMN(ReplacementLevel_H[HR]),FALSE)</f>
        <v>1.1010909090909087</v>
      </c>
      <c r="R47" s="24">
        <f>MYRANKS_H[[#This Row],[RBI]]/24.6-VLOOKUP(MYRANKS_H[[#This Row],[POS]],ReplacementLevel_H[],COLUMN(ReplacementLevel_H[RBI]),FALSE)</f>
        <v>0.57585365853658521</v>
      </c>
      <c r="S47" s="24">
        <f>MYRANKS_H[[#This Row],[SB]]/9.4-VLOOKUP(MYRANKS_H[[#This Row],[POS]],ReplacementLevel_H[],COLUMN(ReplacementLevel_H[SB]),FALSE)</f>
        <v>0.49659574468085088</v>
      </c>
      <c r="T47" s="24">
        <f>((MYRANKS_H[[#This Row],[H]]+1768)/(MYRANKS_H[[#This Row],[AB]]+6617)-0.267)/0.0024-VLOOKUP(MYRANKS_H[[#This Row],[POS]],ReplacementLevel_H[],COLUMN(ReplacementLevel_H[AVG]),FALSE)</f>
        <v>-4.9637289882309976E-3</v>
      </c>
      <c r="U47" s="24">
        <f>MYRANKS_H[[#This Row],[RSGP]]+MYRANKS_H[[#This Row],[HRSGP]]+MYRANKS_H[[#This Row],[RBISGP]]+MYRANKS_H[[#This Row],[SBSGP]]+MYRANKS_H[[#This Row],[AVGSGP]]</f>
        <v>3.3730481280355602</v>
      </c>
      <c r="V47" s="57">
        <f>_xlfn.RANK.EQ(MYRANKS_H[[#This Row],[TTLSGP]],U:U,0)</f>
        <v>46</v>
      </c>
    </row>
    <row r="48" spans="1:22" ht="15" customHeight="1" x14ac:dyDescent="0.25">
      <c r="A48" s="7" t="s">
        <v>1420</v>
      </c>
      <c r="B48" s="13" t="str">
        <f>VLOOKUP(MYRANKS_H[[#This Row],[PLAYERID]],PLAYERIDMAP[],COLUMN(PLAYERIDMAP[[#This Row],[PLAYERNAME]]),FALSE)</f>
        <v>Mark Trumbo</v>
      </c>
      <c r="C48" s="10" t="str">
        <f>VLOOKUP(MYRANKS_H[[#This Row],[PLAYERID]],PLAYERIDMAP[],COLUMN(PLAYERIDMAP[[#This Row],[TEAM]]),FALSE)</f>
        <v>ARI</v>
      </c>
      <c r="D48" s="10" t="str">
        <f>VLOOKUP(MYRANKS_H[[#This Row],[PLAYERID]],PLAYERIDMAP[],COLUMN(PLAYERIDMAP[[#This Row],[POS]]),FALSE)</f>
        <v>3B</v>
      </c>
      <c r="E48" s="10">
        <f>VLOOKUP(MYRANKS_H[[#This Row],[PLAYERID]],PLAYERIDMAP[],COLUMN(PLAYERIDMAP[[#This Row],[IDFANGRAPHS]]),FALSE)</f>
        <v>6876</v>
      </c>
      <c r="F48" s="10">
        <f>VLOOKUP(MYRANKS_H[[#This Row],[PLAYER NAME]],HITTERPROJECTIONS[],COLUMN(HITTERPROJECTIONS[[#This Row],[PA]]),FALSE)</f>
        <v>650</v>
      </c>
      <c r="G48" s="33">
        <f>VLOOKUP(MYRANKS_H[[#This Row],[PLAYER NAME]],HITTERPROJECTIONS[],COLUMN(HITTERPROJECTIONS[[#This Row],[AB]]),FALSE)</f>
        <v>594.38888888888891</v>
      </c>
      <c r="H48" s="33">
        <f>VLOOKUP(MYRANKS_H[[#This Row],[PLAYER NAME]],HITTERPROJECTIONS[],COLUMN(HITTERPROJECTIONS[[#This Row],[HITS]]),FALSE)</f>
        <v>147.78256999999999</v>
      </c>
      <c r="I48" s="33">
        <f>VLOOKUP(MYRANKS_H[[#This Row],[PLAYER NAME]],HITTERPROJECTIONS[],COLUMN(HITTERPROJECTIONS[[#This Row],[HR]]),FALSE)</f>
        <v>33.098000000000006</v>
      </c>
      <c r="J48" s="33">
        <f>VLOOKUP(MYRANKS_H[[#This Row],[PLAYER NAME]],HITTERPROJECTIONS[],COLUMN(HITTERPROJECTIONS[[#This Row],[R]]),FALSE)</f>
        <v>76.7</v>
      </c>
      <c r="K48" s="33">
        <f>VLOOKUP(MYRANKS_H[[#This Row],[PLAYER NAME]],HITTERPROJECTIONS[],COLUMN(HITTERPROJECTIONS[[#This Row],[RBI]]),FALSE)</f>
        <v>96.199999999999989</v>
      </c>
      <c r="L48" s="33">
        <f>VLOOKUP(MYRANKS_H[[#This Row],[PLAYER NAME]],HITTERPROJECTIONS[],COLUMN(HITTERPROJECTIONS[[#This Row],[BB]]),FALSE)</f>
        <v>48.75</v>
      </c>
      <c r="M48" s="33">
        <f>VLOOKUP(MYRANKS_H[[#This Row],[PLAYER NAME]],HITTERPROJECTIONS[],COLUMN(HITTERPROJECTIONS[[#This Row],[SO]]),FALSE)</f>
        <v>162.5</v>
      </c>
      <c r="N48" s="33">
        <f>VLOOKUP(MYRANKS_H[[#This Row],[PLAYER NAME]],HITTERPROJECTIONS[],COLUMN(HITTERPROJECTIONS[[#This Row],[SB]]),FALSE)</f>
        <v>4.6944444444444446</v>
      </c>
      <c r="O48" s="12">
        <f>MYRANKS_H[[#This Row],[H]]/MYRANKS_H[[#This Row],[AB]]</f>
        <v>0.24862942891859049</v>
      </c>
      <c r="P48" s="24">
        <f>MYRANKS_H[[#This Row],[R]]/24.6-VLOOKUP(MYRANKS_H[[#This Row],[POS]],ReplacementLevel_H[],COLUMN(ReplacementLevel_H[R]),FALSE)</f>
        <v>0.67788617886178848</v>
      </c>
      <c r="Q48" s="24">
        <f>MYRANKS_H[[#This Row],[HR]]/10.4-VLOOKUP(MYRANKS_H[[#This Row],[POS]],ReplacementLevel_H[],COLUMN(ReplacementLevel_H[HR]),FALSE)</f>
        <v>1.7825000000000006</v>
      </c>
      <c r="R48" s="24">
        <f>MYRANKS_H[[#This Row],[RBI]]/24.6-VLOOKUP(MYRANKS_H[[#This Row],[POS]],ReplacementLevel_H[],COLUMN(ReplacementLevel_H[RBI]),FALSE)</f>
        <v>1.4305691056910561</v>
      </c>
      <c r="S48" s="24">
        <f>MYRANKS_H[[#This Row],[SB]]/9.4-VLOOKUP(MYRANKS_H[[#This Row],[POS]],ReplacementLevel_H[],COLUMN(ReplacementLevel_H[SB]),FALSE)</f>
        <v>0.14940898345153669</v>
      </c>
      <c r="T48" s="24">
        <f>((MYRANKS_H[[#This Row],[H]]+1768)/(MYRANKS_H[[#This Row],[AB]]+6617)-0.267)/0.0024-VLOOKUP(MYRANKS_H[[#This Row],[POS]],ReplacementLevel_H[],COLUMN(ReplacementLevel_H[AVG]),FALSE)</f>
        <v>-0.74804456685027332</v>
      </c>
      <c r="U48" s="24">
        <f>MYRANKS_H[[#This Row],[RSGP]]+MYRANKS_H[[#This Row],[HRSGP]]+MYRANKS_H[[#This Row],[RBISGP]]+MYRANKS_H[[#This Row],[SBSGP]]+MYRANKS_H[[#This Row],[AVGSGP]]</f>
        <v>3.2923197011541081</v>
      </c>
      <c r="V48" s="57">
        <f>_xlfn.RANK.EQ(MYRANKS_H[[#This Row],[TTLSGP]],U:U,0)</f>
        <v>47</v>
      </c>
    </row>
    <row r="49" spans="1:22" x14ac:dyDescent="0.25">
      <c r="A49" s="6" t="s">
        <v>1624</v>
      </c>
      <c r="B49" s="13" t="str">
        <f>VLOOKUP(MYRANKS_H[[#This Row],[PLAYERID]],PLAYERIDMAP[],COLUMN(PLAYERIDMAP[[#This Row],[PLAYERNAME]]),FALSE)</f>
        <v>Starling Marte</v>
      </c>
      <c r="C49" s="9" t="str">
        <f>VLOOKUP(MYRANKS_H[[#This Row],[PLAYERID]],PLAYERIDMAP[],COLUMN(PLAYERIDMAP[[#This Row],[TEAM]]),FALSE)</f>
        <v>PIT</v>
      </c>
      <c r="D49" s="9" t="str">
        <f>VLOOKUP(MYRANKS_H[[#This Row],[PLAYERID]],PLAYERIDMAP[],COLUMN(PLAYERIDMAP[[#This Row],[POS]]),FALSE)</f>
        <v>OF</v>
      </c>
      <c r="E49" s="9">
        <f>VLOOKUP(MYRANKS_H[[#This Row],[PLAYERID]],PLAYERIDMAP[],COLUMN(PLAYERIDMAP[[#This Row],[IDFANGRAPHS]]),FALSE)</f>
        <v>9241</v>
      </c>
      <c r="F49" s="10">
        <f>VLOOKUP(MYRANKS_H[[#This Row],[PLAYER NAME]],HITTERPROJECTIONS[],COLUMN(HITTERPROJECTIONS[[#This Row],[PA]]),FALSE)</f>
        <v>550</v>
      </c>
      <c r="G49" s="33">
        <f>VLOOKUP(MYRANKS_H[[#This Row],[PLAYER NAME]],HITTERPROJECTIONS[],COLUMN(HITTERPROJECTIONS[[#This Row],[AB]]),FALSE)</f>
        <v>513.15</v>
      </c>
      <c r="H49" s="33">
        <f>VLOOKUP(MYRANKS_H[[#This Row],[PLAYER NAME]],HITTERPROJECTIONS[],COLUMN(HITTERPROJECTIONS[[#This Row],[HITS]]),FALSE)</f>
        <v>143.63397839999999</v>
      </c>
      <c r="I49" s="33">
        <f>VLOOKUP(MYRANKS_H[[#This Row],[PLAYER NAME]],HITTERPROJECTIONS[],COLUMN(HITTERPROJECTIONS[[#This Row],[HR]]),FALSE)</f>
        <v>14.768600000000003</v>
      </c>
      <c r="J49" s="33">
        <f>VLOOKUP(MYRANKS_H[[#This Row],[PLAYER NAME]],HITTERPROJECTIONS[],COLUMN(HITTERPROJECTIONS[[#This Row],[R]]),FALSE)</f>
        <v>68.75</v>
      </c>
      <c r="K49" s="33">
        <f>VLOOKUP(MYRANKS_H[[#This Row],[PLAYER NAME]],HITTERPROJECTIONS[],COLUMN(HITTERPROJECTIONS[[#This Row],[RBI]]),FALSE)</f>
        <v>47.3</v>
      </c>
      <c r="L49" s="33">
        <f>VLOOKUP(MYRANKS_H[[#This Row],[PLAYER NAME]],HITTERPROJECTIONS[],COLUMN(HITTERPROJECTIONS[[#This Row],[BB]]),FALSE)</f>
        <v>24.75</v>
      </c>
      <c r="M49" s="33">
        <f>VLOOKUP(MYRANKS_H[[#This Row],[PLAYER NAME]],HITTERPROJECTIONS[],COLUMN(HITTERPROJECTIONS[[#This Row],[SO]]),FALSE)</f>
        <v>137.5</v>
      </c>
      <c r="N49" s="33">
        <f>VLOOKUP(MYRANKS_H[[#This Row],[PLAYER NAME]],HITTERPROJECTIONS[],COLUMN(HITTERPROJECTIONS[[#This Row],[SB]]),FALSE)</f>
        <v>38.238095238095234</v>
      </c>
      <c r="O49" s="12">
        <f>MYRANKS_H[[#This Row],[H]]/MYRANKS_H[[#This Row],[AB]]</f>
        <v>0.27990641800643085</v>
      </c>
      <c r="P49" s="24">
        <f>MYRANKS_H[[#This Row],[R]]/24.6-VLOOKUP(MYRANKS_H[[#This Row],[POS]],ReplacementLevel_H[],COLUMN(ReplacementLevel_H[R]),FALSE)</f>
        <v>4.4715447154471288E-2</v>
      </c>
      <c r="Q49" s="24">
        <f>MYRANKS_H[[#This Row],[HR]]/10.4-VLOOKUP(MYRANKS_H[[#This Row],[POS]],ReplacementLevel_H[],COLUMN(ReplacementLevel_H[HR]),FALSE)</f>
        <v>6.0057692307692534E-2</v>
      </c>
      <c r="R49" s="24">
        <f>MYRANKS_H[[#This Row],[RBI]]/24.6-VLOOKUP(MYRANKS_H[[#This Row],[POS]],ReplacementLevel_H[],COLUMN(ReplacementLevel_H[RBI]),FALSE)</f>
        <v>-0.46723577235772384</v>
      </c>
      <c r="S49" s="24">
        <f>MYRANKS_H[[#This Row],[SB]]/9.4-VLOOKUP(MYRANKS_H[[#This Row],[POS]],ReplacementLevel_H[],COLUMN(ReplacementLevel_H[SB]),FALSE)</f>
        <v>3.2878824721377908</v>
      </c>
      <c r="T49" s="24">
        <f>((MYRANKS_H[[#This Row],[H]]+1768)/(MYRANKS_H[[#This Row],[AB]]+6617)-0.267)/0.0024-VLOOKUP(MYRANKS_H[[#This Row],[POS]],ReplacementLevel_H[],COLUMN(ReplacementLevel_H[AVG]),FALSE)</f>
        <v>0.32071543609413811</v>
      </c>
      <c r="U49" s="24">
        <f>MYRANKS_H[[#This Row],[RSGP]]+MYRANKS_H[[#This Row],[HRSGP]]+MYRANKS_H[[#This Row],[RBISGP]]+MYRANKS_H[[#This Row],[SBSGP]]+MYRANKS_H[[#This Row],[AVGSGP]]</f>
        <v>3.246135275336369</v>
      </c>
      <c r="V49" s="57">
        <f>_xlfn.RANK.EQ(MYRANKS_H[[#This Row],[TTLSGP]],U:U,0)</f>
        <v>48</v>
      </c>
    </row>
    <row r="50" spans="1:22" ht="15" customHeight="1" x14ac:dyDescent="0.25">
      <c r="A50" s="6" t="s">
        <v>1374</v>
      </c>
      <c r="B50" s="13" t="str">
        <f>VLOOKUP(MYRANKS_H[[#This Row],[PLAYERID]],PLAYERIDMAP[],COLUMN(PLAYERIDMAP[[#This Row],[PLAYERNAME]]),FALSE)</f>
        <v>Howie Kendrick</v>
      </c>
      <c r="C50" s="9" t="str">
        <f>VLOOKUP(MYRANKS_H[[#This Row],[PLAYERID]],PLAYERIDMAP[],COLUMN(PLAYERIDMAP[[#This Row],[TEAM]]),FALSE)</f>
        <v>LAA</v>
      </c>
      <c r="D50" s="9" t="str">
        <f>VLOOKUP(MYRANKS_H[[#This Row],[PLAYERID]],PLAYERIDMAP[],COLUMN(PLAYERIDMAP[[#This Row],[POS]]),FALSE)</f>
        <v>2B</v>
      </c>
      <c r="E50" s="9">
        <f>VLOOKUP(MYRANKS_H[[#This Row],[PLAYERID]],PLAYERIDMAP[],COLUMN(PLAYERIDMAP[[#This Row],[IDFANGRAPHS]]),FALSE)</f>
        <v>4229</v>
      </c>
      <c r="F50" s="10">
        <f>VLOOKUP(MYRANKS_H[[#This Row],[PLAYER NAME]],HITTERPROJECTIONS[],COLUMN(HITTERPROJECTIONS[[#This Row],[PA]]),FALSE)</f>
        <v>575</v>
      </c>
      <c r="G50" s="33">
        <f>VLOOKUP(MYRANKS_H[[#This Row],[PLAYER NAME]],HITTERPROJECTIONS[],COLUMN(HITTERPROJECTIONS[[#This Row],[AB]]),FALSE)</f>
        <v>536.10294117647061</v>
      </c>
      <c r="H50" s="33">
        <f>VLOOKUP(MYRANKS_H[[#This Row],[PLAYER NAME]],HITTERPROJECTIONS[],COLUMN(HITTERPROJECTIONS[[#This Row],[HITS]]),FALSE)</f>
        <v>157.88679576470588</v>
      </c>
      <c r="I50" s="33">
        <f>VLOOKUP(MYRANKS_H[[#This Row],[PLAYER NAME]],HITTERPROJECTIONS[],COLUMN(HITTERPROJECTIONS[[#This Row],[HR]]),FALSE)</f>
        <v>11.661811764705883</v>
      </c>
      <c r="J50" s="33">
        <f>VLOOKUP(MYRANKS_H[[#This Row],[PLAYER NAME]],HITTERPROJECTIONS[],COLUMN(HITTERPROJECTIONS[[#This Row],[R]]),FALSE)</f>
        <v>64.975000000000009</v>
      </c>
      <c r="K50" s="33">
        <f>VLOOKUP(MYRANKS_H[[#This Row],[PLAYER NAME]],HITTERPROJECTIONS[],COLUMN(HITTERPROJECTIONS[[#This Row],[RBI]]),FALSE)</f>
        <v>62.1</v>
      </c>
      <c r="L50" s="33">
        <f>VLOOKUP(MYRANKS_H[[#This Row],[PLAYER NAME]],HITTERPROJECTIONS[],COLUMN(HITTERPROJECTIONS[[#This Row],[BB]]),FALSE)</f>
        <v>28.75</v>
      </c>
      <c r="M50" s="33">
        <f>VLOOKUP(MYRANKS_H[[#This Row],[PLAYER NAME]],HITTERPROJECTIONS[],COLUMN(HITTERPROJECTIONS[[#This Row],[SO]]),FALSE)</f>
        <v>97.75</v>
      </c>
      <c r="N50" s="33">
        <f>VLOOKUP(MYRANKS_H[[#This Row],[PLAYER NAME]],HITTERPROJECTIONS[],COLUMN(HITTERPROJECTIONS[[#This Row],[SB]]),FALSE)</f>
        <v>8.9444444444444446</v>
      </c>
      <c r="O50" s="12">
        <f>MYRANKS_H[[#This Row],[H]]/MYRANKS_H[[#This Row],[AB]]</f>
        <v>0.29450835583596213</v>
      </c>
      <c r="P50" s="24">
        <f>MYRANKS_H[[#This Row],[R]]/24.6-VLOOKUP(MYRANKS_H[[#This Row],[POS]],ReplacementLevel_H[],COLUMN(ReplacementLevel_H[R]),FALSE)</f>
        <v>0.51126016260162643</v>
      </c>
      <c r="Q50" s="24">
        <f>MYRANKS_H[[#This Row],[HR]]/10.4-VLOOKUP(MYRANKS_H[[#This Row],[POS]],ReplacementLevel_H[],COLUMN(ReplacementLevel_H[HR]),FALSE)</f>
        <v>2.1328054298642485E-2</v>
      </c>
      <c r="R50" s="24">
        <f>MYRANKS_H[[#This Row],[RBI]]/24.6-VLOOKUP(MYRANKS_H[[#This Row],[POS]],ReplacementLevel_H[],COLUMN(ReplacementLevel_H[RBI]),FALSE)</f>
        <v>0.724390243902439</v>
      </c>
      <c r="S50" s="24">
        <f>MYRANKS_H[[#This Row],[SB]]/9.4-VLOOKUP(MYRANKS_H[[#This Row],[POS]],ReplacementLevel_H[],COLUMN(ReplacementLevel_H[SB]),FALSE)</f>
        <v>0.57153664302600471</v>
      </c>
      <c r="T50" s="24">
        <f>((MYRANKS_H[[#This Row],[H]]+1768)/(MYRANKS_H[[#This Row],[AB]]+6617)-0.267)/0.0024-VLOOKUP(MYRANKS_H[[#This Row],[POS]],ReplacementLevel_H[],COLUMN(ReplacementLevel_H[AVG]),FALSE)</f>
        <v>1.3824805497134409</v>
      </c>
      <c r="U50" s="24">
        <f>MYRANKS_H[[#This Row],[RSGP]]+MYRANKS_H[[#This Row],[HRSGP]]+MYRANKS_H[[#This Row],[RBISGP]]+MYRANKS_H[[#This Row],[SBSGP]]+MYRANKS_H[[#This Row],[AVGSGP]]</f>
        <v>3.2109956535421533</v>
      </c>
      <c r="V50" s="57">
        <f>_xlfn.RANK.EQ(MYRANKS_H[[#This Row],[TTLSGP]],U:U,0)</f>
        <v>49</v>
      </c>
    </row>
    <row r="51" spans="1:22" ht="15" customHeight="1" x14ac:dyDescent="0.25">
      <c r="A51" s="6" t="s">
        <v>1216</v>
      </c>
      <c r="B51" s="13" t="str">
        <f>VLOOKUP(MYRANKS_H[[#This Row],[PLAYERID]],PLAYERIDMAP[],COLUMN(PLAYERIDMAP[[#This Row],[PLAYERNAME]]),FALSE)</f>
        <v>Ian Desmond</v>
      </c>
      <c r="C51" s="9" t="str">
        <f>VLOOKUP(MYRANKS_H[[#This Row],[PLAYERID]],PLAYERIDMAP[],COLUMN(PLAYERIDMAP[[#This Row],[TEAM]]),FALSE)</f>
        <v>WAS</v>
      </c>
      <c r="D51" s="9" t="str">
        <f>VLOOKUP(MYRANKS_H[[#This Row],[PLAYERID]],PLAYERIDMAP[],COLUMN(PLAYERIDMAP[[#This Row],[POS]]),FALSE)</f>
        <v>SS</v>
      </c>
      <c r="E51" s="9">
        <f>VLOOKUP(MYRANKS_H[[#This Row],[PLAYERID]],PLAYERIDMAP[],COLUMN(PLAYERIDMAP[[#This Row],[IDFANGRAPHS]]),FALSE)</f>
        <v>6885</v>
      </c>
      <c r="F51" s="10">
        <f>VLOOKUP(MYRANKS_H[[#This Row],[PLAYER NAME]],HITTERPROJECTIONS[],COLUMN(HITTERPROJECTIONS[[#This Row],[PA]]),FALSE)</f>
        <v>650</v>
      </c>
      <c r="G51" s="33">
        <f>VLOOKUP(MYRANKS_H[[#This Row],[PLAYER NAME]],HITTERPROJECTIONS[],COLUMN(HITTERPROJECTIONS[[#This Row],[AB]]),FALSE)</f>
        <v>599.73292220113842</v>
      </c>
      <c r="H51" s="33">
        <f>VLOOKUP(MYRANKS_H[[#This Row],[PLAYER NAME]],HITTERPROJECTIONS[],COLUMN(HITTERPROJECTIONS[[#This Row],[HITS]]),FALSE)</f>
        <v>160.17607596774189</v>
      </c>
      <c r="I51" s="33">
        <f>VLOOKUP(MYRANKS_H[[#This Row],[PLAYER NAME]],HITTERPROJECTIONS[],COLUMN(HITTERPROJECTIONS[[#This Row],[HR]]),FALSE)</f>
        <v>19.05590322580645</v>
      </c>
      <c r="J51" s="33">
        <f>VLOOKUP(MYRANKS_H[[#This Row],[PLAYER NAME]],HITTERPROJECTIONS[],COLUMN(HITTERPROJECTIONS[[#This Row],[R]]),FALSE)</f>
        <v>76.7</v>
      </c>
      <c r="K51" s="33">
        <f>VLOOKUP(MYRANKS_H[[#This Row],[PLAYER NAME]],HITTERPROJECTIONS[],COLUMN(HITTERPROJECTIONS[[#This Row],[RBI]]),FALSE)</f>
        <v>74.100000000000009</v>
      </c>
      <c r="L51" s="33">
        <f>VLOOKUP(MYRANKS_H[[#This Row],[PLAYER NAME]],HITTERPROJECTIONS[],COLUMN(HITTERPROJECTIONS[[#This Row],[BB]]),FALSE)</f>
        <v>42.25</v>
      </c>
      <c r="M51" s="33">
        <f>VLOOKUP(MYRANKS_H[[#This Row],[PLAYER NAME]],HITTERPROJECTIONS[],COLUMN(HITTERPROJECTIONS[[#This Row],[SO]]),FALSE)</f>
        <v>136.5</v>
      </c>
      <c r="N51" s="33">
        <f>VLOOKUP(MYRANKS_H[[#This Row],[PLAYER NAME]],HITTERPROJECTIONS[],COLUMN(HITTERPROJECTIONS[[#This Row],[SB]]),FALSE)</f>
        <v>22.15909090909091</v>
      </c>
      <c r="O51" s="12">
        <f>MYRANKS_H[[#This Row],[H]]/MYRANKS_H[[#This Row],[AB]]</f>
        <v>0.2670790114037162</v>
      </c>
      <c r="P51" s="24">
        <f>MYRANKS_H[[#This Row],[R]]/24.6-VLOOKUP(MYRANKS_H[[#This Row],[POS]],ReplacementLevel_H[],COLUMN(ReplacementLevel_H[R]),FALSE)</f>
        <v>0.41788617886178825</v>
      </c>
      <c r="Q51" s="24">
        <f>MYRANKS_H[[#This Row],[HR]]/10.4-VLOOKUP(MYRANKS_H[[#This Row],[POS]],ReplacementLevel_H[],COLUMN(ReplacementLevel_H[HR]),FALSE)</f>
        <v>0.71229838709677384</v>
      </c>
      <c r="R51" s="24">
        <f>MYRANKS_H[[#This Row],[RBI]]/24.6-VLOOKUP(MYRANKS_H[[#This Row],[POS]],ReplacementLevel_H[],COLUMN(ReplacementLevel_H[RBI]),FALSE)</f>
        <v>0.81219512195121935</v>
      </c>
      <c r="S51" s="24">
        <f>MYRANKS_H[[#This Row],[SB]]/9.4-VLOOKUP(MYRANKS_H[[#This Row],[POS]],ReplacementLevel_H[],COLUMN(ReplacementLevel_H[SB]),FALSE)</f>
        <v>0.94735009671179893</v>
      </c>
      <c r="T51" s="24">
        <f>((MYRANKS_H[[#This Row],[H]]+1768)/(MYRANKS_H[[#This Row],[AB]]+6617)-0.267)/0.0024-VLOOKUP(MYRANKS_H[[#This Row],[POS]],ReplacementLevel_H[],COLUMN(ReplacementLevel_H[AVG]),FALSE)</f>
        <v>0.23554120831305503</v>
      </c>
      <c r="U51" s="24">
        <f>MYRANKS_H[[#This Row],[RSGP]]+MYRANKS_H[[#This Row],[HRSGP]]+MYRANKS_H[[#This Row],[RBISGP]]+MYRANKS_H[[#This Row],[SBSGP]]+MYRANKS_H[[#This Row],[AVGSGP]]</f>
        <v>3.1252709929346354</v>
      </c>
      <c r="V51" s="57">
        <f>_xlfn.RANK.EQ(MYRANKS_H[[#This Row],[TTLSGP]],U:U,0)</f>
        <v>50</v>
      </c>
    </row>
    <row r="52" spans="1:22" ht="15" customHeight="1" x14ac:dyDescent="0.25">
      <c r="A52" s="6" t="s">
        <v>1465</v>
      </c>
      <c r="B52" s="13" t="str">
        <f>VLOOKUP(MYRANKS_H[[#This Row],[PLAYERID]],PLAYERIDMAP[],COLUMN(PLAYERIDMAP[[#This Row],[PLAYERNAME]]),FALSE)</f>
        <v>Elvis Andrus</v>
      </c>
      <c r="C52" s="9" t="str">
        <f>VLOOKUP(MYRANKS_H[[#This Row],[PLAYERID]],PLAYERIDMAP[],COLUMN(PLAYERIDMAP[[#This Row],[TEAM]]),FALSE)</f>
        <v>TEX</v>
      </c>
      <c r="D52" s="9" t="str">
        <f>VLOOKUP(MYRANKS_H[[#This Row],[PLAYERID]],PLAYERIDMAP[],COLUMN(PLAYERIDMAP[[#This Row],[POS]]),FALSE)</f>
        <v>SS</v>
      </c>
      <c r="E52" s="9">
        <f>VLOOKUP(MYRANKS_H[[#This Row],[PLAYERID]],PLAYERIDMAP[],COLUMN(PLAYERIDMAP[[#This Row],[IDFANGRAPHS]]),FALSE)</f>
        <v>8709</v>
      </c>
      <c r="F52" s="10">
        <f>VLOOKUP(MYRANKS_H[[#This Row],[PLAYER NAME]],HITTERPROJECTIONS[],COLUMN(HITTERPROJECTIONS[[#This Row],[PA]]),FALSE)</f>
        <v>675</v>
      </c>
      <c r="G52" s="33">
        <f>VLOOKUP(MYRANKS_H[[#This Row],[PLAYER NAME]],HITTERPROJECTIONS[],COLUMN(HITTERPROJECTIONS[[#This Row],[AB]]),FALSE)</f>
        <v>613.125</v>
      </c>
      <c r="H52" s="33">
        <f>VLOOKUP(MYRANKS_H[[#This Row],[PLAYER NAME]],HITTERPROJECTIONS[],COLUMN(HITTERPROJECTIONS[[#This Row],[HITS]]),FALSE)</f>
        <v>169.2183740625</v>
      </c>
      <c r="I52" s="33">
        <f>VLOOKUP(MYRANKS_H[[#This Row],[PLAYER NAME]],HITTERPROJECTIONS[],COLUMN(HITTERPROJECTIONS[[#This Row],[HR]]),FALSE)</f>
        <v>3.8863125000000003</v>
      </c>
      <c r="J52" s="33">
        <f>VLOOKUP(MYRANKS_H[[#This Row],[PLAYER NAME]],HITTERPROJECTIONS[],COLUMN(HITTERPROJECTIONS[[#This Row],[R]]),FALSE)</f>
        <v>87.75</v>
      </c>
      <c r="K52" s="33">
        <f>VLOOKUP(MYRANKS_H[[#This Row],[PLAYER NAME]],HITTERPROJECTIONS[],COLUMN(HITTERPROJECTIONS[[#This Row],[RBI]]),FALSE)</f>
        <v>64.125</v>
      </c>
      <c r="L52" s="33">
        <f>VLOOKUP(MYRANKS_H[[#This Row],[PLAYER NAME]],HITTERPROJECTIONS[],COLUMN(HITTERPROJECTIONS[[#This Row],[BB]]),FALSE)</f>
        <v>54</v>
      </c>
      <c r="M52" s="33">
        <f>VLOOKUP(MYRANKS_H[[#This Row],[PLAYER NAME]],HITTERPROJECTIONS[],COLUMN(HITTERPROJECTIONS[[#This Row],[SO]]),FALSE)</f>
        <v>87.75</v>
      </c>
      <c r="N52" s="33">
        <f>VLOOKUP(MYRANKS_H[[#This Row],[PLAYER NAME]],HITTERPROJECTIONS[],COLUMN(HITTERPROJECTIONS[[#This Row],[SB]]),FALSE)</f>
        <v>32.484375</v>
      </c>
      <c r="O52" s="12">
        <f>MYRANKS_H[[#This Row],[H]]/MYRANKS_H[[#This Row],[AB]]</f>
        <v>0.27599327064220186</v>
      </c>
      <c r="P52" s="24">
        <f>MYRANKS_H[[#This Row],[R]]/24.6-VLOOKUP(MYRANKS_H[[#This Row],[POS]],ReplacementLevel_H[],COLUMN(ReplacementLevel_H[R]),FALSE)</f>
        <v>0.86707317073170698</v>
      </c>
      <c r="Q52" s="24">
        <f>MYRANKS_H[[#This Row],[HR]]/10.4-VLOOKUP(MYRANKS_H[[#This Row],[POS]],ReplacementLevel_H[],COLUMN(ReplacementLevel_H[HR]),FALSE)</f>
        <v>-0.74631610576923091</v>
      </c>
      <c r="R52" s="24">
        <f>MYRANKS_H[[#This Row],[RBI]]/24.6-VLOOKUP(MYRANKS_H[[#This Row],[POS]],ReplacementLevel_H[],COLUMN(ReplacementLevel_H[RBI]),FALSE)</f>
        <v>0.40670731707317032</v>
      </c>
      <c r="S52" s="24">
        <f>MYRANKS_H[[#This Row],[SB]]/9.4-VLOOKUP(MYRANKS_H[[#This Row],[POS]],ReplacementLevel_H[],COLUMN(ReplacementLevel_H[SB]),FALSE)</f>
        <v>2.0457845744680849</v>
      </c>
      <c r="T52" s="24">
        <f>((MYRANKS_H[[#This Row],[H]]+1768)/(MYRANKS_H[[#This Row],[AB]]+6617)-0.267)/0.0024-VLOOKUP(MYRANKS_H[[#This Row],[POS]],ReplacementLevel_H[],COLUMN(ReplacementLevel_H[AVG]),FALSE)</f>
        <v>0.55043810114508063</v>
      </c>
      <c r="U52" s="24">
        <f>MYRANKS_H[[#This Row],[RSGP]]+MYRANKS_H[[#This Row],[HRSGP]]+MYRANKS_H[[#This Row],[RBISGP]]+MYRANKS_H[[#This Row],[SBSGP]]+MYRANKS_H[[#This Row],[AVGSGP]]</f>
        <v>3.1236870576488118</v>
      </c>
      <c r="V52" s="57">
        <f>_xlfn.RANK.EQ(MYRANKS_H[[#This Row],[TTLSGP]],U:U,0)</f>
        <v>51</v>
      </c>
    </row>
    <row r="53" spans="1:22" x14ac:dyDescent="0.25">
      <c r="A53" s="6" t="s">
        <v>1243</v>
      </c>
      <c r="B53" s="13" t="str">
        <f>VLOOKUP(MYRANKS_H[[#This Row],[PLAYERID]],PLAYERIDMAP[],COLUMN(PLAYERIDMAP[[#This Row],[PLAYERNAME]]),FALSE)</f>
        <v>Freddie Freeman</v>
      </c>
      <c r="C53" s="9" t="str">
        <f>VLOOKUP(MYRANKS_H[[#This Row],[PLAYERID]],PLAYERIDMAP[],COLUMN(PLAYERIDMAP[[#This Row],[TEAM]]),FALSE)</f>
        <v>ATL</v>
      </c>
      <c r="D53" s="9" t="str">
        <f>VLOOKUP(MYRANKS_H[[#This Row],[PLAYERID]],PLAYERIDMAP[],COLUMN(PLAYERIDMAP[[#This Row],[POS]]),FALSE)</f>
        <v>1B</v>
      </c>
      <c r="E53" s="9">
        <f>VLOOKUP(MYRANKS_H[[#This Row],[PLAYERID]],PLAYERIDMAP[],COLUMN(PLAYERIDMAP[[#This Row],[IDFANGRAPHS]]),FALSE)</f>
        <v>5361</v>
      </c>
      <c r="F53" s="10">
        <f>VLOOKUP(MYRANKS_H[[#This Row],[PLAYER NAME]],HITTERPROJECTIONS[],COLUMN(HITTERPROJECTIONS[[#This Row],[PA]]),FALSE)</f>
        <v>630</v>
      </c>
      <c r="G53" s="33">
        <f>VLOOKUP(MYRANKS_H[[#This Row],[PLAYER NAME]],HITTERPROJECTIONS[],COLUMN(HITTERPROJECTIONS[[#This Row],[AB]]),FALSE)</f>
        <v>550.55000000000007</v>
      </c>
      <c r="H53" s="33">
        <f>VLOOKUP(MYRANKS_H[[#This Row],[PLAYER NAME]],HITTERPROJECTIONS[],COLUMN(HITTERPROJECTIONS[[#This Row],[HITS]]),FALSE)</f>
        <v>160.28500250000005</v>
      </c>
      <c r="I53" s="33">
        <f>VLOOKUP(MYRANKS_H[[#This Row],[PLAYER NAME]],HITTERPROJECTIONS[],COLUMN(HITTERPROJECTIONS[[#This Row],[HR]]),FALSE)</f>
        <v>23.946300000000004</v>
      </c>
      <c r="J53" s="33">
        <f>VLOOKUP(MYRANKS_H[[#This Row],[PLAYER NAME]],HITTERPROJECTIONS[],COLUMN(HITTERPROJECTIONS[[#This Row],[R]]),FALSE)</f>
        <v>85.050000000000011</v>
      </c>
      <c r="K53" s="33">
        <f>VLOOKUP(MYRANKS_H[[#This Row],[PLAYER NAME]],HITTERPROJECTIONS[],COLUMN(HITTERPROJECTIONS[[#This Row],[RBI]]),FALSE)</f>
        <v>95.13</v>
      </c>
      <c r="L53" s="33">
        <f>VLOOKUP(MYRANKS_H[[#This Row],[PLAYER NAME]],HITTERPROJECTIONS[],COLUMN(HITTERPROJECTIONS[[#This Row],[BB]]),FALSE)</f>
        <v>66.149999999999991</v>
      </c>
      <c r="M53" s="33">
        <f>VLOOKUP(MYRANKS_H[[#This Row],[PLAYER NAME]],HITTERPROJECTIONS[],COLUMN(HITTERPROJECTIONS[[#This Row],[SO]]),FALSE)</f>
        <v>113.39999999999999</v>
      </c>
      <c r="N53" s="33">
        <f>VLOOKUP(MYRANKS_H[[#This Row],[PLAYER NAME]],HITTERPROJECTIONS[],COLUMN(HITTERPROJECTIONS[[#This Row],[SB]]),FALSE)</f>
        <v>1.0237499999999999</v>
      </c>
      <c r="O53" s="12">
        <f>MYRANKS_H[[#This Row],[H]]/MYRANKS_H[[#This Row],[AB]]</f>
        <v>0.29113614113159575</v>
      </c>
      <c r="P53" s="24">
        <f>MYRANKS_H[[#This Row],[R]]/24.6-VLOOKUP(MYRANKS_H[[#This Row],[POS]],ReplacementLevel_H[],COLUMN(ReplacementLevel_H[R]),FALSE)</f>
        <v>1.097317073170732</v>
      </c>
      <c r="Q53" s="24">
        <f>MYRANKS_H[[#This Row],[HR]]/10.4-VLOOKUP(MYRANKS_H[[#This Row],[POS]],ReplacementLevel_H[],COLUMN(ReplacementLevel_H[HR]),FALSE)</f>
        <v>0.36252884615384673</v>
      </c>
      <c r="R53" s="24">
        <f>MYRANKS_H[[#This Row],[RBI]]/24.6-VLOOKUP(MYRANKS_H[[#This Row],[POS]],ReplacementLevel_H[],COLUMN(ReplacementLevel_H[RBI]),FALSE)</f>
        <v>1.1670731707317068</v>
      </c>
      <c r="S53" s="24">
        <f>MYRANKS_H[[#This Row],[SB]]/9.4-VLOOKUP(MYRANKS_H[[#This Row],[POS]],ReplacementLevel_H[],COLUMN(ReplacementLevel_H[SB]),FALSE)</f>
        <v>-0.1810904255319149</v>
      </c>
      <c r="T53" s="24">
        <f>((MYRANKS_H[[#This Row],[H]]+1768)/(MYRANKS_H[[#This Row],[AB]]+6617)-0.267)/0.0024-VLOOKUP(MYRANKS_H[[#This Row],[POS]],ReplacementLevel_H[],COLUMN(ReplacementLevel_H[AVG]),FALSE)</f>
        <v>0.55577671240521531</v>
      </c>
      <c r="U53" s="24">
        <f>MYRANKS_H[[#This Row],[RSGP]]+MYRANKS_H[[#This Row],[HRSGP]]+MYRANKS_H[[#This Row],[RBISGP]]+MYRANKS_H[[#This Row],[SBSGP]]+MYRANKS_H[[#This Row],[AVGSGP]]</f>
        <v>3.0016053769295858</v>
      </c>
      <c r="V53" s="57">
        <f>_xlfn.RANK.EQ(MYRANKS_H[[#This Row],[TTLSGP]],U:U,0)</f>
        <v>52</v>
      </c>
    </row>
    <row r="54" spans="1:22" ht="15" customHeight="1" x14ac:dyDescent="0.25">
      <c r="A54" s="7" t="s">
        <v>1241</v>
      </c>
      <c r="B54" s="13" t="str">
        <f>VLOOKUP(MYRANKS_H[[#This Row],[PLAYERID]],PLAYERIDMAP[],COLUMN(PLAYERIDMAP[[#This Row],[PLAYERNAME]]),FALSE)</f>
        <v>Giancarlo Stanton</v>
      </c>
      <c r="C54" s="10" t="str">
        <f>VLOOKUP(MYRANKS_H[[#This Row],[PLAYERID]],PLAYERIDMAP[],COLUMN(PLAYERIDMAP[[#This Row],[TEAM]]),FALSE)</f>
        <v>MIA</v>
      </c>
      <c r="D54" s="10" t="str">
        <f>VLOOKUP(MYRANKS_H[[#This Row],[PLAYERID]],PLAYERIDMAP[],COLUMN(PLAYERIDMAP[[#This Row],[POS]]),FALSE)</f>
        <v>OF</v>
      </c>
      <c r="E54" s="10">
        <f>VLOOKUP(MYRANKS_H[[#This Row],[PLAYERID]],PLAYERIDMAP[],COLUMN(PLAYERIDMAP[[#This Row],[IDFANGRAPHS]]),FALSE)</f>
        <v>4949</v>
      </c>
      <c r="F54" s="10">
        <f>VLOOKUP(MYRANKS_H[[#This Row],[PLAYER NAME]],HITTERPROJECTIONS[],COLUMN(HITTERPROJECTIONS[[#This Row],[PA]]),FALSE)</f>
        <v>600</v>
      </c>
      <c r="G54" s="33">
        <f>VLOOKUP(MYRANKS_H[[#This Row],[PLAYER NAME]],HITTERPROJECTIONS[],COLUMN(HITTERPROJECTIONS[[#This Row],[AB]]),FALSE)</f>
        <v>512.40650406504074</v>
      </c>
      <c r="H54" s="33">
        <f>VLOOKUP(MYRANKS_H[[#This Row],[PLAYER NAME]],HITTERPROJECTIONS[],COLUMN(HITTERPROJECTIONS[[#This Row],[HITS]]),FALSE)</f>
        <v>135.2007916666667</v>
      </c>
      <c r="I54" s="33">
        <f>VLOOKUP(MYRANKS_H[[#This Row],[PLAYER NAME]],HITTERPROJECTIONS[],COLUMN(HITTERPROJECTIONS[[#This Row],[HR]]),FALSE)</f>
        <v>34.89166666666668</v>
      </c>
      <c r="J54" s="33">
        <f>VLOOKUP(MYRANKS_H[[#This Row],[PLAYER NAME]],HITTERPROJECTIONS[],COLUMN(HITTERPROJECTIONS[[#This Row],[R]]),FALSE)</f>
        <v>78.600000000000009</v>
      </c>
      <c r="K54" s="33">
        <f>VLOOKUP(MYRANKS_H[[#This Row],[PLAYER NAME]],HITTERPROJECTIONS[],COLUMN(HITTERPROJECTIONS[[#This Row],[RBI]]),FALSE)</f>
        <v>83.4</v>
      </c>
      <c r="L54" s="33">
        <f>VLOOKUP(MYRANKS_H[[#This Row],[PLAYER NAME]],HITTERPROJECTIONS[],COLUMN(HITTERPROJECTIONS[[#This Row],[BB]]),FALSE)</f>
        <v>78</v>
      </c>
      <c r="M54" s="33">
        <f>VLOOKUP(MYRANKS_H[[#This Row],[PLAYER NAME]],HITTERPROJECTIONS[],COLUMN(HITTERPROJECTIONS[[#This Row],[SO]]),FALSE)</f>
        <v>162</v>
      </c>
      <c r="N54" s="33">
        <f>VLOOKUP(MYRANKS_H[[#This Row],[PLAYER NAME]],HITTERPROJECTIONS[],COLUMN(HITTERPROJECTIONS[[#This Row],[SB]]),FALSE)</f>
        <v>4.666666666666667</v>
      </c>
      <c r="O54" s="12">
        <f>MYRANKS_H[[#This Row],[H]]/MYRANKS_H[[#This Row],[AB]]</f>
        <v>0.26385455803953928</v>
      </c>
      <c r="P54" s="24">
        <f>MYRANKS_H[[#This Row],[R]]/24.6-VLOOKUP(MYRANKS_H[[#This Row],[POS]],ReplacementLevel_H[],COLUMN(ReplacementLevel_H[R]),FALSE)</f>
        <v>0.44512195121951237</v>
      </c>
      <c r="Q54" s="24">
        <f>MYRANKS_H[[#This Row],[HR]]/10.4-VLOOKUP(MYRANKS_H[[#This Row],[POS]],ReplacementLevel_H[],COLUMN(ReplacementLevel_H[HR]),FALSE)</f>
        <v>1.9949679487179497</v>
      </c>
      <c r="R54" s="24">
        <f>MYRANKS_H[[#This Row],[RBI]]/24.6-VLOOKUP(MYRANKS_H[[#This Row],[POS]],ReplacementLevel_H[],COLUMN(ReplacementLevel_H[RBI]),FALSE)</f>
        <v>1.0002439024390242</v>
      </c>
      <c r="S54" s="24">
        <f>MYRANKS_H[[#This Row],[SB]]/9.4-VLOOKUP(MYRANKS_H[[#This Row],[POS]],ReplacementLevel_H[],COLUMN(ReplacementLevel_H[SB]),FALSE)</f>
        <v>-0.28354609929078017</v>
      </c>
      <c r="T54" s="24">
        <f>((MYRANKS_H[[#This Row],[H]]+1768)/(MYRANKS_H[[#This Row],[AB]]+6617)-0.267)/0.0024-VLOOKUP(MYRANKS_H[[#This Row],[POS]],ReplacementLevel_H[],COLUMN(ReplacementLevel_H[AVG]),FALSE)</f>
        <v>-0.16049872118265832</v>
      </c>
      <c r="U54" s="24">
        <f>MYRANKS_H[[#This Row],[RSGP]]+MYRANKS_H[[#This Row],[HRSGP]]+MYRANKS_H[[#This Row],[RBISGP]]+MYRANKS_H[[#This Row],[SBSGP]]+MYRANKS_H[[#This Row],[AVGSGP]]</f>
        <v>2.9962889819030472</v>
      </c>
      <c r="V54" s="57">
        <f>_xlfn.RANK.EQ(MYRANKS_H[[#This Row],[TTLSGP]],U:U,0)</f>
        <v>53</v>
      </c>
    </row>
    <row r="55" spans="1:22" x14ac:dyDescent="0.25">
      <c r="A55" s="6" t="s">
        <v>1623</v>
      </c>
      <c r="B55" s="13" t="str">
        <f>VLOOKUP(MYRANKS_H[[#This Row],[PLAYERID]],PLAYERIDMAP[],COLUMN(PLAYERIDMAP[[#This Row],[PLAYERNAME]]),FALSE)</f>
        <v>Yoenis Cespedes</v>
      </c>
      <c r="C55" s="9" t="str">
        <f>VLOOKUP(MYRANKS_H[[#This Row],[PLAYERID]],PLAYERIDMAP[],COLUMN(PLAYERIDMAP[[#This Row],[TEAM]]),FALSE)</f>
        <v>OAK</v>
      </c>
      <c r="D55" s="9" t="str">
        <f>VLOOKUP(MYRANKS_H[[#This Row],[PLAYERID]],PLAYERIDMAP[],COLUMN(PLAYERIDMAP[[#This Row],[POS]]),FALSE)</f>
        <v>OF</v>
      </c>
      <c r="E55" s="9">
        <f>VLOOKUP(MYRANKS_H[[#This Row],[PLAYERID]],PLAYERIDMAP[],COLUMN(PLAYERIDMAP[[#This Row],[IDFANGRAPHS]]),FALSE)</f>
        <v>13110</v>
      </c>
      <c r="F55" s="10">
        <f>VLOOKUP(MYRANKS_H[[#This Row],[PLAYER NAME]],HITTERPROJECTIONS[],COLUMN(HITTERPROJECTIONS[[#This Row],[PA]]),FALSE)</f>
        <v>600</v>
      </c>
      <c r="G55" s="33">
        <f>VLOOKUP(MYRANKS_H[[#This Row],[PLAYER NAME]],HITTERPROJECTIONS[],COLUMN(HITTERPROJECTIONS[[#This Row],[AB]]),FALSE)</f>
        <v>545.75675675675677</v>
      </c>
      <c r="H55" s="33">
        <f>VLOOKUP(MYRANKS_H[[#This Row],[PLAYER NAME]],HITTERPROJECTIONS[],COLUMN(HITTERPROJECTIONS[[#This Row],[HITS]]),FALSE)</f>
        <v>144.36539999999999</v>
      </c>
      <c r="I55" s="33">
        <f>VLOOKUP(MYRANKS_H[[#This Row],[PLAYER NAME]],HITTERPROJECTIONS[],COLUMN(HITTERPROJECTIONS[[#This Row],[HR]]),FALSE)</f>
        <v>27.522000000000002</v>
      </c>
      <c r="J55" s="33">
        <f>VLOOKUP(MYRANKS_H[[#This Row],[PLAYER NAME]],HITTERPROJECTIONS[],COLUMN(HITTERPROJECTIONS[[#This Row],[R]]),FALSE)</f>
        <v>76.2</v>
      </c>
      <c r="K55" s="33">
        <f>VLOOKUP(MYRANKS_H[[#This Row],[PLAYER NAME]],HITTERPROJECTIONS[],COLUMN(HITTERPROJECTIONS[[#This Row],[RBI]]),FALSE)</f>
        <v>82.800000000000011</v>
      </c>
      <c r="L55" s="33">
        <f>VLOOKUP(MYRANKS_H[[#This Row],[PLAYER NAME]],HITTERPROJECTIONS[],COLUMN(HITTERPROJECTIONS[[#This Row],[BB]]),FALSE)</f>
        <v>45</v>
      </c>
      <c r="M55" s="33">
        <f>VLOOKUP(MYRANKS_H[[#This Row],[PLAYER NAME]],HITTERPROJECTIONS[],COLUMN(HITTERPROJECTIONS[[#This Row],[SO]]),FALSE)</f>
        <v>132</v>
      </c>
      <c r="N55" s="33">
        <f>VLOOKUP(MYRANKS_H[[#This Row],[PLAYER NAME]],HITTERPROJECTIONS[],COLUMN(HITTERPROJECTIONS[[#This Row],[SB]]),FALSE)</f>
        <v>11.999999999999998</v>
      </c>
      <c r="O55" s="12">
        <f>MYRANKS_H[[#This Row],[H]]/MYRANKS_H[[#This Row],[AB]]</f>
        <v>0.26452333977120784</v>
      </c>
      <c r="P55" s="24">
        <f>MYRANKS_H[[#This Row],[R]]/24.6-VLOOKUP(MYRANKS_H[[#This Row],[POS]],ReplacementLevel_H[],COLUMN(ReplacementLevel_H[R]),FALSE)</f>
        <v>0.34756097560975618</v>
      </c>
      <c r="Q55" s="24">
        <f>MYRANKS_H[[#This Row],[HR]]/10.4-VLOOKUP(MYRANKS_H[[#This Row],[POS]],ReplacementLevel_H[],COLUMN(ReplacementLevel_H[HR]),FALSE)</f>
        <v>1.2863461538461538</v>
      </c>
      <c r="R55" s="24">
        <f>MYRANKS_H[[#This Row],[RBI]]/24.6-VLOOKUP(MYRANKS_H[[#This Row],[POS]],ReplacementLevel_H[],COLUMN(ReplacementLevel_H[RBI]),FALSE)</f>
        <v>0.97585365853658557</v>
      </c>
      <c r="S55" s="24">
        <f>MYRANKS_H[[#This Row],[SB]]/9.4-VLOOKUP(MYRANKS_H[[#This Row],[POS]],ReplacementLevel_H[],COLUMN(ReplacementLevel_H[SB]),FALSE)</f>
        <v>0.49659574468085088</v>
      </c>
      <c r="T55" s="24">
        <f>((MYRANKS_H[[#This Row],[H]]+1768)/(MYRANKS_H[[#This Row],[AB]]+6617)-0.267)/0.0024-VLOOKUP(MYRANKS_H[[#This Row],[POS]],ReplacementLevel_H[],COLUMN(ReplacementLevel_H[AVG]),FALSE)</f>
        <v>-0.14527346157426965</v>
      </c>
      <c r="U55" s="24">
        <f>MYRANKS_H[[#This Row],[RSGP]]+MYRANKS_H[[#This Row],[HRSGP]]+MYRANKS_H[[#This Row],[RBISGP]]+MYRANKS_H[[#This Row],[SBSGP]]+MYRANKS_H[[#This Row],[AVGSGP]]</f>
        <v>2.9610830710990772</v>
      </c>
      <c r="V55" s="57">
        <f>_xlfn.RANK.EQ(MYRANKS_H[[#This Row],[TTLSGP]],U:U,0)</f>
        <v>54</v>
      </c>
    </row>
    <row r="56" spans="1:22" ht="15" customHeight="1" x14ac:dyDescent="0.25">
      <c r="A56" s="7" t="s">
        <v>1266</v>
      </c>
      <c r="B56" s="13" t="str">
        <f>VLOOKUP(MYRANKS_H[[#This Row],[PLAYERID]],PLAYERIDMAP[],COLUMN(PLAYERIDMAP[[#This Row],[PLAYERNAME]]),FALSE)</f>
        <v>A.J. Pierzynski</v>
      </c>
      <c r="C56" s="10" t="str">
        <f>VLOOKUP(MYRANKS_H[[#This Row],[PLAYERID]],PLAYERIDMAP[],COLUMN(PLAYERIDMAP[[#This Row],[TEAM]]),FALSE)</f>
        <v>BOS</v>
      </c>
      <c r="D56" s="10" t="str">
        <f>VLOOKUP(MYRANKS_H[[#This Row],[PLAYERID]],PLAYERIDMAP[],COLUMN(PLAYERIDMAP[[#This Row],[POS]]),FALSE)</f>
        <v>C</v>
      </c>
      <c r="E56" s="10">
        <f>VLOOKUP(MYRANKS_H[[#This Row],[PLAYERID]],PLAYERIDMAP[],COLUMN(PLAYERIDMAP[[#This Row],[IDFANGRAPHS]]),FALSE)</f>
        <v>746</v>
      </c>
      <c r="F56" s="10">
        <f>VLOOKUP(MYRANKS_H[[#This Row],[PLAYER NAME]],HITTERPROJECTIONS[],COLUMN(HITTERPROJECTIONS[[#This Row],[PA]]),FALSE)</f>
        <v>500</v>
      </c>
      <c r="G56" s="33">
        <f>VLOOKUP(MYRANKS_H[[#This Row],[PLAYER NAME]],HITTERPROJECTIONS[],COLUMN(HITTERPROJECTIONS[[#This Row],[AB]]),FALSE)</f>
        <v>467.85714285714283</v>
      </c>
      <c r="H56" s="33">
        <f>VLOOKUP(MYRANKS_H[[#This Row],[PLAYER NAME]],HITTERPROJECTIONS[],COLUMN(HITTERPROJECTIONS[[#This Row],[HITS]]),FALSE)</f>
        <v>130.44087142857143</v>
      </c>
      <c r="I56" s="33">
        <f>VLOOKUP(MYRANKS_H[[#This Row],[PLAYER NAME]],HITTERPROJECTIONS[],COLUMN(HITTERPROJECTIONS[[#This Row],[HR]]),FALSE)</f>
        <v>17.129999999999995</v>
      </c>
      <c r="J56" s="33">
        <f>VLOOKUP(MYRANKS_H[[#This Row],[PLAYER NAME]],HITTERPROJECTIONS[],COLUMN(HITTERPROJECTIONS[[#This Row],[R]]),FALSE)</f>
        <v>53.5</v>
      </c>
      <c r="K56" s="33">
        <f>VLOOKUP(MYRANKS_H[[#This Row],[PLAYER NAME]],HITTERPROJECTIONS[],COLUMN(HITTERPROJECTIONS[[#This Row],[RBI]]),FALSE)</f>
        <v>64.5</v>
      </c>
      <c r="L56" s="33">
        <f>VLOOKUP(MYRANKS_H[[#This Row],[PLAYER NAME]],HITTERPROJECTIONS[],COLUMN(HITTERPROJECTIONS[[#This Row],[BB]]),FALSE)</f>
        <v>20</v>
      </c>
      <c r="M56" s="33">
        <f>VLOOKUP(MYRANKS_H[[#This Row],[PLAYER NAME]],HITTERPROJECTIONS[],COLUMN(HITTERPROJECTIONS[[#This Row],[SO]]),FALSE)</f>
        <v>65</v>
      </c>
      <c r="N56" s="33">
        <f>VLOOKUP(MYRANKS_H[[#This Row],[PLAYER NAME]],HITTERPROJECTIONS[],COLUMN(HITTERPROJECTIONS[[#This Row],[SB]]),FALSE)</f>
        <v>0.5</v>
      </c>
      <c r="O56" s="12">
        <f>MYRANKS_H[[#This Row],[H]]/MYRANKS_H[[#This Row],[AB]]</f>
        <v>0.27880491603053437</v>
      </c>
      <c r="P56" s="24">
        <f>MYRANKS_H[[#This Row],[R]]/24.6-VLOOKUP(MYRANKS_H[[#This Row],[POS]],ReplacementLevel_H[],COLUMN(ReplacementLevel_H[R]),FALSE)</f>
        <v>0.51479674796747976</v>
      </c>
      <c r="Q56" s="24">
        <f>MYRANKS_H[[#This Row],[HR]]/10.4-VLOOKUP(MYRANKS_H[[#This Row],[POS]],ReplacementLevel_H[],COLUMN(ReplacementLevel_H[HR]),FALSE)</f>
        <v>0.57711538461538403</v>
      </c>
      <c r="R56" s="24">
        <f>MYRANKS_H[[#This Row],[RBI]]/24.6-VLOOKUP(MYRANKS_H[[#This Row],[POS]],ReplacementLevel_H[],COLUMN(ReplacementLevel_H[RBI]),FALSE)</f>
        <v>0.83195121951219475</v>
      </c>
      <c r="S56" s="24">
        <f>MYRANKS_H[[#This Row],[SB]]/9.4-VLOOKUP(MYRANKS_H[[#This Row],[POS]],ReplacementLevel_H[],COLUMN(ReplacementLevel_H[SB]),FALSE)</f>
        <v>-0.12680851063829787</v>
      </c>
      <c r="T56" s="24">
        <f>((MYRANKS_H[[#This Row],[H]]+1768)/(MYRANKS_H[[#This Row],[AB]]+6617)-0.267)/0.0024-VLOOKUP(MYRANKS_H[[#This Row],[POS]],ReplacementLevel_H[],COLUMN(ReplacementLevel_H[AVG]),FALSE)</f>
        <v>1.1189738342003586</v>
      </c>
      <c r="U56" s="24">
        <f>MYRANKS_H[[#This Row],[RSGP]]+MYRANKS_H[[#This Row],[HRSGP]]+MYRANKS_H[[#This Row],[RBISGP]]+MYRANKS_H[[#This Row],[SBSGP]]+MYRANKS_H[[#This Row],[AVGSGP]]</f>
        <v>2.9160286756571194</v>
      </c>
      <c r="V56" s="57">
        <f>_xlfn.RANK.EQ(MYRANKS_H[[#This Row],[TTLSGP]],U:U,0)</f>
        <v>55</v>
      </c>
    </row>
    <row r="57" spans="1:22" x14ac:dyDescent="0.25">
      <c r="A57" s="6" t="s">
        <v>1628</v>
      </c>
      <c r="B57" s="13" t="str">
        <f>VLOOKUP(MYRANKS_H[[#This Row],[PLAYERID]],PLAYERIDMAP[],COLUMN(PLAYERIDMAP[[#This Row],[PLAYERNAME]]),FALSE)</f>
        <v>Josh Hamilton</v>
      </c>
      <c r="C57" s="9" t="str">
        <f>VLOOKUP(MYRANKS_H[[#This Row],[PLAYERID]],PLAYERIDMAP[],COLUMN(PLAYERIDMAP[[#This Row],[TEAM]]),FALSE)</f>
        <v>LAA</v>
      </c>
      <c r="D57" s="9" t="str">
        <f>VLOOKUP(MYRANKS_H[[#This Row],[PLAYERID]],PLAYERIDMAP[],COLUMN(PLAYERIDMAP[[#This Row],[POS]]),FALSE)</f>
        <v>OF</v>
      </c>
      <c r="E57" s="9">
        <f>VLOOKUP(MYRANKS_H[[#This Row],[PLAYERID]],PLAYERIDMAP[],COLUMN(PLAYERIDMAP[[#This Row],[IDFANGRAPHS]]),FALSE)</f>
        <v>1875</v>
      </c>
      <c r="F57" s="10">
        <f>VLOOKUP(MYRANKS_H[[#This Row],[PLAYER NAME]],HITTERPROJECTIONS[],COLUMN(HITTERPROJECTIONS[[#This Row],[PA]]),FALSE)</f>
        <v>625</v>
      </c>
      <c r="G57" s="33">
        <f>VLOOKUP(MYRANKS_H[[#This Row],[PLAYER NAME]],HITTERPROJECTIONS[],COLUMN(HITTERPROJECTIONS[[#This Row],[AB]]),FALSE)</f>
        <v>562.16517857142856</v>
      </c>
      <c r="H57" s="33">
        <f>VLOOKUP(MYRANKS_H[[#This Row],[PLAYER NAME]],HITTERPROJECTIONS[],COLUMN(HITTERPROJECTIONS[[#This Row],[HITS]]),FALSE)</f>
        <v>147.57941953125001</v>
      </c>
      <c r="I57" s="33">
        <f>VLOOKUP(MYRANKS_H[[#This Row],[PLAYER NAME]],HITTERPROJECTIONS[],COLUMN(HITTERPROJECTIONS[[#This Row],[HR]]),FALSE)</f>
        <v>27.504140625000005</v>
      </c>
      <c r="J57" s="33">
        <f>VLOOKUP(MYRANKS_H[[#This Row],[PLAYER NAME]],HITTERPROJECTIONS[],COLUMN(HITTERPROJECTIONS[[#This Row],[R]]),FALSE)</f>
        <v>83.75</v>
      </c>
      <c r="K57" s="33">
        <f>VLOOKUP(MYRANKS_H[[#This Row],[PLAYER NAME]],HITTERPROJECTIONS[],COLUMN(HITTERPROJECTIONS[[#This Row],[RBI]]),FALSE)</f>
        <v>95.625</v>
      </c>
      <c r="L57" s="33">
        <f>VLOOKUP(MYRANKS_H[[#This Row],[PLAYER NAME]],HITTERPROJECTIONS[],COLUMN(HITTERPROJECTIONS[[#This Row],[BB]]),FALSE)</f>
        <v>50</v>
      </c>
      <c r="M57" s="33">
        <f>VLOOKUP(MYRANKS_H[[#This Row],[PLAYER NAME]],HITTERPROJECTIONS[],COLUMN(HITTERPROJECTIONS[[#This Row],[SO]]),FALSE)</f>
        <v>156.25</v>
      </c>
      <c r="N57" s="33">
        <f>VLOOKUP(MYRANKS_H[[#This Row],[PLAYER NAME]],HITTERPROJECTIONS[],COLUMN(HITTERPROJECTIONS[[#This Row],[SB]]),FALSE)</f>
        <v>3.5</v>
      </c>
      <c r="O57" s="12">
        <f>MYRANKS_H[[#This Row],[H]]/MYRANKS_H[[#This Row],[AB]]</f>
        <v>0.26251967421083983</v>
      </c>
      <c r="P57" s="24">
        <f>MYRANKS_H[[#This Row],[R]]/24.6-VLOOKUP(MYRANKS_H[[#This Row],[POS]],ReplacementLevel_H[],COLUMN(ReplacementLevel_H[R]),FALSE)</f>
        <v>0.654471544715447</v>
      </c>
      <c r="Q57" s="24">
        <f>MYRANKS_H[[#This Row],[HR]]/10.4-VLOOKUP(MYRANKS_H[[#This Row],[POS]],ReplacementLevel_H[],COLUMN(ReplacementLevel_H[HR]),FALSE)</f>
        <v>1.2846289062500003</v>
      </c>
      <c r="R57" s="24">
        <f>MYRANKS_H[[#This Row],[RBI]]/24.6-VLOOKUP(MYRANKS_H[[#This Row],[POS]],ReplacementLevel_H[],COLUMN(ReplacementLevel_H[RBI]),FALSE)</f>
        <v>1.497195121951219</v>
      </c>
      <c r="S57" s="24">
        <f>MYRANKS_H[[#This Row],[SB]]/9.4-VLOOKUP(MYRANKS_H[[#This Row],[POS]],ReplacementLevel_H[],COLUMN(ReplacementLevel_H[SB]),FALSE)</f>
        <v>-0.40765957446808515</v>
      </c>
      <c r="T57" s="24">
        <f>((MYRANKS_H[[#This Row],[H]]+1768)/(MYRANKS_H[[#This Row],[AB]]+6617)-0.267)/0.0024-VLOOKUP(MYRANKS_H[[#This Row],[POS]],ReplacementLevel_H[],COLUMN(ReplacementLevel_H[AVG]),FALSE)</f>
        <v>-0.21299381358174171</v>
      </c>
      <c r="U57" s="24">
        <f>MYRANKS_H[[#This Row],[RSGP]]+MYRANKS_H[[#This Row],[HRSGP]]+MYRANKS_H[[#This Row],[RBISGP]]+MYRANKS_H[[#This Row],[SBSGP]]+MYRANKS_H[[#This Row],[AVGSGP]]</f>
        <v>2.8156421848668396</v>
      </c>
      <c r="V57" s="57">
        <f>_xlfn.RANK.EQ(MYRANKS_H[[#This Row],[TTLSGP]],U:U,0)</f>
        <v>56</v>
      </c>
    </row>
    <row r="58" spans="1:22" ht="15" customHeight="1" x14ac:dyDescent="0.25">
      <c r="A58" s="7" t="s">
        <v>1234</v>
      </c>
      <c r="B58" s="13" t="str">
        <f>VLOOKUP(MYRANKS_H[[#This Row],[PLAYERID]],PLAYERIDMAP[],COLUMN(PLAYERIDMAP[[#This Row],[PLAYERNAME]]),FALSE)</f>
        <v>Ryan Zimmerman</v>
      </c>
      <c r="C58" s="10" t="str">
        <f>VLOOKUP(MYRANKS_H[[#This Row],[PLAYERID]],PLAYERIDMAP[],COLUMN(PLAYERIDMAP[[#This Row],[TEAM]]),FALSE)</f>
        <v>WAS</v>
      </c>
      <c r="D58" s="10" t="str">
        <f>VLOOKUP(MYRANKS_H[[#This Row],[PLAYERID]],PLAYERIDMAP[],COLUMN(PLAYERIDMAP[[#This Row],[POS]]),FALSE)</f>
        <v>3B</v>
      </c>
      <c r="E58" s="10">
        <f>VLOOKUP(MYRANKS_H[[#This Row],[PLAYERID]],PLAYERIDMAP[],COLUMN(PLAYERIDMAP[[#This Row],[IDFANGRAPHS]]),FALSE)</f>
        <v>4220</v>
      </c>
      <c r="F58" s="10">
        <f>VLOOKUP(MYRANKS_H[[#This Row],[PLAYER NAME]],HITTERPROJECTIONS[],COLUMN(HITTERPROJECTIONS[[#This Row],[PA]]),FALSE)</f>
        <v>625</v>
      </c>
      <c r="G58" s="33">
        <f>VLOOKUP(MYRANKS_H[[#This Row],[PLAYER NAME]],HITTERPROJECTIONS[],COLUMN(HITTERPROJECTIONS[[#This Row],[AB]]),FALSE)</f>
        <v>559.99540441176475</v>
      </c>
      <c r="H58" s="33">
        <f>VLOOKUP(MYRANKS_H[[#This Row],[PLAYER NAME]],HITTERPROJECTIONS[],COLUMN(HITTERPROJECTIONS[[#This Row],[HITS]]),FALSE)</f>
        <v>156.73285136718752</v>
      </c>
      <c r="I58" s="33">
        <f>VLOOKUP(MYRANKS_H[[#This Row],[PLAYER NAME]],HITTERPROJECTIONS[],COLUMN(HITTERPROJECTIONS[[#This Row],[HR]]),FALSE)</f>
        <v>22.357324218750005</v>
      </c>
      <c r="J58" s="33">
        <f>VLOOKUP(MYRANKS_H[[#This Row],[PLAYER NAME]],HITTERPROJECTIONS[],COLUMN(HITTERPROJECTIONS[[#This Row],[R]]),FALSE)</f>
        <v>81.25</v>
      </c>
      <c r="K58" s="33">
        <f>VLOOKUP(MYRANKS_H[[#This Row],[PLAYER NAME]],HITTERPROJECTIONS[],COLUMN(HITTERPROJECTIONS[[#This Row],[RBI]]),FALSE)</f>
        <v>78.75</v>
      </c>
      <c r="L58" s="33">
        <f>VLOOKUP(MYRANKS_H[[#This Row],[PLAYER NAME]],HITTERPROJECTIONS[],COLUMN(HITTERPROJECTIONS[[#This Row],[BB]]),FALSE)</f>
        <v>59.375</v>
      </c>
      <c r="M58" s="33">
        <f>VLOOKUP(MYRANKS_H[[#This Row],[PLAYER NAME]],HITTERPROJECTIONS[],COLUMN(HITTERPROJECTIONS[[#This Row],[SO]]),FALSE)</f>
        <v>118.75</v>
      </c>
      <c r="N58" s="33">
        <f>VLOOKUP(MYRANKS_H[[#This Row],[PLAYER NAME]],HITTERPROJECTIONS[],COLUMN(HITTERPROJECTIONS[[#This Row],[SB]]),FALSE)</f>
        <v>4.6875</v>
      </c>
      <c r="O58" s="12">
        <f>MYRANKS_H[[#This Row],[H]]/MYRANKS_H[[#This Row],[AB]]</f>
        <v>0.27988238855607073</v>
      </c>
      <c r="P58" s="24">
        <f>MYRANKS_H[[#This Row],[R]]/24.6-VLOOKUP(MYRANKS_H[[#This Row],[POS]],ReplacementLevel_H[],COLUMN(ReplacementLevel_H[R]),FALSE)</f>
        <v>0.86284552845528451</v>
      </c>
      <c r="Q58" s="24">
        <f>MYRANKS_H[[#This Row],[HR]]/10.4-VLOOKUP(MYRANKS_H[[#This Row],[POS]],ReplacementLevel_H[],COLUMN(ReplacementLevel_H[HR]),FALSE)</f>
        <v>0.74974271334134679</v>
      </c>
      <c r="R58" s="24">
        <f>MYRANKS_H[[#This Row],[RBI]]/24.6-VLOOKUP(MYRANKS_H[[#This Row],[POS]],ReplacementLevel_H[],COLUMN(ReplacementLevel_H[RBI]),FALSE)</f>
        <v>0.72121951219512193</v>
      </c>
      <c r="S58" s="24">
        <f>MYRANKS_H[[#This Row],[SB]]/9.4-VLOOKUP(MYRANKS_H[[#This Row],[POS]],ReplacementLevel_H[],COLUMN(ReplacementLevel_H[SB]),FALSE)</f>
        <v>0.14867021276595743</v>
      </c>
      <c r="T58" s="24">
        <f>((MYRANKS_H[[#This Row],[H]]+1768)/(MYRANKS_H[[#This Row],[AB]]+6617)-0.267)/0.0024-VLOOKUP(MYRANKS_H[[#This Row],[POS]],ReplacementLevel_H[],COLUMN(ReplacementLevel_H[AVG]),FALSE)</f>
        <v>0.3020279954499091</v>
      </c>
      <c r="U58" s="24">
        <f>MYRANKS_H[[#This Row],[RSGP]]+MYRANKS_H[[#This Row],[HRSGP]]+MYRANKS_H[[#This Row],[RBISGP]]+MYRANKS_H[[#This Row],[SBSGP]]+MYRANKS_H[[#This Row],[AVGSGP]]</f>
        <v>2.7845059622076196</v>
      </c>
      <c r="V58" s="57">
        <f>_xlfn.RANK.EQ(MYRANKS_H[[#This Row],[TTLSGP]],U:U,0)</f>
        <v>57</v>
      </c>
    </row>
    <row r="59" spans="1:22" ht="15" customHeight="1" x14ac:dyDescent="0.25">
      <c r="A59" s="6" t="s">
        <v>1427</v>
      </c>
      <c r="B59" s="13" t="str">
        <f>VLOOKUP(MYRANKS_H[[#This Row],[PLAYERID]],PLAYERIDMAP[],COLUMN(PLAYERIDMAP[[#This Row],[PLAYERNAME]]),FALSE)</f>
        <v>Josh Donaldson</v>
      </c>
      <c r="C59" s="9" t="str">
        <f>VLOOKUP(MYRANKS_H[[#This Row],[PLAYERID]],PLAYERIDMAP[],COLUMN(PLAYERIDMAP[[#This Row],[TEAM]]),FALSE)</f>
        <v>OAK</v>
      </c>
      <c r="D59" s="9" t="str">
        <f>VLOOKUP(MYRANKS_H[[#This Row],[PLAYERID]],PLAYERIDMAP[],COLUMN(PLAYERIDMAP[[#This Row],[POS]]),FALSE)</f>
        <v>3B</v>
      </c>
      <c r="E59" s="9">
        <f>VLOOKUP(MYRANKS_H[[#This Row],[PLAYERID]],PLAYERIDMAP[],COLUMN(PLAYERIDMAP[[#This Row],[IDFANGRAPHS]]),FALSE)</f>
        <v>5038</v>
      </c>
      <c r="F59" s="10">
        <f>VLOOKUP(MYRANKS_H[[#This Row],[PLAYER NAME]],HITTERPROJECTIONS[],COLUMN(HITTERPROJECTIONS[[#This Row],[PA]]),FALSE)</f>
        <v>650</v>
      </c>
      <c r="G59" s="33">
        <f>VLOOKUP(MYRANKS_H[[#This Row],[PLAYER NAME]],HITTERPROJECTIONS[],COLUMN(HITTERPROJECTIONS[[#This Row],[AB]]),FALSE)</f>
        <v>566.46296296296305</v>
      </c>
      <c r="H59" s="33">
        <f>VLOOKUP(MYRANKS_H[[#This Row],[PLAYER NAME]],HITTERPROJECTIONS[],COLUMN(HITTERPROJECTIONS[[#This Row],[HITS]]),FALSE)</f>
        <v>157.72054711111116</v>
      </c>
      <c r="I59" s="33">
        <f>VLOOKUP(MYRANKS_H[[#This Row],[PLAYER NAME]],HITTERPROJECTIONS[],COLUMN(HITTERPROJECTIONS[[#This Row],[HR]]),FALSE)</f>
        <v>21.56440000000001</v>
      </c>
      <c r="J59" s="33">
        <f>VLOOKUP(MYRANKS_H[[#This Row],[PLAYER NAME]],HITTERPROJECTIONS[],COLUMN(HITTERPROJECTIONS[[#This Row],[R]]),FALSE)</f>
        <v>79.95</v>
      </c>
      <c r="K59" s="33">
        <f>VLOOKUP(MYRANKS_H[[#This Row],[PLAYER NAME]],HITTERPROJECTIONS[],COLUMN(HITTERPROJECTIONS[[#This Row],[RBI]]),FALSE)</f>
        <v>80.599999999999994</v>
      </c>
      <c r="L59" s="33">
        <f>VLOOKUP(MYRANKS_H[[#This Row],[PLAYER NAME]],HITTERPROJECTIONS[],COLUMN(HITTERPROJECTIONS[[#This Row],[BB]]),FALSE)</f>
        <v>71.5</v>
      </c>
      <c r="M59" s="33">
        <f>VLOOKUP(MYRANKS_H[[#This Row],[PLAYER NAME]],HITTERPROJECTIONS[],COLUMN(HITTERPROJECTIONS[[#This Row],[SO]]),FALSE)</f>
        <v>110.50000000000001</v>
      </c>
      <c r="N59" s="33">
        <f>VLOOKUP(MYRANKS_H[[#This Row],[PLAYER NAME]],HITTERPROJECTIONS[],COLUMN(HITTERPROJECTIONS[[#This Row],[SB]]),FALSE)</f>
        <v>5.416666666666667</v>
      </c>
      <c r="O59" s="12">
        <f>MYRANKS_H[[#This Row],[H]]/MYRANKS_H[[#This Row],[AB]]</f>
        <v>0.2784304666383341</v>
      </c>
      <c r="P59" s="24">
        <f>MYRANKS_H[[#This Row],[R]]/24.6-VLOOKUP(MYRANKS_H[[#This Row],[POS]],ReplacementLevel_H[],COLUMN(ReplacementLevel_H[R]),FALSE)</f>
        <v>0.81</v>
      </c>
      <c r="Q59" s="24">
        <f>MYRANKS_H[[#This Row],[HR]]/10.4-VLOOKUP(MYRANKS_H[[#This Row],[POS]],ReplacementLevel_H[],COLUMN(ReplacementLevel_H[HR]),FALSE)</f>
        <v>0.6735000000000011</v>
      </c>
      <c r="R59" s="24">
        <f>MYRANKS_H[[#This Row],[RBI]]/24.6-VLOOKUP(MYRANKS_H[[#This Row],[POS]],ReplacementLevel_H[],COLUMN(ReplacementLevel_H[RBI]),FALSE)</f>
        <v>0.7964227642276418</v>
      </c>
      <c r="S59" s="24">
        <f>MYRANKS_H[[#This Row],[SB]]/9.4-VLOOKUP(MYRANKS_H[[#This Row],[POS]],ReplacementLevel_H[],COLUMN(ReplacementLevel_H[SB]),FALSE)</f>
        <v>0.2262411347517731</v>
      </c>
      <c r="T59" s="24">
        <f>((MYRANKS_H[[#This Row],[H]]+1768)/(MYRANKS_H[[#This Row],[AB]]+6617)-0.267)/0.0024-VLOOKUP(MYRANKS_H[[#This Row],[POS]],ReplacementLevel_H[],COLUMN(ReplacementLevel_H[AVG]),FALSE)</f>
        <v>0.25871208820668662</v>
      </c>
      <c r="U59" s="24">
        <f>MYRANKS_H[[#This Row],[RSGP]]+MYRANKS_H[[#This Row],[HRSGP]]+MYRANKS_H[[#This Row],[RBISGP]]+MYRANKS_H[[#This Row],[SBSGP]]+MYRANKS_H[[#This Row],[AVGSGP]]</f>
        <v>2.7648759871861026</v>
      </c>
      <c r="V59" s="57">
        <f>_xlfn.RANK.EQ(MYRANKS_H[[#This Row],[TTLSGP]],U:U,0)</f>
        <v>58</v>
      </c>
    </row>
    <row r="60" spans="1:22" x14ac:dyDescent="0.25">
      <c r="A60" s="6" t="s">
        <v>1254</v>
      </c>
      <c r="B60" s="13" t="str">
        <f>VLOOKUP(MYRANKS_H[[#This Row],[PLAYERID]],PLAYERIDMAP[],COLUMN(PLAYERIDMAP[[#This Row],[PLAYERNAME]]),FALSE)</f>
        <v>Alex Gordon</v>
      </c>
      <c r="C60" s="9" t="str">
        <f>VLOOKUP(MYRANKS_H[[#This Row],[PLAYERID]],PLAYERIDMAP[],COLUMN(PLAYERIDMAP[[#This Row],[TEAM]]),FALSE)</f>
        <v>KC</v>
      </c>
      <c r="D60" s="9" t="str">
        <f>VLOOKUP(MYRANKS_H[[#This Row],[PLAYERID]],PLAYERIDMAP[],COLUMN(PLAYERIDMAP[[#This Row],[POS]]),FALSE)</f>
        <v>OF</v>
      </c>
      <c r="E60" s="9">
        <f>VLOOKUP(MYRANKS_H[[#This Row],[PLAYERID]],PLAYERIDMAP[],COLUMN(PLAYERIDMAP[[#This Row],[IDFANGRAPHS]]),FALSE)</f>
        <v>5209</v>
      </c>
      <c r="F60" s="10">
        <f>VLOOKUP(MYRANKS_H[[#This Row],[PLAYER NAME]],HITTERPROJECTIONS[],COLUMN(HITTERPROJECTIONS[[#This Row],[PA]]),FALSE)</f>
        <v>700</v>
      </c>
      <c r="G60" s="33">
        <f>VLOOKUP(MYRANKS_H[[#This Row],[PLAYER NAME]],HITTERPROJECTIONS[],COLUMN(HITTERPROJECTIONS[[#This Row],[AB]]),FALSE)</f>
        <v>623.13636363636363</v>
      </c>
      <c r="H60" s="33">
        <f>VLOOKUP(MYRANKS_H[[#This Row],[PLAYER NAME]],HITTERPROJECTIONS[],COLUMN(HITTERPROJECTIONS[[#This Row],[HITS]]),FALSE)</f>
        <v>168.80249272727272</v>
      </c>
      <c r="I60" s="33">
        <f>VLOOKUP(MYRANKS_H[[#This Row],[PLAYER NAME]],HITTERPROJECTIONS[],COLUMN(HITTERPROJECTIONS[[#This Row],[HR]]),FALSE)</f>
        <v>18.998318181818185</v>
      </c>
      <c r="J60" s="33">
        <f>VLOOKUP(MYRANKS_H[[#This Row],[PLAYER NAME]],HITTERPROJECTIONS[],COLUMN(HITTERPROJECTIONS[[#This Row],[R]]),FALSE)</f>
        <v>91</v>
      </c>
      <c r="K60" s="33">
        <f>VLOOKUP(MYRANKS_H[[#This Row],[PLAYER NAME]],HITTERPROJECTIONS[],COLUMN(HITTERPROJECTIONS[[#This Row],[RBI]]),FALSE)</f>
        <v>78.400000000000006</v>
      </c>
      <c r="L60" s="33">
        <f>VLOOKUP(MYRANKS_H[[#This Row],[PLAYER NAME]],HITTERPROJECTIONS[],COLUMN(HITTERPROJECTIONS[[#This Row],[BB]]),FALSE)</f>
        <v>66.5</v>
      </c>
      <c r="M60" s="33">
        <f>VLOOKUP(MYRANKS_H[[#This Row],[PLAYER NAME]],HITTERPROJECTIONS[],COLUMN(HITTERPROJECTIONS[[#This Row],[SO]]),FALSE)</f>
        <v>140</v>
      </c>
      <c r="N60" s="33">
        <f>VLOOKUP(MYRANKS_H[[#This Row],[PLAYER NAME]],HITTERPROJECTIONS[],COLUMN(HITTERPROJECTIONS[[#This Row],[SB]]),FALSE)</f>
        <v>10.888888888888888</v>
      </c>
      <c r="O60" s="12">
        <f>MYRANKS_H[[#This Row],[H]]/MYRANKS_H[[#This Row],[AB]]</f>
        <v>0.27089173827412649</v>
      </c>
      <c r="P60" s="24">
        <f>MYRANKS_H[[#This Row],[R]]/24.6-VLOOKUP(MYRANKS_H[[#This Row],[POS]],ReplacementLevel_H[],COLUMN(ReplacementLevel_H[R]),FALSE)</f>
        <v>0.94918699186991828</v>
      </c>
      <c r="Q60" s="24">
        <f>MYRANKS_H[[#This Row],[HR]]/10.4-VLOOKUP(MYRANKS_H[[#This Row],[POS]],ReplacementLevel_H[],COLUMN(ReplacementLevel_H[HR]),FALSE)</f>
        <v>0.46676136363636367</v>
      </c>
      <c r="R60" s="24">
        <f>MYRANKS_H[[#This Row],[RBI]]/24.6-VLOOKUP(MYRANKS_H[[#This Row],[POS]],ReplacementLevel_H[],COLUMN(ReplacementLevel_H[RBI]),FALSE)</f>
        <v>0.79699186991869908</v>
      </c>
      <c r="S60" s="24">
        <f>MYRANKS_H[[#This Row],[SB]]/9.4-VLOOKUP(MYRANKS_H[[#This Row],[POS]],ReplacementLevel_H[],COLUMN(ReplacementLevel_H[SB]),FALSE)</f>
        <v>0.37839243498817954</v>
      </c>
      <c r="T60" s="24">
        <f>((MYRANKS_H[[#This Row],[H]]+1768)/(MYRANKS_H[[#This Row],[AB]]+6617)-0.267)/0.0024-VLOOKUP(MYRANKS_H[[#This Row],[POS]],ReplacementLevel_H[],COLUMN(ReplacementLevel_H[AVG]),FALSE)</f>
        <v>7.213249373754535E-2</v>
      </c>
      <c r="U60" s="24">
        <f>MYRANKS_H[[#This Row],[RSGP]]+MYRANKS_H[[#This Row],[HRSGP]]+MYRANKS_H[[#This Row],[RBISGP]]+MYRANKS_H[[#This Row],[SBSGP]]+MYRANKS_H[[#This Row],[AVGSGP]]</f>
        <v>2.6634651541507059</v>
      </c>
      <c r="V60" s="57">
        <f>_xlfn.RANK.EQ(MYRANKS_H[[#This Row],[TTLSGP]],U:U,0)</f>
        <v>59</v>
      </c>
    </row>
    <row r="61" spans="1:22" x14ac:dyDescent="0.25">
      <c r="A61" s="6" t="s">
        <v>1149</v>
      </c>
      <c r="B61" s="13" t="str">
        <f>VLOOKUP(MYRANKS_H[[#This Row],[PLAYERID]],PLAYERIDMAP[],COLUMN(PLAYERIDMAP[[#This Row],[PLAYERNAME]]),FALSE)</f>
        <v>Brett Gardner</v>
      </c>
      <c r="C61" s="9" t="str">
        <f>VLOOKUP(MYRANKS_H[[#This Row],[PLAYERID]],PLAYERIDMAP[],COLUMN(PLAYERIDMAP[[#This Row],[TEAM]]),FALSE)</f>
        <v>NYY</v>
      </c>
      <c r="D61" s="9" t="str">
        <f>VLOOKUP(MYRANKS_H[[#This Row],[PLAYERID]],PLAYERIDMAP[],COLUMN(PLAYERIDMAP[[#This Row],[POS]]),FALSE)</f>
        <v>OF</v>
      </c>
      <c r="E61" s="9">
        <f>VLOOKUP(MYRANKS_H[[#This Row],[PLAYERID]],PLAYERIDMAP[],COLUMN(PLAYERIDMAP[[#This Row],[IDFANGRAPHS]]),FALSE)</f>
        <v>9927</v>
      </c>
      <c r="F61" s="10">
        <f>VLOOKUP(MYRANKS_H[[#This Row],[PLAYER NAME]],HITTERPROJECTIONS[],COLUMN(HITTERPROJECTIONS[[#This Row],[PA]]),FALSE)</f>
        <v>600</v>
      </c>
      <c r="G61" s="33">
        <f>VLOOKUP(MYRANKS_H[[#This Row],[PLAYER NAME]],HITTERPROJECTIONS[],COLUMN(HITTERPROJECTIONS[[#This Row],[AB]]),FALSE)</f>
        <v>530.1</v>
      </c>
      <c r="H61" s="33">
        <f>VLOOKUP(MYRANKS_H[[#This Row],[PLAYER NAME]],HITTERPROJECTIONS[],COLUMN(HITTERPROJECTIONS[[#This Row],[HITS]]),FALSE)</f>
        <v>139.55468400000001</v>
      </c>
      <c r="I61" s="33">
        <f>VLOOKUP(MYRANKS_H[[#This Row],[PLAYER NAME]],HITTERPROJECTIONS[],COLUMN(HITTERPROJECTIONS[[#This Row],[HR]]),FALSE)</f>
        <v>8.2863000000000007</v>
      </c>
      <c r="J61" s="33">
        <f>VLOOKUP(MYRANKS_H[[#This Row],[PLAYER NAME]],HITTERPROJECTIONS[],COLUMN(HITTERPROJECTIONS[[#This Row],[R]]),FALSE)</f>
        <v>87.6</v>
      </c>
      <c r="K61" s="33">
        <f>VLOOKUP(MYRANKS_H[[#This Row],[PLAYER NAME]],HITTERPROJECTIONS[],COLUMN(HITTERPROJECTIONS[[#This Row],[RBI]]),FALSE)</f>
        <v>49.800000000000004</v>
      </c>
      <c r="L61" s="33">
        <f>VLOOKUP(MYRANKS_H[[#This Row],[PLAYER NAME]],HITTERPROJECTIONS[],COLUMN(HITTERPROJECTIONS[[#This Row],[BB]]),FALSE)</f>
        <v>60</v>
      </c>
      <c r="M61" s="33">
        <f>VLOOKUP(MYRANKS_H[[#This Row],[PLAYER NAME]],HITTERPROJECTIONS[],COLUMN(HITTERPROJECTIONS[[#This Row],[SO]]),FALSE)</f>
        <v>114</v>
      </c>
      <c r="N61" s="33">
        <f>VLOOKUP(MYRANKS_H[[#This Row],[PLAYER NAME]],HITTERPROJECTIONS[],COLUMN(HITTERPROJECTIONS[[#This Row],[SB]]),FALSE)</f>
        <v>34.615384615384613</v>
      </c>
      <c r="O61" s="12">
        <f>MYRANKS_H[[#This Row],[H]]/MYRANKS_H[[#This Row],[AB]]</f>
        <v>0.26326105263157895</v>
      </c>
      <c r="P61" s="24">
        <f>MYRANKS_H[[#This Row],[R]]/24.6-VLOOKUP(MYRANKS_H[[#This Row],[POS]],ReplacementLevel_H[],COLUMN(ReplacementLevel_H[R]),FALSE)</f>
        <v>0.81097560975609717</v>
      </c>
      <c r="Q61" s="24">
        <f>MYRANKS_H[[#This Row],[HR]]/10.4-VLOOKUP(MYRANKS_H[[#This Row],[POS]],ReplacementLevel_H[],COLUMN(ReplacementLevel_H[HR]),FALSE)</f>
        <v>-0.56324038461538473</v>
      </c>
      <c r="R61" s="24">
        <f>MYRANKS_H[[#This Row],[RBI]]/24.6-VLOOKUP(MYRANKS_H[[#This Row],[POS]],ReplacementLevel_H[],COLUMN(ReplacementLevel_H[RBI]),FALSE)</f>
        <v>-0.36560975609756108</v>
      </c>
      <c r="S61" s="24">
        <f>MYRANKS_H[[#This Row],[SB]]/9.4-VLOOKUP(MYRANKS_H[[#This Row],[POS]],ReplacementLevel_H[],COLUMN(ReplacementLevel_H[SB]),FALSE)</f>
        <v>2.902487725040916</v>
      </c>
      <c r="T61" s="24">
        <f>((MYRANKS_H[[#This Row],[H]]+1768)/(MYRANKS_H[[#This Row],[AB]]+6617)-0.267)/0.0024-VLOOKUP(MYRANKS_H[[#This Row],[POS]],ReplacementLevel_H[],COLUMN(ReplacementLevel_H[AVG]),FALSE)</f>
        <v>-0.18203429829349277</v>
      </c>
      <c r="U61" s="24">
        <f>MYRANKS_H[[#This Row],[RSGP]]+MYRANKS_H[[#This Row],[HRSGP]]+MYRANKS_H[[#This Row],[RBISGP]]+MYRANKS_H[[#This Row],[SBSGP]]+MYRANKS_H[[#This Row],[AVGSGP]]</f>
        <v>2.6025788957905744</v>
      </c>
      <c r="V61" s="57">
        <f>_xlfn.RANK.EQ(MYRANKS_H[[#This Row],[TTLSGP]],U:U,0)</f>
        <v>60</v>
      </c>
    </row>
    <row r="62" spans="1:22" ht="15" customHeight="1" x14ac:dyDescent="0.25">
      <c r="A62" s="6" t="s">
        <v>1469</v>
      </c>
      <c r="B62" s="13" t="str">
        <f>VLOOKUP(MYRANKS_H[[#This Row],[PLAYERID]],PLAYERIDMAP[],COLUMN(PLAYERIDMAP[[#This Row],[PLAYERNAME]]),FALSE)</f>
        <v>Everth Cabrera</v>
      </c>
      <c r="C62" s="9" t="str">
        <f>VLOOKUP(MYRANKS_H[[#This Row],[PLAYERID]],PLAYERIDMAP[],COLUMN(PLAYERIDMAP[[#This Row],[TEAM]]),FALSE)</f>
        <v>SD</v>
      </c>
      <c r="D62" s="9" t="str">
        <f>VLOOKUP(MYRANKS_H[[#This Row],[PLAYERID]],PLAYERIDMAP[],COLUMN(PLAYERIDMAP[[#This Row],[POS]]),FALSE)</f>
        <v>SS</v>
      </c>
      <c r="E62" s="9">
        <f>VLOOKUP(MYRANKS_H[[#This Row],[PLAYERID]],PLAYERIDMAP[],COLUMN(PLAYERIDMAP[[#This Row],[IDFANGRAPHS]]),FALSE)</f>
        <v>8155</v>
      </c>
      <c r="F62" s="10">
        <f>VLOOKUP(MYRANKS_H[[#This Row],[PLAYER NAME]],HITTERPROJECTIONS[],COLUMN(HITTERPROJECTIONS[[#This Row],[PA]]),FALSE)</f>
        <v>600</v>
      </c>
      <c r="G62" s="33">
        <f>VLOOKUP(MYRANKS_H[[#This Row],[PLAYER NAME]],HITTERPROJECTIONS[],COLUMN(HITTERPROJECTIONS[[#This Row],[AB]]),FALSE)</f>
        <v>535.04999999999995</v>
      </c>
      <c r="H62" s="33">
        <f>VLOOKUP(MYRANKS_H[[#This Row],[PLAYER NAME]],HITTERPROJECTIONS[],COLUMN(HITTERPROJECTIONS[[#This Row],[HITS]]),FALSE)</f>
        <v>137.26676249999997</v>
      </c>
      <c r="I62" s="33">
        <f>VLOOKUP(MYRANKS_H[[#This Row],[PLAYER NAME]],HITTERPROJECTIONS[],COLUMN(HITTERPROJECTIONS[[#This Row],[HR]]),FALSE)</f>
        <v>4.1625000000000005</v>
      </c>
      <c r="J62" s="33">
        <f>VLOOKUP(MYRANKS_H[[#This Row],[PLAYER NAME]],HITTERPROJECTIONS[],COLUMN(HITTERPROJECTIONS[[#This Row],[R]]),FALSE)</f>
        <v>70.8</v>
      </c>
      <c r="K62" s="33">
        <f>VLOOKUP(MYRANKS_H[[#This Row],[PLAYER NAME]],HITTERPROJECTIONS[],COLUMN(HITTERPROJECTIONS[[#This Row],[RBI]]),FALSE)</f>
        <v>44.4</v>
      </c>
      <c r="L62" s="33">
        <f>VLOOKUP(MYRANKS_H[[#This Row],[PLAYER NAME]],HITTERPROJECTIONS[],COLUMN(HITTERPROJECTIONS[[#This Row],[BB]]),FALSE)</f>
        <v>60</v>
      </c>
      <c r="M62" s="33">
        <f>VLOOKUP(MYRANKS_H[[#This Row],[PLAYER NAME]],HITTERPROJECTIONS[],COLUMN(HITTERPROJECTIONS[[#This Row],[SO]]),FALSE)</f>
        <v>120</v>
      </c>
      <c r="N62" s="33">
        <f>VLOOKUP(MYRANKS_H[[#This Row],[PLAYER NAME]],HITTERPROJECTIONS[],COLUMN(HITTERPROJECTIONS[[#This Row],[SB]]),FALSE)</f>
        <v>46.800000000000004</v>
      </c>
      <c r="O62" s="12">
        <f>MYRANKS_H[[#This Row],[H]]/MYRANKS_H[[#This Row],[AB]]</f>
        <v>0.25654941126997471</v>
      </c>
      <c r="P62" s="24">
        <f>MYRANKS_H[[#This Row],[R]]/24.6-VLOOKUP(MYRANKS_H[[#This Row],[POS]],ReplacementLevel_H[],COLUMN(ReplacementLevel_H[R]),FALSE)</f>
        <v>0.17804878048780459</v>
      </c>
      <c r="Q62" s="24">
        <f>MYRANKS_H[[#This Row],[HR]]/10.4-VLOOKUP(MYRANKS_H[[#This Row],[POS]],ReplacementLevel_H[],COLUMN(ReplacementLevel_H[HR]),FALSE)</f>
        <v>-0.71975961538461553</v>
      </c>
      <c r="R62" s="24">
        <f>MYRANKS_H[[#This Row],[RBI]]/24.6-VLOOKUP(MYRANKS_H[[#This Row],[POS]],ReplacementLevel_H[],COLUMN(ReplacementLevel_H[RBI]),FALSE)</f>
        <v>-0.39512195121951255</v>
      </c>
      <c r="S62" s="24">
        <f>MYRANKS_H[[#This Row],[SB]]/9.4-VLOOKUP(MYRANKS_H[[#This Row],[POS]],ReplacementLevel_H[],COLUMN(ReplacementLevel_H[SB]),FALSE)</f>
        <v>3.5687234042553193</v>
      </c>
      <c r="T62" s="24">
        <f>((MYRANKS_H[[#This Row],[H]]+1768)/(MYRANKS_H[[#This Row],[AB]]+6617)-0.267)/0.0024-VLOOKUP(MYRANKS_H[[#This Row],[POS]],ReplacementLevel_H[],COLUMN(ReplacementLevel_H[AVG]),FALSE)</f>
        <v>-9.2292903200265758E-2</v>
      </c>
      <c r="U62" s="24">
        <f>MYRANKS_H[[#This Row],[RSGP]]+MYRANKS_H[[#This Row],[HRSGP]]+MYRANKS_H[[#This Row],[RBISGP]]+MYRANKS_H[[#This Row],[SBSGP]]+MYRANKS_H[[#This Row],[AVGSGP]]</f>
        <v>2.5395977149387301</v>
      </c>
      <c r="V62" s="57">
        <f>_xlfn.RANK.EQ(MYRANKS_H[[#This Row],[TTLSGP]],U:U,0)</f>
        <v>61</v>
      </c>
    </row>
    <row r="63" spans="1:22" ht="15" customHeight="1" x14ac:dyDescent="0.25">
      <c r="A63" s="6" t="s">
        <v>1248</v>
      </c>
      <c r="B63" s="13" t="str">
        <f>VLOOKUP(MYRANKS_H[[#This Row],[PLAYERID]],PLAYERIDMAP[],COLUMN(PLAYERIDMAP[[#This Row],[PLAYERNAME]]),FALSE)</f>
        <v>Jose Bautista</v>
      </c>
      <c r="C63" s="9" t="str">
        <f>VLOOKUP(MYRANKS_H[[#This Row],[PLAYERID]],PLAYERIDMAP[],COLUMN(PLAYERIDMAP[[#This Row],[TEAM]]),FALSE)</f>
        <v>TOR</v>
      </c>
      <c r="D63" s="9" t="str">
        <f>VLOOKUP(MYRANKS_H[[#This Row],[PLAYERID]],PLAYERIDMAP[],COLUMN(PLAYERIDMAP[[#This Row],[POS]]),FALSE)</f>
        <v>OF</v>
      </c>
      <c r="E63" s="9">
        <f>VLOOKUP(MYRANKS_H[[#This Row],[PLAYERID]],PLAYERIDMAP[],COLUMN(PLAYERIDMAP[[#This Row],[IDFANGRAPHS]]),FALSE)</f>
        <v>1887</v>
      </c>
      <c r="F63" s="10">
        <f>VLOOKUP(MYRANKS_H[[#This Row],[PLAYER NAME]],HITTERPROJECTIONS[],COLUMN(HITTERPROJECTIONS[[#This Row],[PA]]),FALSE)</f>
        <v>550</v>
      </c>
      <c r="G63" s="33">
        <f>VLOOKUP(MYRANKS_H[[#This Row],[PLAYER NAME]],HITTERPROJECTIONS[],COLUMN(HITTERPROJECTIONS[[#This Row],[AB]]),FALSE)</f>
        <v>458.68589743589746</v>
      </c>
      <c r="H63" s="33">
        <f>VLOOKUP(MYRANKS_H[[#This Row],[PLAYER NAME]],HITTERPROJECTIONS[],COLUMN(HITTERPROJECTIONS[[#This Row],[HITS]]),FALSE)</f>
        <v>120.99653008666668</v>
      </c>
      <c r="I63" s="33">
        <f>VLOOKUP(MYRANKS_H[[#This Row],[PLAYER NAME]],HITTERPROJECTIONS[],COLUMN(HITTERPROJECTIONS[[#This Row],[HR]]),FALSE)</f>
        <v>27.961486666666669</v>
      </c>
      <c r="J63" s="33">
        <f>VLOOKUP(MYRANKS_H[[#This Row],[PLAYER NAME]],HITTERPROJECTIONS[],COLUMN(HITTERPROJECTIONS[[#This Row],[R]]),FALSE)</f>
        <v>81.95</v>
      </c>
      <c r="K63" s="33">
        <f>VLOOKUP(MYRANKS_H[[#This Row],[PLAYER NAME]],HITTERPROJECTIONS[],COLUMN(HITTERPROJECTIONS[[#This Row],[RBI]]),FALSE)</f>
        <v>78.099999999999994</v>
      </c>
      <c r="L63" s="33">
        <f>VLOOKUP(MYRANKS_H[[#This Row],[PLAYER NAME]],HITTERPROJECTIONS[],COLUMN(HITTERPROJECTIONS[[#This Row],[BB]]),FALSE)</f>
        <v>82.5</v>
      </c>
      <c r="M63" s="33">
        <f>VLOOKUP(MYRANKS_H[[#This Row],[PLAYER NAME]],HITTERPROJECTIONS[],COLUMN(HITTERPROJECTIONS[[#This Row],[SO]]),FALSE)</f>
        <v>89.100000000000009</v>
      </c>
      <c r="N63" s="33">
        <f>VLOOKUP(MYRANKS_H[[#This Row],[PLAYER NAME]],HITTERPROJECTIONS[],COLUMN(HITTERPROJECTIONS[[#This Row],[SB]]),FALSE)</f>
        <v>7.2641509433962268</v>
      </c>
      <c r="O63" s="12">
        <f>MYRANKS_H[[#This Row],[H]]/MYRANKS_H[[#This Row],[AB]]</f>
        <v>0.26378951426902386</v>
      </c>
      <c r="P63" s="24">
        <f>MYRANKS_H[[#This Row],[R]]/24.6-VLOOKUP(MYRANKS_H[[#This Row],[POS]],ReplacementLevel_H[],COLUMN(ReplacementLevel_H[R]),FALSE)</f>
        <v>0.58130081300812986</v>
      </c>
      <c r="Q63" s="24">
        <f>MYRANKS_H[[#This Row],[HR]]/10.4-VLOOKUP(MYRANKS_H[[#This Row],[POS]],ReplacementLevel_H[],COLUMN(ReplacementLevel_H[HR]),FALSE)</f>
        <v>1.3286044871794871</v>
      </c>
      <c r="R63" s="24">
        <f>MYRANKS_H[[#This Row],[RBI]]/24.6-VLOOKUP(MYRANKS_H[[#This Row],[POS]],ReplacementLevel_H[],COLUMN(ReplacementLevel_H[RBI]),FALSE)</f>
        <v>0.78479674796747911</v>
      </c>
      <c r="S63" s="24">
        <f>MYRANKS_H[[#This Row],[SB]]/9.4-VLOOKUP(MYRANKS_H[[#This Row],[POS]],ReplacementLevel_H[],COLUMN(ReplacementLevel_H[SB]),FALSE)</f>
        <v>-7.2179847450822843E-3</v>
      </c>
      <c r="T63" s="24">
        <f>((MYRANKS_H[[#This Row],[H]]+1768)/(MYRANKS_H[[#This Row],[AB]]+6617)-0.267)/0.0024-VLOOKUP(MYRANKS_H[[#This Row],[POS]],ReplacementLevel_H[],COLUMN(ReplacementLevel_H[AVG]),FALSE)</f>
        <v>-0.15246077834862284</v>
      </c>
      <c r="U63" s="24">
        <f>MYRANKS_H[[#This Row],[RSGP]]+MYRANKS_H[[#This Row],[HRSGP]]+MYRANKS_H[[#This Row],[RBISGP]]+MYRANKS_H[[#This Row],[SBSGP]]+MYRANKS_H[[#This Row],[AVGSGP]]</f>
        <v>2.5350232850613912</v>
      </c>
      <c r="V63" s="57">
        <f>_xlfn.RANK.EQ(MYRANKS_H[[#This Row],[TTLSGP]],U:U,0)</f>
        <v>62</v>
      </c>
    </row>
    <row r="64" spans="1:22" ht="15" customHeight="1" x14ac:dyDescent="0.25">
      <c r="A64" s="6" t="s">
        <v>1621</v>
      </c>
      <c r="B64" s="13" t="str">
        <f>VLOOKUP(MYRANKS_H[[#This Row],[PLAYERID]],PLAYERIDMAP[],COLUMN(PLAYERIDMAP[[#This Row],[PLAYERNAME]]),FALSE)</f>
        <v>Shin-Soo Choo</v>
      </c>
      <c r="C64" s="9" t="str">
        <f>VLOOKUP(MYRANKS_H[[#This Row],[PLAYERID]],PLAYERIDMAP[],COLUMN(PLAYERIDMAP[[#This Row],[TEAM]]),FALSE)</f>
        <v>TEX</v>
      </c>
      <c r="D64" s="9" t="str">
        <f>VLOOKUP(MYRANKS_H[[#This Row],[PLAYERID]],PLAYERIDMAP[],COLUMN(PLAYERIDMAP[[#This Row],[POS]]),FALSE)</f>
        <v>OF</v>
      </c>
      <c r="E64" s="9">
        <f>VLOOKUP(MYRANKS_H[[#This Row],[PLAYERID]],PLAYERIDMAP[],COLUMN(PLAYERIDMAP[[#This Row],[IDFANGRAPHS]]),FALSE)</f>
        <v>3174</v>
      </c>
      <c r="F64" s="10">
        <f>VLOOKUP(MYRANKS_H[[#This Row],[PLAYER NAME]],HITTERPROJECTIONS[],COLUMN(HITTERPROJECTIONS[[#This Row],[PA]]),FALSE)</f>
        <v>675</v>
      </c>
      <c r="G64" s="33">
        <f>VLOOKUP(MYRANKS_H[[#This Row],[PLAYER NAME]],HITTERPROJECTIONS[],COLUMN(HITTERPROJECTIONS[[#This Row],[AB]]),FALSE)</f>
        <v>573.375</v>
      </c>
      <c r="H64" s="33">
        <f>VLOOKUP(MYRANKS_H[[#This Row],[PLAYER NAME]],HITTERPROJECTIONS[],COLUMN(HITTERPROJECTIONS[[#This Row],[HITS]]),FALSE)</f>
        <v>158.31317775000002</v>
      </c>
      <c r="I64" s="33">
        <f>VLOOKUP(MYRANKS_H[[#This Row],[PLAYER NAME]],HITTERPROJECTIONS[],COLUMN(HITTERPROJECTIONS[[#This Row],[HR]]),FALSE)</f>
        <v>16.357087499999999</v>
      </c>
      <c r="J64" s="33">
        <f>VLOOKUP(MYRANKS_H[[#This Row],[PLAYER NAME]],HITTERPROJECTIONS[],COLUMN(HITTERPROJECTIONS[[#This Row],[R]]),FALSE)</f>
        <v>85.724999999999994</v>
      </c>
      <c r="K64" s="33">
        <f>VLOOKUP(MYRANKS_H[[#This Row],[PLAYER NAME]],HITTERPROJECTIONS[],COLUMN(HITTERPROJECTIONS[[#This Row],[RBI]]),FALSE)</f>
        <v>61.424999999999997</v>
      </c>
      <c r="L64" s="33">
        <f>VLOOKUP(MYRANKS_H[[#This Row],[PLAYER NAME]],HITTERPROJECTIONS[],COLUMN(HITTERPROJECTIONS[[#This Row],[BB]]),FALSE)</f>
        <v>84.375</v>
      </c>
      <c r="M64" s="33">
        <f>VLOOKUP(MYRANKS_H[[#This Row],[PLAYER NAME]],HITTERPROJECTIONS[],COLUMN(HITTERPROJECTIONS[[#This Row],[SO]]),FALSE)</f>
        <v>141.75</v>
      </c>
      <c r="N64" s="33">
        <f>VLOOKUP(MYRANKS_H[[#This Row],[PLAYER NAME]],HITTERPROJECTIONS[],COLUMN(HITTERPROJECTIONS[[#This Row],[SB]]),FALSE)</f>
        <v>18.899999999999999</v>
      </c>
      <c r="O64" s="12">
        <f>MYRANKS_H[[#This Row],[H]]/MYRANKS_H[[#This Row],[AB]]</f>
        <v>0.27610756965336825</v>
      </c>
      <c r="P64" s="24">
        <f>MYRANKS_H[[#This Row],[R]]/24.6-VLOOKUP(MYRANKS_H[[#This Row],[POS]],ReplacementLevel_H[],COLUMN(ReplacementLevel_H[R]),FALSE)</f>
        <v>0.73475609756097526</v>
      </c>
      <c r="Q64" s="24">
        <f>MYRANKS_H[[#This Row],[HR]]/10.4-VLOOKUP(MYRANKS_H[[#This Row],[POS]],ReplacementLevel_H[],COLUMN(ReplacementLevel_H[HR]),FALSE)</f>
        <v>0.21279687499999977</v>
      </c>
      <c r="R64" s="24">
        <f>MYRANKS_H[[#This Row],[RBI]]/24.6-VLOOKUP(MYRANKS_H[[#This Row],[POS]],ReplacementLevel_H[],COLUMN(ReplacementLevel_H[RBI]),FALSE)</f>
        <v>0.10695121951219466</v>
      </c>
      <c r="S64" s="24">
        <f>MYRANKS_H[[#This Row],[SB]]/9.4-VLOOKUP(MYRANKS_H[[#This Row],[POS]],ReplacementLevel_H[],COLUMN(ReplacementLevel_H[SB]),FALSE)</f>
        <v>1.2306382978723402</v>
      </c>
      <c r="T64" s="24">
        <f>((MYRANKS_H[[#This Row],[H]]+1768)/(MYRANKS_H[[#This Row],[AB]]+6617)-0.267)/0.0024-VLOOKUP(MYRANKS_H[[#This Row],[POS]],ReplacementLevel_H[],COLUMN(ReplacementLevel_H[AVG]),FALSE)</f>
        <v>0.23567887337818888</v>
      </c>
      <c r="U64" s="24">
        <f>MYRANKS_H[[#This Row],[RSGP]]+MYRANKS_H[[#This Row],[HRSGP]]+MYRANKS_H[[#This Row],[RBISGP]]+MYRANKS_H[[#This Row],[SBSGP]]+MYRANKS_H[[#This Row],[AVGSGP]]</f>
        <v>2.5208213633236989</v>
      </c>
      <c r="V64" s="57">
        <f>_xlfn.RANK.EQ(MYRANKS_H[[#This Row],[TTLSGP]],U:U,0)</f>
        <v>63</v>
      </c>
    </row>
    <row r="65" spans="1:22" ht="15" customHeight="1" x14ac:dyDescent="0.25">
      <c r="A65" s="45" t="s">
        <v>3193</v>
      </c>
      <c r="B65" s="46" t="str">
        <f>VLOOKUP(MYRANKS_H[[#This Row],[PLAYERID]],PLAYERIDMAP[],COLUMN(PLAYERIDMAP[[#This Row],[PLAYERNAME]]),FALSE)</f>
        <v>Evan Gattis</v>
      </c>
      <c r="C65" s="59" t="str">
        <f>VLOOKUP(MYRANKS_H[[#This Row],[PLAYERID]],PLAYERIDMAP[],COLUMN(PLAYERIDMAP[[#This Row],[TEAM]]),FALSE)</f>
        <v>ATL</v>
      </c>
      <c r="D65" s="59" t="str">
        <f>VLOOKUP(MYRANKS_H[[#This Row],[PLAYERID]],PLAYERIDMAP[],COLUMN(PLAYERIDMAP[[#This Row],[POS]]),FALSE)</f>
        <v>C</v>
      </c>
      <c r="E65" s="59">
        <f>VLOOKUP(MYRANKS_H[[#This Row],[PLAYERID]],PLAYERIDMAP[],COLUMN(PLAYERIDMAP[[#This Row],[IDFANGRAPHS]]),FALSE)</f>
        <v>11003</v>
      </c>
      <c r="F65" s="59">
        <f>VLOOKUP(MYRANKS_H[[#This Row],[PLAYER NAME]],HITTERPROJECTIONS[],COLUMN(HITTERPROJECTIONS[[#This Row],[PA]]),FALSE)</f>
        <v>425</v>
      </c>
      <c r="G65" s="60">
        <f>VLOOKUP(MYRANKS_H[[#This Row],[PLAYER NAME]],HITTERPROJECTIONS[],COLUMN(HITTERPROJECTIONS[[#This Row],[AB]]),FALSE)</f>
        <v>391.85</v>
      </c>
      <c r="H65" s="60">
        <f>VLOOKUP(MYRANKS_H[[#This Row],[PLAYER NAME]],HITTERPROJECTIONS[],COLUMN(HITTERPROJECTIONS[[#This Row],[HITS]]),FALSE)</f>
        <v>102.05984000000001</v>
      </c>
      <c r="I65" s="60">
        <f>VLOOKUP(MYRANKS_H[[#This Row],[PLAYER NAME]],HITTERPROJECTIONS[],COLUMN(HITTERPROJECTIONS[[#This Row],[HR]]),FALSE)</f>
        <v>21.097000000000001</v>
      </c>
      <c r="J65" s="60">
        <f>VLOOKUP(MYRANKS_H[[#This Row],[PLAYER NAME]],HITTERPROJECTIONS[],COLUMN(HITTERPROJECTIONS[[#This Row],[R]]),FALSE)</f>
        <v>48.875</v>
      </c>
      <c r="K65" s="60">
        <f>VLOOKUP(MYRANKS_H[[#This Row],[PLAYER NAME]],HITTERPROJECTIONS[],COLUMN(HITTERPROJECTIONS[[#This Row],[RBI]]),FALSE)</f>
        <v>62.05</v>
      </c>
      <c r="L65" s="60">
        <f>VLOOKUP(MYRANKS_H[[#This Row],[PLAYER NAME]],HITTERPROJECTIONS[],COLUMN(HITTERPROJECTIONS[[#This Row],[BB]]),FALSE)</f>
        <v>25.5</v>
      </c>
      <c r="M65" s="60">
        <f>VLOOKUP(MYRANKS_H[[#This Row],[PLAYER NAME]],HITTERPROJECTIONS[],COLUMN(HITTERPROJECTIONS[[#This Row],[SO]]),FALSE)</f>
        <v>85</v>
      </c>
      <c r="N65" s="60">
        <f>VLOOKUP(MYRANKS_H[[#This Row],[PLAYER NAME]],HITTERPROJECTIONS[],COLUMN(HITTERPROJECTIONS[[#This Row],[SB]]),FALSE)</f>
        <v>0.21249999999999999</v>
      </c>
      <c r="O65" s="61">
        <f>MYRANKS_H[[#This Row],[H]]/MYRANKS_H[[#This Row],[AB]]</f>
        <v>0.26045639913232105</v>
      </c>
      <c r="P65" s="62">
        <f>MYRANKS_H[[#This Row],[R]]/24.6-VLOOKUP(MYRANKS_H[[#This Row],[POS]],ReplacementLevel_H[],COLUMN(ReplacementLevel_H[R]),FALSE)</f>
        <v>0.32678861788617874</v>
      </c>
      <c r="Q65" s="62">
        <f>MYRANKS_H[[#This Row],[HR]]/10.4-VLOOKUP(MYRANKS_H[[#This Row],[POS]],ReplacementLevel_H[],COLUMN(ReplacementLevel_H[HR]),FALSE)</f>
        <v>0.95855769230769217</v>
      </c>
      <c r="R65" s="62">
        <f>MYRANKS_H[[#This Row],[RBI]]/24.6-VLOOKUP(MYRANKS_H[[#This Row],[POS]],ReplacementLevel_H[],COLUMN(ReplacementLevel_H[RBI]),FALSE)</f>
        <v>0.73235772357723539</v>
      </c>
      <c r="S65" s="62">
        <f>MYRANKS_H[[#This Row],[SB]]/9.4-VLOOKUP(MYRANKS_H[[#This Row],[POS]],ReplacementLevel_H[],COLUMN(ReplacementLevel_H[SB]),FALSE)</f>
        <v>-0.15739361702127658</v>
      </c>
      <c r="T65" s="62">
        <f>((MYRANKS_H[[#This Row],[H]]+1768)/(MYRANKS_H[[#This Row],[AB]]+6617)-0.267)/0.0024-VLOOKUP(MYRANKS_H[[#This Row],[POS]],ReplacementLevel_H[],COLUMN(ReplacementLevel_H[AVG]),FALSE)</f>
        <v>0.64253187042094695</v>
      </c>
      <c r="U65" s="63">
        <f>MYRANKS_H[[#This Row],[RSGP]]+MYRANKS_H[[#This Row],[HRSGP]]+MYRANKS_H[[#This Row],[RBISGP]]+MYRANKS_H[[#This Row],[SBSGP]]+MYRANKS_H[[#This Row],[AVGSGP]]</f>
        <v>2.5028422871707763</v>
      </c>
      <c r="V65" s="62">
        <f>_xlfn.RANK.EQ(MYRANKS_H[[#This Row],[TTLSGP]],U:U,0)</f>
        <v>64</v>
      </c>
    </row>
    <row r="66" spans="1:22" x14ac:dyDescent="0.25">
      <c r="A66" s="6" t="s">
        <v>1367</v>
      </c>
      <c r="B66" s="13" t="str">
        <f>VLOOKUP(MYRANKS_H[[#This Row],[PLAYERID]],PLAYERIDMAP[],COLUMN(PLAYERIDMAP[[#This Row],[PLAYERNAME]]),FALSE)</f>
        <v>Aaron Hill</v>
      </c>
      <c r="C66" s="9" t="str">
        <f>VLOOKUP(MYRANKS_H[[#This Row],[PLAYERID]],PLAYERIDMAP[],COLUMN(PLAYERIDMAP[[#This Row],[TEAM]]),FALSE)</f>
        <v>ARI</v>
      </c>
      <c r="D66" s="9" t="str">
        <f>VLOOKUP(MYRANKS_H[[#This Row],[PLAYERID]],PLAYERIDMAP[],COLUMN(PLAYERIDMAP[[#This Row],[POS]]),FALSE)</f>
        <v>2B</v>
      </c>
      <c r="E66" s="9">
        <f>VLOOKUP(MYRANKS_H[[#This Row],[PLAYERID]],PLAYERIDMAP[],COLUMN(PLAYERIDMAP[[#This Row],[IDFANGRAPHS]]),FALSE)</f>
        <v>6104</v>
      </c>
      <c r="F66" s="10">
        <f>VLOOKUP(MYRANKS_H[[#This Row],[PLAYER NAME]],HITTERPROJECTIONS[],COLUMN(HITTERPROJECTIONS[[#This Row],[PA]]),FALSE)</f>
        <v>500</v>
      </c>
      <c r="G66" s="33">
        <f>VLOOKUP(MYRANKS_H[[#This Row],[PLAYER NAME]],HITTERPROJECTIONS[],COLUMN(HITTERPROJECTIONS[[#This Row],[AB]]),FALSE)</f>
        <v>453.33333333333331</v>
      </c>
      <c r="H66" s="33">
        <f>VLOOKUP(MYRANKS_H[[#This Row],[PLAYER NAME]],HITTERPROJECTIONS[],COLUMN(HITTERPROJECTIONS[[#This Row],[HITS]]),FALSE)</f>
        <v>124.72979999999998</v>
      </c>
      <c r="I66" s="33">
        <f>VLOOKUP(MYRANKS_H[[#This Row],[PLAYER NAME]],HITTERPROJECTIONS[],COLUMN(HITTERPROJECTIONS[[#This Row],[HR]]),FALSE)</f>
        <v>16.380000000000003</v>
      </c>
      <c r="J66" s="33">
        <f>VLOOKUP(MYRANKS_H[[#This Row],[PLAYER NAME]],HITTERPROJECTIONS[],COLUMN(HITTERPROJECTIONS[[#This Row],[R]]),FALSE)</f>
        <v>63</v>
      </c>
      <c r="K66" s="33">
        <f>VLOOKUP(MYRANKS_H[[#This Row],[PLAYER NAME]],HITTERPROJECTIONS[],COLUMN(HITTERPROJECTIONS[[#This Row],[RBI]]),FALSE)</f>
        <v>58</v>
      </c>
      <c r="L66" s="33">
        <f>VLOOKUP(MYRANKS_H[[#This Row],[PLAYER NAME]],HITTERPROJECTIONS[],COLUMN(HITTERPROJECTIONS[[#This Row],[BB]]),FALSE)</f>
        <v>40</v>
      </c>
      <c r="M66" s="33">
        <f>VLOOKUP(MYRANKS_H[[#This Row],[PLAYER NAME]],HITTERPROJECTIONS[],COLUMN(HITTERPROJECTIONS[[#This Row],[SO]]),FALSE)</f>
        <v>65</v>
      </c>
      <c r="N66" s="33">
        <f>VLOOKUP(MYRANKS_H[[#This Row],[PLAYER NAME]],HITTERPROJECTIONS[],COLUMN(HITTERPROJECTIONS[[#This Row],[SB]]),FALSE)</f>
        <v>6.25</v>
      </c>
      <c r="O66" s="12">
        <f>MYRANKS_H[[#This Row],[H]]/MYRANKS_H[[#This Row],[AB]]</f>
        <v>0.27513926470588235</v>
      </c>
      <c r="P66" s="24">
        <f>MYRANKS_H[[#This Row],[R]]/24.6-VLOOKUP(MYRANKS_H[[#This Row],[POS]],ReplacementLevel_H[],COLUMN(ReplacementLevel_H[R]),FALSE)</f>
        <v>0.43097560975609772</v>
      </c>
      <c r="Q66" s="24">
        <f>MYRANKS_H[[#This Row],[HR]]/10.4-VLOOKUP(MYRANKS_H[[#This Row],[POS]],ReplacementLevel_H[],COLUMN(ReplacementLevel_H[HR]),FALSE)</f>
        <v>0.47500000000000009</v>
      </c>
      <c r="R66" s="24">
        <f>MYRANKS_H[[#This Row],[RBI]]/24.6-VLOOKUP(MYRANKS_H[[#This Row],[POS]],ReplacementLevel_H[],COLUMN(ReplacementLevel_H[RBI]),FALSE)</f>
        <v>0.55772357723577204</v>
      </c>
      <c r="S66" s="24">
        <f>MYRANKS_H[[#This Row],[SB]]/9.4-VLOOKUP(MYRANKS_H[[#This Row],[POS]],ReplacementLevel_H[],COLUMN(ReplacementLevel_H[SB]),FALSE)</f>
        <v>0.28489361702127658</v>
      </c>
      <c r="T66" s="24">
        <f>((MYRANKS_H[[#This Row],[H]]+1768)/(MYRANKS_H[[#This Row],[AB]]+6617)-0.267)/0.0024-VLOOKUP(MYRANKS_H[[#This Row],[POS]],ReplacementLevel_H[],COLUMN(ReplacementLevel_H[AVG]),FALSE)</f>
        <v>0.74175899297533932</v>
      </c>
      <c r="U66" s="24">
        <f>MYRANKS_H[[#This Row],[RSGP]]+MYRANKS_H[[#This Row],[HRSGP]]+MYRANKS_H[[#This Row],[RBISGP]]+MYRANKS_H[[#This Row],[SBSGP]]+MYRANKS_H[[#This Row],[AVGSGP]]</f>
        <v>2.4903517969884859</v>
      </c>
      <c r="V66" s="57">
        <f>_xlfn.RANK.EQ(MYRANKS_H[[#This Row],[TTLSGP]],U:U,0)</f>
        <v>65</v>
      </c>
    </row>
    <row r="67" spans="1:22" x14ac:dyDescent="0.25">
      <c r="A67" s="7" t="s">
        <v>1239</v>
      </c>
      <c r="B67" s="13" t="str">
        <f>VLOOKUP(MYRANKS_H[[#This Row],[PLAYERID]],PLAYERIDMAP[],COLUMN(PLAYERIDMAP[[#This Row],[PLAYERNAME]]),FALSE)</f>
        <v>Ben Zobrist</v>
      </c>
      <c r="C67" s="10" t="str">
        <f>VLOOKUP(MYRANKS_H[[#This Row],[PLAYERID]],PLAYERIDMAP[],COLUMN(PLAYERIDMAP[[#This Row],[TEAM]]),FALSE)</f>
        <v>TB</v>
      </c>
      <c r="D67" s="10" t="str">
        <f>VLOOKUP(MYRANKS_H[[#This Row],[PLAYERID]],PLAYERIDMAP[],COLUMN(PLAYERIDMAP[[#This Row],[POS]]),FALSE)</f>
        <v>SS</v>
      </c>
      <c r="E67" s="10">
        <f>VLOOKUP(MYRANKS_H[[#This Row],[PLAYERID]],PLAYERIDMAP[],COLUMN(PLAYERIDMAP[[#This Row],[IDFANGRAPHS]]),FALSE)</f>
        <v>7435</v>
      </c>
      <c r="F67" s="10">
        <f>VLOOKUP(MYRANKS_H[[#This Row],[PLAYER NAME]],HITTERPROJECTIONS[],COLUMN(HITTERPROJECTIONS[[#This Row],[PA]]),FALSE)</f>
        <v>675</v>
      </c>
      <c r="G67" s="33">
        <f>VLOOKUP(MYRANKS_H[[#This Row],[PLAYER NAME]],HITTERPROJECTIONS[],COLUMN(HITTERPROJECTIONS[[#This Row],[AB]]),FALSE)</f>
        <v>584.40441176470586</v>
      </c>
      <c r="H67" s="33">
        <f>VLOOKUP(MYRANKS_H[[#This Row],[PLAYER NAME]],HITTERPROJECTIONS[],COLUMN(HITTERPROJECTIONS[[#This Row],[HITS]]),FALSE)</f>
        <v>163.34126470588234</v>
      </c>
      <c r="I67" s="33">
        <f>VLOOKUP(MYRANKS_H[[#This Row],[PLAYER NAME]],HITTERPROJECTIONS[],COLUMN(HITTERPROJECTIONS[[#This Row],[HR]]),FALSE)</f>
        <v>18.082058823529408</v>
      </c>
      <c r="J67" s="33">
        <f>VLOOKUP(MYRANKS_H[[#This Row],[PLAYER NAME]],HITTERPROJECTIONS[],COLUMN(HITTERPROJECTIONS[[#This Row],[R]]),FALSE)</f>
        <v>83.025000000000006</v>
      </c>
      <c r="K67" s="33">
        <f>VLOOKUP(MYRANKS_H[[#This Row],[PLAYER NAME]],HITTERPROJECTIONS[],COLUMN(HITTERPROJECTIONS[[#This Row],[RBI]]),FALSE)</f>
        <v>74.924999999999997</v>
      </c>
      <c r="L67" s="33">
        <f>VLOOKUP(MYRANKS_H[[#This Row],[PLAYER NAME]],HITTERPROJECTIONS[],COLUMN(HITTERPROJECTIONS[[#This Row],[BB]]),FALSE)</f>
        <v>81</v>
      </c>
      <c r="M67" s="33">
        <f>VLOOKUP(MYRANKS_H[[#This Row],[PLAYER NAME]],HITTERPROJECTIONS[],COLUMN(HITTERPROJECTIONS[[#This Row],[SO]]),FALSE)</f>
        <v>87.75</v>
      </c>
      <c r="N67" s="33">
        <f>VLOOKUP(MYRANKS_H[[#This Row],[PLAYER NAME]],HITTERPROJECTIONS[],COLUMN(HITTERPROJECTIONS[[#This Row],[SB]]),FALSE)</f>
        <v>10.125</v>
      </c>
      <c r="O67" s="12">
        <f>MYRANKS_H[[#This Row],[H]]/MYRANKS_H[[#This Row],[AB]]</f>
        <v>0.27950039633110629</v>
      </c>
      <c r="P67" s="24">
        <f>MYRANKS_H[[#This Row],[R]]/24.6-VLOOKUP(MYRANKS_H[[#This Row],[POS]],ReplacementLevel_H[],COLUMN(ReplacementLevel_H[R]),FALSE)</f>
        <v>0.67499999999999982</v>
      </c>
      <c r="Q67" s="24">
        <f>MYRANKS_H[[#This Row],[HR]]/10.4-VLOOKUP(MYRANKS_H[[#This Row],[POS]],ReplacementLevel_H[],COLUMN(ReplacementLevel_H[HR]),FALSE)</f>
        <v>0.61865950226244304</v>
      </c>
      <c r="R67" s="24">
        <f>MYRANKS_H[[#This Row],[RBI]]/24.6-VLOOKUP(MYRANKS_H[[#This Row],[POS]],ReplacementLevel_H[],COLUMN(ReplacementLevel_H[RBI]),FALSE)</f>
        <v>0.8457317073170727</v>
      </c>
      <c r="S67" s="24">
        <f>MYRANKS_H[[#This Row],[SB]]/9.4-VLOOKUP(MYRANKS_H[[#This Row],[POS]],ReplacementLevel_H[],COLUMN(ReplacementLevel_H[SB]),FALSE)</f>
        <v>-0.33287234042553182</v>
      </c>
      <c r="T67" s="24">
        <f>((MYRANKS_H[[#This Row],[H]]+1768)/(MYRANKS_H[[#This Row],[AB]]+6617)-0.267)/0.0024-VLOOKUP(MYRANKS_H[[#This Row],[POS]],ReplacementLevel_H[],COLUMN(ReplacementLevel_H[AVG]),FALSE)</f>
        <v>0.65563751011255655</v>
      </c>
      <c r="U67" s="24">
        <f>MYRANKS_H[[#This Row],[RSGP]]+MYRANKS_H[[#This Row],[HRSGP]]+MYRANKS_H[[#This Row],[RBISGP]]+MYRANKS_H[[#This Row],[SBSGP]]+MYRANKS_H[[#This Row],[AVGSGP]]</f>
        <v>2.4621563792665402</v>
      </c>
      <c r="V67" s="57">
        <f>_xlfn.RANK.EQ(MYRANKS_H[[#This Row],[TTLSGP]],U:U,0)</f>
        <v>66</v>
      </c>
    </row>
    <row r="68" spans="1:22" ht="15" customHeight="1" x14ac:dyDescent="0.25">
      <c r="A68" s="7" t="s">
        <v>1225</v>
      </c>
      <c r="B68" s="13" t="str">
        <f>VLOOKUP(MYRANKS_H[[#This Row],[PLAYERID]],PLAYERIDMAP[],COLUMN(PLAYERIDMAP[[#This Row],[PLAYERNAME]]),FALSE)</f>
        <v>Shane Victorino</v>
      </c>
      <c r="C68" s="10" t="str">
        <f>VLOOKUP(MYRANKS_H[[#This Row],[PLAYERID]],PLAYERIDMAP[],COLUMN(PLAYERIDMAP[[#This Row],[TEAM]]),FALSE)</f>
        <v>BOS</v>
      </c>
      <c r="D68" s="10" t="str">
        <f>VLOOKUP(MYRANKS_H[[#This Row],[PLAYERID]],PLAYERIDMAP[],COLUMN(PLAYERIDMAP[[#This Row],[POS]]),FALSE)</f>
        <v>OF</v>
      </c>
      <c r="E68" s="10">
        <f>VLOOKUP(MYRANKS_H[[#This Row],[PLAYERID]],PLAYERIDMAP[],COLUMN(PLAYERIDMAP[[#This Row],[IDFANGRAPHS]]),FALSE)</f>
        <v>1677</v>
      </c>
      <c r="F68" s="10">
        <f>VLOOKUP(MYRANKS_H[[#This Row],[PLAYER NAME]],HITTERPROJECTIONS[],COLUMN(HITTERPROJECTIONS[[#This Row],[PA]]),FALSE)</f>
        <v>575</v>
      </c>
      <c r="G68" s="33">
        <f>VLOOKUP(MYRANKS_H[[#This Row],[PLAYER NAME]],HITTERPROJECTIONS[],COLUMN(HITTERPROJECTIONS[[#This Row],[AB]]),FALSE)</f>
        <v>521.65277777777783</v>
      </c>
      <c r="H68" s="33">
        <f>VLOOKUP(MYRANKS_H[[#This Row],[PLAYER NAME]],HITTERPROJECTIONS[],COLUMN(HITTERPROJECTIONS[[#This Row],[HITS]]),FALSE)</f>
        <v>142.86657000000002</v>
      </c>
      <c r="I68" s="33">
        <f>VLOOKUP(MYRANKS_H[[#This Row],[PLAYER NAME]],HITTERPROJECTIONS[],COLUMN(HITTERPROJECTIONS[[#This Row],[HR]]),FALSE)</f>
        <v>14.3451</v>
      </c>
      <c r="J68" s="33">
        <f>VLOOKUP(MYRANKS_H[[#This Row],[PLAYER NAME]],HITTERPROJECTIONS[],COLUMN(HITTERPROJECTIONS[[#This Row],[R]]),FALSE)</f>
        <v>77.625</v>
      </c>
      <c r="K68" s="33">
        <f>VLOOKUP(MYRANKS_H[[#This Row],[PLAYER NAME]],HITTERPROJECTIONS[],COLUMN(HITTERPROJECTIONS[[#This Row],[RBI]]),FALSE)</f>
        <v>58.075000000000003</v>
      </c>
      <c r="L68" s="33">
        <f>VLOOKUP(MYRANKS_H[[#This Row],[PLAYER NAME]],HITTERPROJECTIONS[],COLUMN(HITTERPROJECTIONS[[#This Row],[BB]]),FALSE)</f>
        <v>40.250000000000007</v>
      </c>
      <c r="M68" s="33">
        <f>VLOOKUP(MYRANKS_H[[#This Row],[PLAYER NAME]],HITTERPROJECTIONS[],COLUMN(HITTERPROJECTIONS[[#This Row],[SO]]),FALSE)</f>
        <v>80.500000000000014</v>
      </c>
      <c r="N68" s="33">
        <f>VLOOKUP(MYRANKS_H[[#This Row],[PLAYER NAME]],HITTERPROJECTIONS[],COLUMN(HITTERPROJECTIONS[[#This Row],[SB]]),FALSE)</f>
        <v>25.012499999999999</v>
      </c>
      <c r="O68" s="12">
        <f>MYRANKS_H[[#This Row],[H]]/MYRANKS_H[[#This Row],[AB]]</f>
        <v>0.27387292100428662</v>
      </c>
      <c r="P68" s="24">
        <f>MYRANKS_H[[#This Row],[R]]/24.6-VLOOKUP(MYRANKS_H[[#This Row],[POS]],ReplacementLevel_H[],COLUMN(ReplacementLevel_H[R]),FALSE)</f>
        <v>0.40548780487804859</v>
      </c>
      <c r="Q68" s="24">
        <f>MYRANKS_H[[#This Row],[HR]]/10.4-VLOOKUP(MYRANKS_H[[#This Row],[POS]],ReplacementLevel_H[],COLUMN(ReplacementLevel_H[HR]),FALSE)</f>
        <v>1.9336538461538266E-2</v>
      </c>
      <c r="R68" s="24">
        <f>MYRANKS_H[[#This Row],[RBI]]/24.6-VLOOKUP(MYRANKS_H[[#This Row],[POS]],ReplacementLevel_H[],COLUMN(ReplacementLevel_H[RBI]),FALSE)</f>
        <v>-2.9227642276422827E-2</v>
      </c>
      <c r="S68" s="24">
        <f>MYRANKS_H[[#This Row],[SB]]/9.4-VLOOKUP(MYRANKS_H[[#This Row],[POS]],ReplacementLevel_H[],COLUMN(ReplacementLevel_H[SB]),FALSE)</f>
        <v>1.8809042553191488</v>
      </c>
      <c r="T68" s="24">
        <f>((MYRANKS_H[[#This Row],[H]]+1768)/(MYRANKS_H[[#This Row],[AB]]+6617)-0.267)/0.0024-VLOOKUP(MYRANKS_H[[#This Row],[POS]],ReplacementLevel_H[],COLUMN(ReplacementLevel_H[AVG]),FALSE)</f>
        <v>0.14286606755476933</v>
      </c>
      <c r="U68" s="24">
        <f>MYRANKS_H[[#This Row],[RSGP]]+MYRANKS_H[[#This Row],[HRSGP]]+MYRANKS_H[[#This Row],[RBISGP]]+MYRANKS_H[[#This Row],[SBSGP]]+MYRANKS_H[[#This Row],[AVGSGP]]</f>
        <v>2.4193670239370824</v>
      </c>
      <c r="V68" s="57">
        <f>_xlfn.RANK.EQ(MYRANKS_H[[#This Row],[TTLSGP]],U:U,0)</f>
        <v>67</v>
      </c>
    </row>
    <row r="69" spans="1:22" x14ac:dyDescent="0.25">
      <c r="A69" s="7" t="s">
        <v>1369</v>
      </c>
      <c r="B69" s="13" t="str">
        <f>VLOOKUP(MYRANKS_H[[#This Row],[PLAYERID]],PLAYERIDMAP[],COLUMN(PLAYERIDMAP[[#This Row],[PLAYERNAME]]),FALSE)</f>
        <v>Neil Walker</v>
      </c>
      <c r="C69" s="10" t="str">
        <f>VLOOKUP(MYRANKS_H[[#This Row],[PLAYERID]],PLAYERIDMAP[],COLUMN(PLAYERIDMAP[[#This Row],[TEAM]]),FALSE)</f>
        <v>PIT</v>
      </c>
      <c r="D69" s="10" t="str">
        <f>VLOOKUP(MYRANKS_H[[#This Row],[PLAYERID]],PLAYERIDMAP[],COLUMN(PLAYERIDMAP[[#This Row],[POS]]),FALSE)</f>
        <v>2B</v>
      </c>
      <c r="E69" s="10">
        <f>VLOOKUP(MYRANKS_H[[#This Row],[PLAYERID]],PLAYERIDMAP[],COLUMN(PLAYERIDMAP[[#This Row],[IDFANGRAPHS]]),FALSE)</f>
        <v>7539</v>
      </c>
      <c r="F69" s="10">
        <f>VLOOKUP(MYRANKS_H[[#This Row],[PLAYER NAME]],HITTERPROJECTIONS[],COLUMN(HITTERPROJECTIONS[[#This Row],[PA]]),FALSE)</f>
        <v>550</v>
      </c>
      <c r="G69" s="33">
        <f>VLOOKUP(MYRANKS_H[[#This Row],[PLAYER NAME]],HITTERPROJECTIONS[],COLUMN(HITTERPROJECTIONS[[#This Row],[AB]]),FALSE)</f>
        <v>488.27777777777783</v>
      </c>
      <c r="H69" s="33">
        <f>VLOOKUP(MYRANKS_H[[#This Row],[PLAYER NAME]],HITTERPROJECTIONS[],COLUMN(HITTERPROJECTIONS[[#This Row],[HITS]]),FALSE)</f>
        <v>137.13836888888889</v>
      </c>
      <c r="I69" s="33">
        <f>VLOOKUP(MYRANKS_H[[#This Row],[PLAYER NAME]],HITTERPROJECTIONS[],COLUMN(HITTERPROJECTIONS[[#This Row],[HR]]),FALSE)</f>
        <v>15.036388888888888</v>
      </c>
      <c r="J69" s="33">
        <f>VLOOKUP(MYRANKS_H[[#This Row],[PLAYER NAME]],HITTERPROJECTIONS[],COLUMN(HITTERPROJECTIONS[[#This Row],[R]]),FALSE)</f>
        <v>62.7</v>
      </c>
      <c r="K69" s="33">
        <f>VLOOKUP(MYRANKS_H[[#This Row],[PLAYER NAME]],HITTERPROJECTIONS[],COLUMN(HITTERPROJECTIONS[[#This Row],[RBI]]),FALSE)</f>
        <v>62.7</v>
      </c>
      <c r="L69" s="33">
        <f>VLOOKUP(MYRANKS_H[[#This Row],[PLAYER NAME]],HITTERPROJECTIONS[],COLUMN(HITTERPROJECTIONS[[#This Row],[BB]]),FALSE)</f>
        <v>49.5</v>
      </c>
      <c r="M69" s="33">
        <f>VLOOKUP(MYRANKS_H[[#This Row],[PLAYER NAME]],HITTERPROJECTIONS[],COLUMN(HITTERPROJECTIONS[[#This Row],[SO]]),FALSE)</f>
        <v>88</v>
      </c>
      <c r="N69" s="33">
        <f>VLOOKUP(MYRANKS_H[[#This Row],[PLAYER NAME]],HITTERPROJECTIONS[],COLUMN(HITTERPROJECTIONS[[#This Row],[SB]]),FALSE)</f>
        <v>3.3</v>
      </c>
      <c r="O69" s="12">
        <f>MYRANKS_H[[#This Row],[H]]/MYRANKS_H[[#This Row],[AB]]</f>
        <v>0.28086137672090111</v>
      </c>
      <c r="P69" s="24">
        <f>MYRANKS_H[[#This Row],[R]]/24.6-VLOOKUP(MYRANKS_H[[#This Row],[POS]],ReplacementLevel_H[],COLUMN(ReplacementLevel_H[R]),FALSE)</f>
        <v>0.4187804878048782</v>
      </c>
      <c r="Q69" s="24">
        <f>MYRANKS_H[[#This Row],[HR]]/10.4-VLOOKUP(MYRANKS_H[[#This Row],[POS]],ReplacementLevel_H[],COLUMN(ReplacementLevel_H[HR]),FALSE)</f>
        <v>0.34580662393162376</v>
      </c>
      <c r="R69" s="24">
        <f>MYRANKS_H[[#This Row],[RBI]]/24.6-VLOOKUP(MYRANKS_H[[#This Row],[POS]],ReplacementLevel_H[],COLUMN(ReplacementLevel_H[RBI]),FALSE)</f>
        <v>0.74878048780487805</v>
      </c>
      <c r="S69" s="24">
        <f>MYRANKS_H[[#This Row],[SB]]/9.4-VLOOKUP(MYRANKS_H[[#This Row],[POS]],ReplacementLevel_H[],COLUMN(ReplacementLevel_H[SB]),FALSE)</f>
        <v>-2.893617021276601E-2</v>
      </c>
      <c r="T69" s="24">
        <f>((MYRANKS_H[[#This Row],[H]]+1768)/(MYRANKS_H[[#This Row],[AB]]+6617)-0.267)/0.0024-VLOOKUP(MYRANKS_H[[#This Row],[POS]],ReplacementLevel_H[],COLUMN(ReplacementLevel_H[AVG]),FALSE)</f>
        <v>0.92084730964201689</v>
      </c>
      <c r="U69" s="24">
        <f>MYRANKS_H[[#This Row],[RSGP]]+MYRANKS_H[[#This Row],[HRSGP]]+MYRANKS_H[[#This Row],[RBISGP]]+MYRANKS_H[[#This Row],[SBSGP]]+MYRANKS_H[[#This Row],[AVGSGP]]</f>
        <v>2.4052787389706309</v>
      </c>
      <c r="V69" s="57">
        <f>_xlfn.RANK.EQ(MYRANKS_H[[#This Row],[TTLSGP]],U:U,0)</f>
        <v>68</v>
      </c>
    </row>
    <row r="70" spans="1:22" x14ac:dyDescent="0.25">
      <c r="A70" s="7" t="s">
        <v>1217</v>
      </c>
      <c r="B70" s="13" t="str">
        <f>VLOOKUP(MYRANKS_H[[#This Row],[PLAYERID]],PLAYERIDMAP[],COLUMN(PLAYERIDMAP[[#This Row],[PLAYERNAME]]),FALSE)</f>
        <v>Wilson Ramos</v>
      </c>
      <c r="C70" s="10" t="str">
        <f>VLOOKUP(MYRANKS_H[[#This Row],[PLAYERID]],PLAYERIDMAP[],COLUMN(PLAYERIDMAP[[#This Row],[TEAM]]),FALSE)</f>
        <v>WAS</v>
      </c>
      <c r="D70" s="10" t="str">
        <f>VLOOKUP(MYRANKS_H[[#This Row],[PLAYERID]],PLAYERIDMAP[],COLUMN(PLAYERIDMAP[[#This Row],[POS]]),FALSE)</f>
        <v>C</v>
      </c>
      <c r="E70" s="10">
        <f>VLOOKUP(MYRANKS_H[[#This Row],[PLAYERID]],PLAYERIDMAP[],COLUMN(PLAYERIDMAP[[#This Row],[IDFANGRAPHS]]),FALSE)</f>
        <v>1433</v>
      </c>
      <c r="F70" s="10">
        <f>VLOOKUP(MYRANKS_H[[#This Row],[PLAYER NAME]],HITTERPROJECTIONS[],COLUMN(HITTERPROJECTIONS[[#This Row],[PA]]),FALSE)</f>
        <v>450</v>
      </c>
      <c r="G70" s="33">
        <f>VLOOKUP(MYRANKS_H[[#This Row],[PLAYER NAME]],HITTERPROJECTIONS[],COLUMN(HITTERPROJECTIONS[[#This Row],[AB]]),FALSE)</f>
        <v>415.23214285714283</v>
      </c>
      <c r="H70" s="33">
        <f>VLOOKUP(MYRANKS_H[[#This Row],[PLAYER NAME]],HITTERPROJECTIONS[],COLUMN(HITTERPROJECTIONS[[#This Row],[HITS]]),FALSE)</f>
        <v>113.38749</v>
      </c>
      <c r="I70" s="33">
        <f>VLOOKUP(MYRANKS_H[[#This Row],[PLAYER NAME]],HITTERPROJECTIONS[],COLUMN(HITTERPROJECTIONS[[#This Row],[HR]]),FALSE)</f>
        <v>16.794</v>
      </c>
      <c r="J70" s="33">
        <f>VLOOKUP(MYRANKS_H[[#This Row],[PLAYER NAME]],HITTERPROJECTIONS[],COLUMN(HITTERPROJECTIONS[[#This Row],[R]]),FALSE)</f>
        <v>49.05</v>
      </c>
      <c r="K70" s="33">
        <f>VLOOKUP(MYRANKS_H[[#This Row],[PLAYER NAME]],HITTERPROJECTIONS[],COLUMN(HITTERPROJECTIONS[[#This Row],[RBI]]),FALSE)</f>
        <v>61.650000000000006</v>
      </c>
      <c r="L70" s="33">
        <f>VLOOKUP(MYRANKS_H[[#This Row],[PLAYER NAME]],HITTERPROJECTIONS[],COLUMN(HITTERPROJECTIONS[[#This Row],[BB]]),FALSE)</f>
        <v>31.500000000000004</v>
      </c>
      <c r="M70" s="33">
        <f>VLOOKUP(MYRANKS_H[[#This Row],[PLAYER NAME]],HITTERPROJECTIONS[],COLUMN(HITTERPROJECTIONS[[#This Row],[SO]]),FALSE)</f>
        <v>67.5</v>
      </c>
      <c r="N70" s="33">
        <f>VLOOKUP(MYRANKS_H[[#This Row],[PLAYER NAME]],HITTERPROJECTIONS[],COLUMN(HITTERPROJECTIONS[[#This Row],[SB]]),FALSE)</f>
        <v>0</v>
      </c>
      <c r="O70" s="12">
        <f>MYRANKS_H[[#This Row],[H]]/MYRANKS_H[[#This Row],[AB]]</f>
        <v>0.27307011740420595</v>
      </c>
      <c r="P70" s="24">
        <f>MYRANKS_H[[#This Row],[R]]/24.6-VLOOKUP(MYRANKS_H[[#This Row],[POS]],ReplacementLevel_H[],COLUMN(ReplacementLevel_H[R]),FALSE)</f>
        <v>0.3339024390243901</v>
      </c>
      <c r="Q70" s="24">
        <f>MYRANKS_H[[#This Row],[HR]]/10.4-VLOOKUP(MYRANKS_H[[#This Row],[POS]],ReplacementLevel_H[],COLUMN(ReplacementLevel_H[HR]),FALSE)</f>
        <v>0.54480769230769233</v>
      </c>
      <c r="R70" s="24">
        <f>MYRANKS_H[[#This Row],[RBI]]/24.6-VLOOKUP(MYRANKS_H[[#This Row],[POS]],ReplacementLevel_H[],COLUMN(ReplacementLevel_H[RBI]),FALSE)</f>
        <v>0.71609756097560995</v>
      </c>
      <c r="S70" s="24">
        <f>MYRANKS_H[[#This Row],[SB]]/9.4-VLOOKUP(MYRANKS_H[[#This Row],[POS]],ReplacementLevel_H[],COLUMN(ReplacementLevel_H[SB]),FALSE)</f>
        <v>-0.18</v>
      </c>
      <c r="T70" s="24">
        <f>((MYRANKS_H[[#This Row],[H]]+1768)/(MYRANKS_H[[#This Row],[AB]]+6617)-0.267)/0.0024-VLOOKUP(MYRANKS_H[[#This Row],[POS]],ReplacementLevel_H[],COLUMN(ReplacementLevel_H[AVG]),FALSE)</f>
        <v>0.94405805749884286</v>
      </c>
      <c r="U70" s="24">
        <f>MYRANKS_H[[#This Row],[RSGP]]+MYRANKS_H[[#This Row],[HRSGP]]+MYRANKS_H[[#This Row],[RBISGP]]+MYRANKS_H[[#This Row],[SBSGP]]+MYRANKS_H[[#This Row],[AVGSGP]]</f>
        <v>2.3588657498065353</v>
      </c>
      <c r="V70" s="57">
        <f>_xlfn.RANK.EQ(MYRANKS_H[[#This Row],[TTLSGP]],U:U,0)</f>
        <v>69</v>
      </c>
    </row>
    <row r="71" spans="1:22" x14ac:dyDescent="0.25">
      <c r="A71" s="6" t="s">
        <v>1502</v>
      </c>
      <c r="B71" s="13" t="str">
        <f>VLOOKUP(MYRANKS_H[[#This Row],[PLAYERID]],PLAYERIDMAP[],COLUMN(PLAYERIDMAP[[#This Row],[PLAYERNAME]]),FALSE)</f>
        <v>Adrian Gonzalez</v>
      </c>
      <c r="C71" s="9" t="str">
        <f>VLOOKUP(MYRANKS_H[[#This Row],[PLAYERID]],PLAYERIDMAP[],COLUMN(PLAYERIDMAP[[#This Row],[TEAM]]),FALSE)</f>
        <v>LAD</v>
      </c>
      <c r="D71" s="9" t="str">
        <f>VLOOKUP(MYRANKS_H[[#This Row],[PLAYERID]],PLAYERIDMAP[],COLUMN(PLAYERIDMAP[[#This Row],[POS]]),FALSE)</f>
        <v>1B</v>
      </c>
      <c r="E71" s="9">
        <f>VLOOKUP(MYRANKS_H[[#This Row],[PLAYERID]],PLAYERIDMAP[],COLUMN(PLAYERIDMAP[[#This Row],[IDFANGRAPHS]]),FALSE)</f>
        <v>1908</v>
      </c>
      <c r="F71" s="10">
        <f>VLOOKUP(MYRANKS_H[[#This Row],[PLAYER NAME]],HITTERPROJECTIONS[],COLUMN(HITTERPROJECTIONS[[#This Row],[PA]]),FALSE)</f>
        <v>650</v>
      </c>
      <c r="G71" s="33">
        <f>VLOOKUP(MYRANKS_H[[#This Row],[PLAYER NAME]],HITTERPROJECTIONS[],COLUMN(HITTERPROJECTIONS[[#This Row],[AB]]),FALSE)</f>
        <v>587.52777777777783</v>
      </c>
      <c r="H71" s="33">
        <f>VLOOKUP(MYRANKS_H[[#This Row],[PLAYER NAME]],HITTERPROJECTIONS[],COLUMN(HITTERPROJECTIONS[[#This Row],[HITS]]),FALSE)</f>
        <v>174.48821000000004</v>
      </c>
      <c r="I71" s="33">
        <f>VLOOKUP(MYRANKS_H[[#This Row],[PLAYER NAME]],HITTERPROJECTIONS[],COLUMN(HITTERPROJECTIONS[[#This Row],[HR]]),FALSE)</f>
        <v>20.649200000000004</v>
      </c>
      <c r="J71" s="33">
        <f>VLOOKUP(MYRANKS_H[[#This Row],[PLAYER NAME]],HITTERPROJECTIONS[],COLUMN(HITTERPROJECTIONS[[#This Row],[R]]),FALSE)</f>
        <v>70.2</v>
      </c>
      <c r="K71" s="33">
        <f>VLOOKUP(MYRANKS_H[[#This Row],[PLAYER NAME]],HITTERPROJECTIONS[],COLUMN(HITTERPROJECTIONS[[#This Row],[RBI]]),FALSE)</f>
        <v>95.55</v>
      </c>
      <c r="L71" s="33">
        <f>VLOOKUP(MYRANKS_H[[#This Row],[PLAYER NAME]],HITTERPROJECTIONS[],COLUMN(HITTERPROJECTIONS[[#This Row],[BB]]),FALSE)</f>
        <v>52</v>
      </c>
      <c r="M71" s="33">
        <f>VLOOKUP(MYRANKS_H[[#This Row],[PLAYER NAME]],HITTERPROJECTIONS[],COLUMN(HITTERPROJECTIONS[[#This Row],[SO]]),FALSE)</f>
        <v>100.75</v>
      </c>
      <c r="N71" s="33">
        <f>VLOOKUP(MYRANKS_H[[#This Row],[PLAYER NAME]],HITTERPROJECTIONS[],COLUMN(HITTERPROJECTIONS[[#This Row],[SB]]),FALSE)</f>
        <v>0.97500000000000009</v>
      </c>
      <c r="O71" s="12">
        <f>MYRANKS_H[[#This Row],[H]]/MYRANKS_H[[#This Row],[AB]]</f>
        <v>0.29698716656422869</v>
      </c>
      <c r="P71" s="24">
        <f>MYRANKS_H[[#This Row],[R]]/24.6-VLOOKUP(MYRANKS_H[[#This Row],[POS]],ReplacementLevel_H[],COLUMN(ReplacementLevel_H[R]),FALSE)</f>
        <v>0.49365853658536585</v>
      </c>
      <c r="Q71" s="24">
        <f>MYRANKS_H[[#This Row],[HR]]/10.4-VLOOKUP(MYRANKS_H[[#This Row],[POS]],ReplacementLevel_H[],COLUMN(ReplacementLevel_H[HR]),FALSE)</f>
        <v>4.5500000000000318E-2</v>
      </c>
      <c r="R71" s="24">
        <f>MYRANKS_H[[#This Row],[RBI]]/24.6-VLOOKUP(MYRANKS_H[[#This Row],[POS]],ReplacementLevel_H[],COLUMN(ReplacementLevel_H[RBI]),FALSE)</f>
        <v>1.1841463414634141</v>
      </c>
      <c r="S71" s="24">
        <f>MYRANKS_H[[#This Row],[SB]]/9.4-VLOOKUP(MYRANKS_H[[#This Row],[POS]],ReplacementLevel_H[],COLUMN(ReplacementLevel_H[SB]),FALSE)</f>
        <v>-0.18627659574468081</v>
      </c>
      <c r="T71" s="24">
        <f>((MYRANKS_H[[#This Row],[H]]+1768)/(MYRANKS_H[[#This Row],[AB]]+6617)-0.267)/0.0024-VLOOKUP(MYRANKS_H[[#This Row],[POS]],ReplacementLevel_H[],COLUMN(ReplacementLevel_H[AVG]),FALSE)</f>
        <v>0.80186506942008751</v>
      </c>
      <c r="U71" s="24">
        <f>MYRANKS_H[[#This Row],[RSGP]]+MYRANKS_H[[#This Row],[HRSGP]]+MYRANKS_H[[#This Row],[RBISGP]]+MYRANKS_H[[#This Row],[SBSGP]]+MYRANKS_H[[#This Row],[AVGSGP]]</f>
        <v>2.3388933517241872</v>
      </c>
      <c r="V71" s="57">
        <f>_xlfn.RANK.EQ(MYRANKS_H[[#This Row],[TTLSGP]],U:U,0)</f>
        <v>70</v>
      </c>
    </row>
    <row r="72" spans="1:22" ht="15" customHeight="1" x14ac:dyDescent="0.25">
      <c r="A72" s="6" t="s">
        <v>1629</v>
      </c>
      <c r="B72" s="13" t="str">
        <f>VLOOKUP(MYRANKS_H[[#This Row],[PLAYERID]],PLAYERIDMAP[],COLUMN(PLAYERIDMAP[[#This Row],[PLAYERNAME]]),FALSE)</f>
        <v>Coco Crisp</v>
      </c>
      <c r="C72" s="9" t="str">
        <f>VLOOKUP(MYRANKS_H[[#This Row],[PLAYERID]],PLAYERIDMAP[],COLUMN(PLAYERIDMAP[[#This Row],[TEAM]]),FALSE)</f>
        <v>OAK</v>
      </c>
      <c r="D72" s="9" t="str">
        <f>VLOOKUP(MYRANKS_H[[#This Row],[PLAYERID]],PLAYERIDMAP[],COLUMN(PLAYERIDMAP[[#This Row],[POS]]),FALSE)</f>
        <v>OF</v>
      </c>
      <c r="E72" s="9">
        <f>VLOOKUP(MYRANKS_H[[#This Row],[PLAYERID]],PLAYERIDMAP[],COLUMN(PLAYERIDMAP[[#This Row],[IDFANGRAPHS]]),FALSE)</f>
        <v>1572</v>
      </c>
      <c r="F72" s="10">
        <f>VLOOKUP(MYRANKS_H[[#This Row],[PLAYER NAME]],HITTERPROJECTIONS[],COLUMN(HITTERPROJECTIONS[[#This Row],[PA]]),FALSE)</f>
        <v>575</v>
      </c>
      <c r="G72" s="33">
        <f>VLOOKUP(MYRANKS_H[[#This Row],[PLAYER NAME]],HITTERPROJECTIONS[],COLUMN(HITTERPROJECTIONS[[#This Row],[AB]]),FALSE)</f>
        <v>511.44880952380947</v>
      </c>
      <c r="H72" s="33">
        <f>VLOOKUP(MYRANKS_H[[#This Row],[PLAYER NAME]],HITTERPROJECTIONS[],COLUMN(HITTERPROJECTIONS[[#This Row],[HITS]]),FALSE)</f>
        <v>137.76087359999997</v>
      </c>
      <c r="I72" s="33">
        <f>VLOOKUP(MYRANKS_H[[#This Row],[PLAYER NAME]],HITTERPROJECTIONS[],COLUMN(HITTERPROJECTIONS[[#This Row],[HR]]),FALSE)</f>
        <v>12.983039999999999</v>
      </c>
      <c r="J72" s="33">
        <f>VLOOKUP(MYRANKS_H[[#This Row],[PLAYER NAME]],HITTERPROJECTIONS[],COLUMN(HITTERPROJECTIONS[[#This Row],[R]]),FALSE)</f>
        <v>77.050000000000011</v>
      </c>
      <c r="K72" s="33">
        <f>VLOOKUP(MYRANKS_H[[#This Row],[PLAYER NAME]],HITTERPROJECTIONS[],COLUMN(HITTERPROJECTIONS[[#This Row],[RBI]]),FALSE)</f>
        <v>57.5</v>
      </c>
      <c r="L72" s="33">
        <f>VLOOKUP(MYRANKS_H[[#This Row],[PLAYER NAME]],HITTERPROJECTIONS[],COLUMN(HITTERPROJECTIONS[[#This Row],[BB]]),FALSE)</f>
        <v>57.5</v>
      </c>
      <c r="M72" s="33">
        <f>VLOOKUP(MYRANKS_H[[#This Row],[PLAYER NAME]],HITTERPROJECTIONS[],COLUMN(HITTERPROJECTIONS[[#This Row],[SO]]),FALSE)</f>
        <v>66.125</v>
      </c>
      <c r="N72" s="33">
        <f>VLOOKUP(MYRANKS_H[[#This Row],[PLAYER NAME]],HITTERPROJECTIONS[],COLUMN(HITTERPROJECTIONS[[#This Row],[SB]]),FALSE)</f>
        <v>27.152777777777775</v>
      </c>
      <c r="O72" s="12">
        <f>MYRANKS_H[[#This Row],[H]]/MYRANKS_H[[#This Row],[AB]]</f>
        <v>0.26935417784677979</v>
      </c>
      <c r="P72" s="24">
        <f>MYRANKS_H[[#This Row],[R]]/24.6-VLOOKUP(MYRANKS_H[[#This Row],[POS]],ReplacementLevel_H[],COLUMN(ReplacementLevel_H[R]),FALSE)</f>
        <v>0.38211382113821157</v>
      </c>
      <c r="Q72" s="24">
        <f>MYRANKS_H[[#This Row],[HR]]/10.4-VLOOKUP(MYRANKS_H[[#This Row],[POS]],ReplacementLevel_H[],COLUMN(ReplacementLevel_H[HR]),FALSE)</f>
        <v>-0.11163076923076942</v>
      </c>
      <c r="R72" s="24">
        <f>MYRANKS_H[[#This Row],[RBI]]/24.6-VLOOKUP(MYRANKS_H[[#This Row],[POS]],ReplacementLevel_H[],COLUMN(ReplacementLevel_H[RBI]),FALSE)</f>
        <v>-5.2601626016260283E-2</v>
      </c>
      <c r="S72" s="24">
        <f>MYRANKS_H[[#This Row],[SB]]/9.4-VLOOKUP(MYRANKS_H[[#This Row],[POS]],ReplacementLevel_H[],COLUMN(ReplacementLevel_H[SB]),FALSE)</f>
        <v>2.1085933806146571</v>
      </c>
      <c r="T72" s="24">
        <f>((MYRANKS_H[[#This Row],[H]]+1768)/(MYRANKS_H[[#This Row],[AB]]+6617)-0.267)/0.0024-VLOOKUP(MYRANKS_H[[#This Row],[POS]],ReplacementLevel_H[],COLUMN(ReplacementLevel_H[AVG]),FALSE)</f>
        <v>4.0847279103133904E-3</v>
      </c>
      <c r="U72" s="24">
        <f>MYRANKS_H[[#This Row],[RSGP]]+MYRANKS_H[[#This Row],[HRSGP]]+MYRANKS_H[[#This Row],[RBISGP]]+MYRANKS_H[[#This Row],[SBSGP]]+MYRANKS_H[[#This Row],[AVGSGP]]</f>
        <v>2.3305595344161527</v>
      </c>
      <c r="V72" s="57">
        <f>_xlfn.RANK.EQ(MYRANKS_H[[#This Row],[TTLSGP]],U:U,0)</f>
        <v>71</v>
      </c>
    </row>
    <row r="73" spans="1:22" x14ac:dyDescent="0.25">
      <c r="A73" s="6" t="s">
        <v>1229</v>
      </c>
      <c r="B73" s="13" t="str">
        <f>VLOOKUP(MYRANKS_H[[#This Row],[PLAYERID]],PLAYERIDMAP[],COLUMN(PLAYERIDMAP[[#This Row],[PLAYERNAME]]),FALSE)</f>
        <v>Michael Bourn</v>
      </c>
      <c r="C73" s="9" t="str">
        <f>VLOOKUP(MYRANKS_H[[#This Row],[PLAYERID]],PLAYERIDMAP[],COLUMN(PLAYERIDMAP[[#This Row],[TEAM]]),FALSE)</f>
        <v>CLE</v>
      </c>
      <c r="D73" s="9" t="str">
        <f>VLOOKUP(MYRANKS_H[[#This Row],[PLAYERID]],PLAYERIDMAP[],COLUMN(PLAYERIDMAP[[#This Row],[POS]]),FALSE)</f>
        <v>OF</v>
      </c>
      <c r="E73" s="9">
        <f>VLOOKUP(MYRANKS_H[[#This Row],[PLAYERID]],PLAYERIDMAP[],COLUMN(PLAYERIDMAP[[#This Row],[IDFANGRAPHS]]),FALSE)</f>
        <v>6387</v>
      </c>
      <c r="F73" s="10">
        <f>VLOOKUP(MYRANKS_H[[#This Row],[PLAYER NAME]],HITTERPROJECTIONS[],COLUMN(HITTERPROJECTIONS[[#This Row],[PA]]),FALSE)</f>
        <v>650</v>
      </c>
      <c r="G73" s="33">
        <f>VLOOKUP(MYRANKS_H[[#This Row],[PLAYER NAME]],HITTERPROJECTIONS[],COLUMN(HITTERPROJECTIONS[[#This Row],[AB]]),FALSE)</f>
        <v>588.25</v>
      </c>
      <c r="H73" s="33">
        <f>VLOOKUP(MYRANKS_H[[#This Row],[PLAYER NAME]],HITTERPROJECTIONS[],COLUMN(HITTERPROJECTIONS[[#This Row],[HITS]]),FALSE)</f>
        <v>158.42923777777779</v>
      </c>
      <c r="I73" s="33">
        <f>VLOOKUP(MYRANKS_H[[#This Row],[PLAYER NAME]],HITTERPROJECTIONS[],COLUMN(HITTERPROJECTIONS[[#This Row],[HR]]),FALSE)</f>
        <v>5.4643333333333333</v>
      </c>
      <c r="J73" s="33">
        <f>VLOOKUP(MYRANKS_H[[#This Row],[PLAYER NAME]],HITTERPROJECTIONS[],COLUMN(HITTERPROJECTIONS[[#This Row],[R]]),FALSE)</f>
        <v>83.850000000000009</v>
      </c>
      <c r="K73" s="33">
        <f>VLOOKUP(MYRANKS_H[[#This Row],[PLAYER NAME]],HITTERPROJECTIONS[],COLUMN(HITTERPROJECTIONS[[#This Row],[RBI]]),FALSE)</f>
        <v>53.95</v>
      </c>
      <c r="L73" s="33">
        <f>VLOOKUP(MYRANKS_H[[#This Row],[PLAYER NAME]],HITTERPROJECTIONS[],COLUMN(HITTERPROJECTIONS[[#This Row],[BB]]),FALSE)</f>
        <v>55.250000000000007</v>
      </c>
      <c r="M73" s="33">
        <f>VLOOKUP(MYRANKS_H[[#This Row],[PLAYER NAME]],HITTERPROJECTIONS[],COLUMN(HITTERPROJECTIONS[[#This Row],[SO]]),FALSE)</f>
        <v>136.5</v>
      </c>
      <c r="N73" s="33">
        <f>VLOOKUP(MYRANKS_H[[#This Row],[PLAYER NAME]],HITTERPROJECTIONS[],COLUMN(HITTERPROJECTIONS[[#This Row],[SB]]),FALSE)</f>
        <v>32.5</v>
      </c>
      <c r="O73" s="12">
        <f>MYRANKS_H[[#This Row],[H]]/MYRANKS_H[[#This Row],[AB]]</f>
        <v>0.26932297114794351</v>
      </c>
      <c r="P73" s="24">
        <f>MYRANKS_H[[#This Row],[R]]/24.6-VLOOKUP(MYRANKS_H[[#This Row],[POS]],ReplacementLevel_H[],COLUMN(ReplacementLevel_H[R]),FALSE)</f>
        <v>0.6585365853658538</v>
      </c>
      <c r="Q73" s="24">
        <f>MYRANKS_H[[#This Row],[HR]]/10.4-VLOOKUP(MYRANKS_H[[#This Row],[POS]],ReplacementLevel_H[],COLUMN(ReplacementLevel_H[HR]),FALSE)</f>
        <v>-0.83458333333333345</v>
      </c>
      <c r="R73" s="24">
        <f>MYRANKS_H[[#This Row],[RBI]]/24.6-VLOOKUP(MYRANKS_H[[#This Row],[POS]],ReplacementLevel_H[],COLUMN(ReplacementLevel_H[RBI]),FALSE)</f>
        <v>-0.19691056910569138</v>
      </c>
      <c r="S73" s="24">
        <f>MYRANKS_H[[#This Row],[SB]]/9.4-VLOOKUP(MYRANKS_H[[#This Row],[POS]],ReplacementLevel_H[],COLUMN(ReplacementLevel_H[SB]),FALSE)</f>
        <v>2.6774468085106378</v>
      </c>
      <c r="T73" s="24">
        <f>((MYRANKS_H[[#This Row],[H]]+1768)/(MYRANKS_H[[#This Row],[AB]]+6617)-0.267)/0.0024-VLOOKUP(MYRANKS_H[[#This Row],[POS]],ReplacementLevel_H[],COLUMN(ReplacementLevel_H[AVG]),FALSE)</f>
        <v>1.1942899146324348E-2</v>
      </c>
      <c r="U73" s="24">
        <f>MYRANKS_H[[#This Row],[RSGP]]+MYRANKS_H[[#This Row],[HRSGP]]+MYRANKS_H[[#This Row],[RBISGP]]+MYRANKS_H[[#This Row],[SBSGP]]+MYRANKS_H[[#This Row],[AVGSGP]]</f>
        <v>2.3164323905837914</v>
      </c>
      <c r="V73" s="57">
        <f>_xlfn.RANK.EQ(MYRANKS_H[[#This Row],[TTLSGP]],U:U,0)</f>
        <v>72</v>
      </c>
    </row>
    <row r="74" spans="1:22" x14ac:dyDescent="0.25">
      <c r="A74" s="6" t="s">
        <v>1253</v>
      </c>
      <c r="B74" s="13" t="str">
        <f>VLOOKUP(MYRANKS_H[[#This Row],[PLAYERID]],PLAYERIDMAP[],COLUMN(PLAYERIDMAP[[#This Row],[PLAYERNAME]]),FALSE)</f>
        <v>Curtis Granderson</v>
      </c>
      <c r="C74" s="9" t="str">
        <f>VLOOKUP(MYRANKS_H[[#This Row],[PLAYERID]],PLAYERIDMAP[],COLUMN(PLAYERIDMAP[[#This Row],[TEAM]]),FALSE)</f>
        <v>NYM</v>
      </c>
      <c r="D74" s="9" t="str">
        <f>VLOOKUP(MYRANKS_H[[#This Row],[PLAYERID]],PLAYERIDMAP[],COLUMN(PLAYERIDMAP[[#This Row],[POS]]),FALSE)</f>
        <v>OF</v>
      </c>
      <c r="E74" s="9">
        <f>VLOOKUP(MYRANKS_H[[#This Row],[PLAYERID]],PLAYERIDMAP[],COLUMN(PLAYERIDMAP[[#This Row],[IDFANGRAPHS]]),FALSE)</f>
        <v>4747</v>
      </c>
      <c r="F74" s="10">
        <f>VLOOKUP(MYRANKS_H[[#This Row],[PLAYER NAME]],HITTERPROJECTIONS[],COLUMN(HITTERPROJECTIONS[[#This Row],[PA]]),FALSE)</f>
        <v>650</v>
      </c>
      <c r="G74" s="33">
        <f>VLOOKUP(MYRANKS_H[[#This Row],[PLAYER NAME]],HITTERPROJECTIONS[],COLUMN(HITTERPROJECTIONS[[#This Row],[AB]]),FALSE)</f>
        <v>562.32892675283972</v>
      </c>
      <c r="H74" s="33">
        <f>VLOOKUP(MYRANKS_H[[#This Row],[PLAYER NAME]],HITTERPROJECTIONS[],COLUMN(HITTERPROJECTIONS[[#This Row],[HITS]]),FALSE)</f>
        <v>128.28672293478257</v>
      </c>
      <c r="I74" s="33">
        <f>VLOOKUP(MYRANKS_H[[#This Row],[PLAYER NAME]],HITTERPROJECTIONS[],COLUMN(HITTERPROJECTIONS[[#This Row],[HR]]),FALSE)</f>
        <v>25.488195652173911</v>
      </c>
      <c r="J74" s="33">
        <f>VLOOKUP(MYRANKS_H[[#This Row],[PLAYER NAME]],HITTERPROJECTIONS[],COLUMN(HITTERPROJECTIONS[[#This Row],[R]]),FALSE)</f>
        <v>78</v>
      </c>
      <c r="K74" s="33">
        <f>VLOOKUP(MYRANKS_H[[#This Row],[PLAYER NAME]],HITTERPROJECTIONS[],COLUMN(HITTERPROJECTIONS[[#This Row],[RBI]]),FALSE)</f>
        <v>84.5</v>
      </c>
      <c r="L74" s="33">
        <f>VLOOKUP(MYRANKS_H[[#This Row],[PLAYER NAME]],HITTERPROJECTIONS[],COLUMN(HITTERPROJECTIONS[[#This Row],[BB]]),FALSE)</f>
        <v>74.75</v>
      </c>
      <c r="M74" s="33">
        <f>VLOOKUP(MYRANKS_H[[#This Row],[PLAYER NAME]],HITTERPROJECTIONS[],COLUMN(HITTERPROJECTIONS[[#This Row],[SO]]),FALSE)</f>
        <v>182.00000000000003</v>
      </c>
      <c r="N74" s="33">
        <f>VLOOKUP(MYRANKS_H[[#This Row],[PLAYER NAME]],HITTERPROJECTIONS[],COLUMN(HITTERPROJECTIONS[[#This Row],[SB]]),FALSE)</f>
        <v>17.410714285714285</v>
      </c>
      <c r="O74" s="12">
        <f>MYRANKS_H[[#This Row],[H]]/MYRANKS_H[[#This Row],[AB]]</f>
        <v>0.22813466786347344</v>
      </c>
      <c r="P74" s="24">
        <f>MYRANKS_H[[#This Row],[R]]/24.6-VLOOKUP(MYRANKS_H[[#This Row],[POS]],ReplacementLevel_H[],COLUMN(ReplacementLevel_H[R]),FALSE)</f>
        <v>0.42073170731707288</v>
      </c>
      <c r="Q74" s="24">
        <f>MYRANKS_H[[#This Row],[HR]]/10.4-VLOOKUP(MYRANKS_H[[#This Row],[POS]],ReplacementLevel_H[],COLUMN(ReplacementLevel_H[HR]),FALSE)</f>
        <v>1.0907880434782606</v>
      </c>
      <c r="R74" s="24">
        <f>MYRANKS_H[[#This Row],[RBI]]/24.6-VLOOKUP(MYRANKS_H[[#This Row],[POS]],ReplacementLevel_H[],COLUMN(ReplacementLevel_H[RBI]),FALSE)</f>
        <v>1.0449593495934955</v>
      </c>
      <c r="S74" s="24">
        <f>MYRANKS_H[[#This Row],[SB]]/9.4-VLOOKUP(MYRANKS_H[[#This Row],[POS]],ReplacementLevel_H[],COLUMN(ReplacementLevel_H[SB]),FALSE)</f>
        <v>1.0722036474164132</v>
      </c>
      <c r="T74" s="24">
        <f>((MYRANKS_H[[#This Row],[H]]+1768)/(MYRANKS_H[[#This Row],[AB]]+6617)-0.267)/0.0024-VLOOKUP(MYRANKS_H[[#This Row],[POS]],ReplacementLevel_H[],COLUMN(ReplacementLevel_H[AVG]),FALSE)</f>
        <v>-1.3352196785113466</v>
      </c>
      <c r="U74" s="24">
        <f>MYRANKS_H[[#This Row],[RSGP]]+MYRANKS_H[[#This Row],[HRSGP]]+MYRANKS_H[[#This Row],[RBISGP]]+MYRANKS_H[[#This Row],[SBSGP]]+MYRANKS_H[[#This Row],[AVGSGP]]</f>
        <v>2.2934630692938955</v>
      </c>
      <c r="V74" s="57">
        <f>_xlfn.RANK.EQ(MYRANKS_H[[#This Row],[TTLSGP]],U:U,0)</f>
        <v>73</v>
      </c>
    </row>
    <row r="75" spans="1:22" x14ac:dyDescent="0.25">
      <c r="A75" s="6" t="s">
        <v>1232</v>
      </c>
      <c r="B75" s="13" t="str">
        <f>VLOOKUP(MYRANKS_H[[#This Row],[PLAYERID]],PLAYERIDMAP[],COLUMN(PLAYERIDMAP[[#This Row],[PLAYERNAME]]),FALSE)</f>
        <v>Desmond Jennings</v>
      </c>
      <c r="C75" s="9" t="str">
        <f>VLOOKUP(MYRANKS_H[[#This Row],[PLAYERID]],PLAYERIDMAP[],COLUMN(PLAYERIDMAP[[#This Row],[TEAM]]),FALSE)</f>
        <v>TB</v>
      </c>
      <c r="D75" s="9" t="str">
        <f>VLOOKUP(MYRANKS_H[[#This Row],[PLAYERID]],PLAYERIDMAP[],COLUMN(PLAYERIDMAP[[#This Row],[POS]]),FALSE)</f>
        <v>OF</v>
      </c>
      <c r="E75" s="9">
        <f>VLOOKUP(MYRANKS_H[[#This Row],[PLAYERID]],PLAYERIDMAP[],COLUMN(PLAYERIDMAP[[#This Row],[IDFANGRAPHS]]),FALSE)</f>
        <v>1965</v>
      </c>
      <c r="F75" s="10">
        <f>VLOOKUP(MYRANKS_H[[#This Row],[PLAYER NAME]],HITTERPROJECTIONS[],COLUMN(HITTERPROJECTIONS[[#This Row],[PA]]),FALSE)</f>
        <v>600</v>
      </c>
      <c r="G75" s="33">
        <f>VLOOKUP(MYRANKS_H[[#This Row],[PLAYER NAME]],HITTERPROJECTIONS[],COLUMN(HITTERPROJECTIONS[[#This Row],[AB]]),FALSE)</f>
        <v>524.28571428571433</v>
      </c>
      <c r="H75" s="33">
        <f>VLOOKUP(MYRANKS_H[[#This Row],[PLAYER NAME]],HITTERPROJECTIONS[],COLUMN(HITTERPROJECTIONS[[#This Row],[HITS]]),FALSE)</f>
        <v>130.80657714285715</v>
      </c>
      <c r="I75" s="33">
        <f>VLOOKUP(MYRANKS_H[[#This Row],[PLAYER NAME]],HITTERPROJECTIONS[],COLUMN(HITTERPROJECTIONS[[#This Row],[HR]]),FALSE)</f>
        <v>14.698285714285715</v>
      </c>
      <c r="J75" s="33">
        <f>VLOOKUP(MYRANKS_H[[#This Row],[PLAYER NAME]],HITTERPROJECTIONS[],COLUMN(HITTERPROJECTIONS[[#This Row],[R]]),FALSE)</f>
        <v>85.199999999999989</v>
      </c>
      <c r="K75" s="33">
        <f>VLOOKUP(MYRANKS_H[[#This Row],[PLAYER NAME]],HITTERPROJECTIONS[],COLUMN(HITTERPROJECTIONS[[#This Row],[RBI]]),FALSE)</f>
        <v>54.6</v>
      </c>
      <c r="L75" s="33">
        <f>VLOOKUP(MYRANKS_H[[#This Row],[PLAYER NAME]],HITTERPROJECTIONS[],COLUMN(HITTERPROJECTIONS[[#This Row],[BB]]),FALSE)</f>
        <v>66</v>
      </c>
      <c r="M75" s="33">
        <f>VLOOKUP(MYRANKS_H[[#This Row],[PLAYER NAME]],HITTERPROJECTIONS[],COLUMN(HITTERPROJECTIONS[[#This Row],[SO]]),FALSE)</f>
        <v>120</v>
      </c>
      <c r="N75" s="33">
        <f>VLOOKUP(MYRANKS_H[[#This Row],[PLAYER NAME]],HITTERPROJECTIONS[],COLUMN(HITTERPROJECTIONS[[#This Row],[SB]]),FALSE)</f>
        <v>28.941176470588236</v>
      </c>
      <c r="O75" s="12">
        <f>MYRANKS_H[[#This Row],[H]]/MYRANKS_H[[#This Row],[AB]]</f>
        <v>0.24949483378746592</v>
      </c>
      <c r="P75" s="24">
        <f>MYRANKS_H[[#This Row],[R]]/24.6-VLOOKUP(MYRANKS_H[[#This Row],[POS]],ReplacementLevel_H[],COLUMN(ReplacementLevel_H[R]),FALSE)</f>
        <v>0.71341463414634099</v>
      </c>
      <c r="Q75" s="24">
        <f>MYRANKS_H[[#This Row],[HR]]/10.4-VLOOKUP(MYRANKS_H[[#This Row],[POS]],ReplacementLevel_H[],COLUMN(ReplacementLevel_H[HR]),FALSE)</f>
        <v>5.3296703296703329E-2</v>
      </c>
      <c r="R75" s="24">
        <f>MYRANKS_H[[#This Row],[RBI]]/24.6-VLOOKUP(MYRANKS_H[[#This Row],[POS]],ReplacementLevel_H[],COLUMN(ReplacementLevel_H[RBI]),FALSE)</f>
        <v>-0.17048780487804915</v>
      </c>
      <c r="S75" s="24">
        <f>MYRANKS_H[[#This Row],[SB]]/9.4-VLOOKUP(MYRANKS_H[[#This Row],[POS]],ReplacementLevel_H[],COLUMN(ReplacementLevel_H[SB]),FALSE)</f>
        <v>2.2988485607008764</v>
      </c>
      <c r="T75" s="24">
        <f>((MYRANKS_H[[#This Row],[H]]+1768)/(MYRANKS_H[[#This Row],[AB]]+6617)-0.267)/0.0024-VLOOKUP(MYRANKS_H[[#This Row],[POS]],ReplacementLevel_H[],COLUMN(ReplacementLevel_H[AVG]),FALSE)</f>
        <v>-0.60190962011643157</v>
      </c>
      <c r="U75" s="24">
        <f>MYRANKS_H[[#This Row],[RSGP]]+MYRANKS_H[[#This Row],[HRSGP]]+MYRANKS_H[[#This Row],[RBISGP]]+MYRANKS_H[[#This Row],[SBSGP]]+MYRANKS_H[[#This Row],[AVGSGP]]</f>
        <v>2.2931624731494398</v>
      </c>
      <c r="V75" s="57">
        <f>_xlfn.RANK.EQ(MYRANKS_H[[#This Row],[TTLSGP]],U:U,0)</f>
        <v>74</v>
      </c>
    </row>
    <row r="76" spans="1:22" ht="15" customHeight="1" x14ac:dyDescent="0.25">
      <c r="A76" s="45" t="s">
        <v>5295</v>
      </c>
      <c r="B76" s="46" t="str">
        <f>VLOOKUP(MYRANKS_H[[#This Row],[PLAYERID]],PLAYERIDMAP[],COLUMN(PLAYERIDMAP[[#This Row],[PLAYERNAME]]),FALSE)</f>
        <v>Alexander Guerrero</v>
      </c>
      <c r="C76" s="59" t="str">
        <f>VLOOKUP(MYRANKS_H[[#This Row],[PLAYERID]],PLAYERIDMAP[],COLUMN(PLAYERIDMAP[[#This Row],[TEAM]]),FALSE)</f>
        <v>LAD</v>
      </c>
      <c r="D76" s="59" t="str">
        <f>VLOOKUP(MYRANKS_H[[#This Row],[PLAYERID]],PLAYERIDMAP[],COLUMN(PLAYERIDMAP[[#This Row],[POS]]),FALSE)</f>
        <v>2B</v>
      </c>
      <c r="E76" s="59">
        <f>VLOOKUP(MYRANKS_H[[#This Row],[PLAYERID]],PLAYERIDMAP[],COLUMN(PLAYERIDMAP[[#This Row],[IDFANGRAPHS]]),FALSE)</f>
        <v>15670</v>
      </c>
      <c r="F76" s="59">
        <f>VLOOKUP(MYRANKS_H[[#This Row],[PLAYER NAME]],HITTERPROJECTIONS[],COLUMN(HITTERPROJECTIONS[[#This Row],[PA]]),FALSE)</f>
        <v>500</v>
      </c>
      <c r="G76" s="60">
        <f>VLOOKUP(MYRANKS_H[[#This Row],[PLAYER NAME]],HITTERPROJECTIONS[],COLUMN(HITTERPROJECTIONS[[#This Row],[AB]]),FALSE)</f>
        <v>446.66666666666669</v>
      </c>
      <c r="H76" s="60">
        <f>VLOOKUP(MYRANKS_H[[#This Row],[PLAYER NAME]],HITTERPROJECTIONS[],COLUMN(HITTERPROJECTIONS[[#This Row],[HITS]]),FALSE)</f>
        <v>127.03400000000001</v>
      </c>
      <c r="I76" s="60">
        <f>VLOOKUP(MYRANKS_H[[#This Row],[PLAYER NAME]],HITTERPROJECTIONS[],COLUMN(HITTERPROJECTIONS[[#This Row],[HR]]),FALSE)</f>
        <v>18.62</v>
      </c>
      <c r="J76" s="60">
        <f>VLOOKUP(MYRANKS_H[[#This Row],[PLAYER NAME]],HITTERPROJECTIONS[],COLUMN(HITTERPROJECTIONS[[#This Row],[R]]),FALSE)</f>
        <v>60</v>
      </c>
      <c r="K76" s="60">
        <f>VLOOKUP(MYRANKS_H[[#This Row],[PLAYER NAME]],HITTERPROJECTIONS[],COLUMN(HITTERPROJECTIONS[[#This Row],[RBI]]),FALSE)</f>
        <v>55</v>
      </c>
      <c r="L76" s="60">
        <f>VLOOKUP(MYRANKS_H[[#This Row],[PLAYER NAME]],HITTERPROJECTIONS[],COLUMN(HITTERPROJECTIONS[[#This Row],[BB]]),FALSE)</f>
        <v>45</v>
      </c>
      <c r="M76" s="60">
        <f>VLOOKUP(MYRANKS_H[[#This Row],[PLAYER NAME]],HITTERPROJECTIONS[],COLUMN(HITTERPROJECTIONS[[#This Row],[SO]]),FALSE)</f>
        <v>70</v>
      </c>
      <c r="N76" s="60">
        <f>VLOOKUP(MYRANKS_H[[#This Row],[PLAYER NAME]],HITTERPROJECTIONS[],COLUMN(HITTERPROJECTIONS[[#This Row],[SB]]),FALSE)</f>
        <v>1.625</v>
      </c>
      <c r="O76" s="61">
        <f>MYRANKS_H[[#This Row],[H]]/MYRANKS_H[[#This Row],[AB]]</f>
        <v>0.28440447761194032</v>
      </c>
      <c r="P76" s="62">
        <f>MYRANKS_H[[#This Row],[R]]/24.6-VLOOKUP(MYRANKS_H[[#This Row],[POS]],ReplacementLevel_H[],COLUMN(ReplacementLevel_H[R]),FALSE)</f>
        <v>0.30902439024390249</v>
      </c>
      <c r="Q76" s="62">
        <f>MYRANKS_H[[#This Row],[HR]]/10.4-VLOOKUP(MYRANKS_H[[#This Row],[POS]],ReplacementLevel_H[],COLUMN(ReplacementLevel_H[HR]),FALSE)</f>
        <v>0.69038461538461537</v>
      </c>
      <c r="R76" s="62">
        <f>MYRANKS_H[[#This Row],[RBI]]/24.6-VLOOKUP(MYRANKS_H[[#This Row],[POS]],ReplacementLevel_H[],COLUMN(ReplacementLevel_H[RBI]),FALSE)</f>
        <v>0.43577235772357725</v>
      </c>
      <c r="S76" s="62">
        <f>MYRANKS_H[[#This Row],[SB]]/9.4-VLOOKUP(MYRANKS_H[[#This Row],[POS]],ReplacementLevel_H[],COLUMN(ReplacementLevel_H[SB]),FALSE)</f>
        <v>-0.2071276595744681</v>
      </c>
      <c r="T76" s="62">
        <f>((MYRANKS_H[[#This Row],[H]]+1768)/(MYRANKS_H[[#This Row],[AB]]+6617)-0.267)/0.0024-VLOOKUP(MYRANKS_H[[#This Row],[POS]],ReplacementLevel_H[],COLUMN(ReplacementLevel_H[AVG]),FALSE)</f>
        <v>0.98295030909348657</v>
      </c>
      <c r="U76" s="63">
        <f>MYRANKS_H[[#This Row],[RSGP]]+MYRANKS_H[[#This Row],[HRSGP]]+MYRANKS_H[[#This Row],[RBISGP]]+MYRANKS_H[[#This Row],[SBSGP]]+MYRANKS_H[[#This Row],[AVGSGP]]</f>
        <v>2.2110040128711135</v>
      </c>
      <c r="V76" s="62">
        <f>_xlfn.RANK.EQ(MYRANKS_H[[#This Row],[TTLSGP]],U:U,0)</f>
        <v>75</v>
      </c>
    </row>
    <row r="77" spans="1:22" ht="15" customHeight="1" x14ac:dyDescent="0.25">
      <c r="A77" s="6" t="s">
        <v>1233</v>
      </c>
      <c r="B77" s="13" t="str">
        <f>VLOOKUP(MYRANKS_H[[#This Row],[PLAYERID]],PLAYERIDMAP[],COLUMN(PLAYERIDMAP[[#This Row],[PLAYERNAME]]),FALSE)</f>
        <v>Eric Hosmer</v>
      </c>
      <c r="C77" s="9" t="str">
        <f>VLOOKUP(MYRANKS_H[[#This Row],[PLAYERID]],PLAYERIDMAP[],COLUMN(PLAYERIDMAP[[#This Row],[TEAM]]),FALSE)</f>
        <v>KC</v>
      </c>
      <c r="D77" s="9" t="str">
        <f>VLOOKUP(MYRANKS_H[[#This Row],[PLAYERID]],PLAYERIDMAP[],COLUMN(PLAYERIDMAP[[#This Row],[POS]]),FALSE)</f>
        <v>1B</v>
      </c>
      <c r="E77" s="9">
        <f>VLOOKUP(MYRANKS_H[[#This Row],[PLAYERID]],PLAYERIDMAP[],COLUMN(PLAYERIDMAP[[#This Row],[IDFANGRAPHS]]),FALSE)</f>
        <v>3516</v>
      </c>
      <c r="F77" s="10">
        <f>VLOOKUP(MYRANKS_H[[#This Row],[PLAYER NAME]],HITTERPROJECTIONS[],COLUMN(HITTERPROJECTIONS[[#This Row],[PA]]),FALSE)</f>
        <v>650</v>
      </c>
      <c r="G77" s="33">
        <f>VLOOKUP(MYRANKS_H[[#This Row],[PLAYER NAME]],HITTERPROJECTIONS[],COLUMN(HITTERPROJECTIONS[[#This Row],[AB]]),FALSE)</f>
        <v>588.30555555555554</v>
      </c>
      <c r="H77" s="33">
        <f>VLOOKUP(MYRANKS_H[[#This Row],[PLAYER NAME]],HITTERPROJECTIONS[],COLUMN(HITTERPROJECTIONS[[#This Row],[HITS]]),FALSE)</f>
        <v>162.8080669222222</v>
      </c>
      <c r="I77" s="33">
        <f>VLOOKUP(MYRANKS_H[[#This Row],[PLAYER NAME]],HITTERPROJECTIONS[],COLUMN(HITTERPROJECTIONS[[#This Row],[HR]]),FALSE)</f>
        <v>18.047322222222224</v>
      </c>
      <c r="J77" s="33">
        <f>VLOOKUP(MYRANKS_H[[#This Row],[PLAYER NAME]],HITTERPROJECTIONS[],COLUMN(HITTERPROJECTIONS[[#This Row],[R]]),FALSE)</f>
        <v>78.649999999999991</v>
      </c>
      <c r="K77" s="33">
        <f>VLOOKUP(MYRANKS_H[[#This Row],[PLAYER NAME]],HITTERPROJECTIONS[],COLUMN(HITTERPROJECTIONS[[#This Row],[RBI]]),FALSE)</f>
        <v>77.349999999999994</v>
      </c>
      <c r="L77" s="33">
        <f>VLOOKUP(MYRANKS_H[[#This Row],[PLAYER NAME]],HITTERPROJECTIONS[],COLUMN(HITTERPROJECTIONS[[#This Row],[BB]]),FALSE)</f>
        <v>55.250000000000007</v>
      </c>
      <c r="M77" s="33">
        <f>VLOOKUP(MYRANKS_H[[#This Row],[PLAYER NAME]],HITTERPROJECTIONS[],COLUMN(HITTERPROJECTIONS[[#This Row],[SO]]),FALSE)</f>
        <v>97.5</v>
      </c>
      <c r="N77" s="33">
        <f>VLOOKUP(MYRANKS_H[[#This Row],[PLAYER NAME]],HITTERPROJECTIONS[],COLUMN(HITTERPROJECTIONS[[#This Row],[SB]]),FALSE)</f>
        <v>12.1875</v>
      </c>
      <c r="O77" s="12">
        <f>MYRANKS_H[[#This Row],[H]]/MYRANKS_H[[#This Row],[AB]]</f>
        <v>0.27674065863355207</v>
      </c>
      <c r="P77" s="24">
        <f>MYRANKS_H[[#This Row],[R]]/24.6-VLOOKUP(MYRANKS_H[[#This Row],[POS]],ReplacementLevel_H[],COLUMN(ReplacementLevel_H[R]),FALSE)</f>
        <v>0.83715447154471523</v>
      </c>
      <c r="Q77" s="24">
        <f>MYRANKS_H[[#This Row],[HR]]/10.4-VLOOKUP(MYRANKS_H[[#This Row],[POS]],ReplacementLevel_H[],COLUMN(ReplacementLevel_H[HR]),FALSE)</f>
        <v>-0.20468055555555531</v>
      </c>
      <c r="R77" s="24">
        <f>MYRANKS_H[[#This Row],[RBI]]/24.6-VLOOKUP(MYRANKS_H[[#This Row],[POS]],ReplacementLevel_H[],COLUMN(ReplacementLevel_H[RBI]),FALSE)</f>
        <v>0.44430894308943047</v>
      </c>
      <c r="S77" s="24">
        <f>MYRANKS_H[[#This Row],[SB]]/9.4-VLOOKUP(MYRANKS_H[[#This Row],[POS]],ReplacementLevel_H[],COLUMN(ReplacementLevel_H[SB]),FALSE)</f>
        <v>1.0065425531914893</v>
      </c>
      <c r="T77" s="24">
        <f>((MYRANKS_H[[#This Row],[H]]+1768)/(MYRANKS_H[[#This Row],[AB]]+6617)-0.267)/0.0024-VLOOKUP(MYRANKS_H[[#This Row],[POS]],ReplacementLevel_H[],COLUMN(ReplacementLevel_H[AVG]),FALSE)</f>
        <v>0.11430182170286829</v>
      </c>
      <c r="U77" s="24">
        <f>MYRANKS_H[[#This Row],[RSGP]]+MYRANKS_H[[#This Row],[HRSGP]]+MYRANKS_H[[#This Row],[RBISGP]]+MYRANKS_H[[#This Row],[SBSGP]]+MYRANKS_H[[#This Row],[AVGSGP]]</f>
        <v>2.1976272339729479</v>
      </c>
      <c r="V77" s="57">
        <f>_xlfn.RANK.EQ(MYRANKS_H[[#This Row],[TTLSGP]],U:U,0)</f>
        <v>76</v>
      </c>
    </row>
    <row r="78" spans="1:22" x14ac:dyDescent="0.25">
      <c r="A78" s="7" t="s">
        <v>1421</v>
      </c>
      <c r="B78" s="13" t="str">
        <f>VLOOKUP(MYRANKS_H[[#This Row],[PLAYERID]],PLAYERIDMAP[],COLUMN(PLAYERIDMAP[[#This Row],[PLAYERNAME]]),FALSE)</f>
        <v>Kyle Seager</v>
      </c>
      <c r="C78" s="10" t="str">
        <f>VLOOKUP(MYRANKS_H[[#This Row],[PLAYERID]],PLAYERIDMAP[],COLUMN(PLAYERIDMAP[[#This Row],[TEAM]]),FALSE)</f>
        <v>SEA</v>
      </c>
      <c r="D78" s="10" t="str">
        <f>VLOOKUP(MYRANKS_H[[#This Row],[PLAYERID]],PLAYERIDMAP[],COLUMN(PLAYERIDMAP[[#This Row],[POS]]),FALSE)</f>
        <v>3B</v>
      </c>
      <c r="E78" s="10">
        <f>VLOOKUP(MYRANKS_H[[#This Row],[PLAYERID]],PLAYERIDMAP[],COLUMN(PLAYERIDMAP[[#This Row],[IDFANGRAPHS]]),FALSE)</f>
        <v>9785</v>
      </c>
      <c r="F78" s="10">
        <f>VLOOKUP(MYRANKS_H[[#This Row],[PLAYER NAME]],HITTERPROJECTIONS[],COLUMN(HITTERPROJECTIONS[[#This Row],[PA]]),FALSE)</f>
        <v>700</v>
      </c>
      <c r="G78" s="33">
        <f>VLOOKUP(MYRANKS_H[[#This Row],[PLAYER NAME]],HITTERPROJECTIONS[],COLUMN(HITTERPROJECTIONS[[#This Row],[AB]]),FALSE)</f>
        <v>618.33333333333337</v>
      </c>
      <c r="H78" s="33">
        <f>VLOOKUP(MYRANKS_H[[#This Row],[PLAYER NAME]],HITTERPROJECTIONS[],COLUMN(HITTERPROJECTIONS[[#This Row],[HITS]]),FALSE)</f>
        <v>162.01204000000001</v>
      </c>
      <c r="I78" s="33">
        <f>VLOOKUP(MYRANKS_H[[#This Row],[PLAYER NAME]],HITTERPROJECTIONS[],COLUMN(HITTERPROJECTIONS[[#This Row],[HR]]),FALSE)</f>
        <v>22.190666666666672</v>
      </c>
      <c r="J78" s="33">
        <f>VLOOKUP(MYRANKS_H[[#This Row],[PLAYER NAME]],HITTERPROJECTIONS[],COLUMN(HITTERPROJECTIONS[[#This Row],[R]]),FALSE)</f>
        <v>76.3</v>
      </c>
      <c r="K78" s="33">
        <f>VLOOKUP(MYRANKS_H[[#This Row],[PLAYER NAME]],HITTERPROJECTIONS[],COLUMN(HITTERPROJECTIONS[[#This Row],[RBI]]),FALSE)</f>
        <v>72.8</v>
      </c>
      <c r="L78" s="33">
        <f>VLOOKUP(MYRANKS_H[[#This Row],[PLAYER NAME]],HITTERPROJECTIONS[],COLUMN(HITTERPROJECTIONS[[#This Row],[BB]]),FALSE)</f>
        <v>70</v>
      </c>
      <c r="M78" s="33">
        <f>VLOOKUP(MYRANKS_H[[#This Row],[PLAYER NAME]],HITTERPROJECTIONS[],COLUMN(HITTERPROJECTIONS[[#This Row],[SO]]),FALSE)</f>
        <v>119.00000000000001</v>
      </c>
      <c r="N78" s="33">
        <f>VLOOKUP(MYRANKS_H[[#This Row],[PLAYER NAME]],HITTERPROJECTIONS[],COLUMN(HITTERPROJECTIONS[[#This Row],[SB]]),FALSE)</f>
        <v>9.0517241379310338</v>
      </c>
      <c r="O78" s="12">
        <f>MYRANKS_H[[#This Row],[H]]/MYRANKS_H[[#This Row],[AB]]</f>
        <v>0.26201408086253369</v>
      </c>
      <c r="P78" s="24">
        <f>MYRANKS_H[[#This Row],[R]]/24.6-VLOOKUP(MYRANKS_H[[#This Row],[POS]],ReplacementLevel_H[],COLUMN(ReplacementLevel_H[R]),FALSE)</f>
        <v>0.66162601626016215</v>
      </c>
      <c r="Q78" s="24">
        <f>MYRANKS_H[[#This Row],[HR]]/10.4-VLOOKUP(MYRANKS_H[[#This Row],[POS]],ReplacementLevel_H[],COLUMN(ReplacementLevel_H[HR]),FALSE)</f>
        <v>0.73371794871794949</v>
      </c>
      <c r="R78" s="24">
        <f>MYRANKS_H[[#This Row],[RBI]]/24.6-VLOOKUP(MYRANKS_H[[#This Row],[POS]],ReplacementLevel_H[],COLUMN(ReplacementLevel_H[RBI]),FALSE)</f>
        <v>0.47934959349593464</v>
      </c>
      <c r="S78" s="24">
        <f>MYRANKS_H[[#This Row],[SB]]/9.4-VLOOKUP(MYRANKS_H[[#This Row],[POS]],ReplacementLevel_H[],COLUMN(ReplacementLevel_H[SB]),FALSE)</f>
        <v>0.61294937637564184</v>
      </c>
      <c r="T78" s="24">
        <f>((MYRANKS_H[[#This Row],[H]]+1768)/(MYRANKS_H[[#This Row],[AB]]+6617)-0.267)/0.0024-VLOOKUP(MYRANKS_H[[#This Row],[POS]],ReplacementLevel_H[],COLUMN(ReplacementLevel_H[AVG]),FALSE)</f>
        <v>-0.29492260204550869</v>
      </c>
      <c r="U78" s="24">
        <f>MYRANKS_H[[#This Row],[RSGP]]+MYRANKS_H[[#This Row],[HRSGP]]+MYRANKS_H[[#This Row],[RBISGP]]+MYRANKS_H[[#This Row],[SBSGP]]+MYRANKS_H[[#This Row],[AVGSGP]]</f>
        <v>2.1927203328041793</v>
      </c>
      <c r="V78" s="57">
        <f>_xlfn.RANK.EQ(MYRANKS_H[[#This Row],[TTLSGP]],U:U,0)</f>
        <v>77</v>
      </c>
    </row>
    <row r="79" spans="1:22" ht="15" customHeight="1" x14ac:dyDescent="0.25">
      <c r="A79" s="6" t="s">
        <v>1251</v>
      </c>
      <c r="B79" s="13" t="str">
        <f>VLOOKUP(MYRANKS_H[[#This Row],[PLAYERID]],PLAYERIDMAP[],COLUMN(PLAYERIDMAP[[#This Row],[PLAYERNAME]]),FALSE)</f>
        <v>Alejandro De Aza</v>
      </c>
      <c r="C79" s="9" t="str">
        <f>VLOOKUP(MYRANKS_H[[#This Row],[PLAYERID]],PLAYERIDMAP[],COLUMN(PLAYERIDMAP[[#This Row],[TEAM]]),FALSE)</f>
        <v>CHW</v>
      </c>
      <c r="D79" s="9" t="str">
        <f>VLOOKUP(MYRANKS_H[[#This Row],[PLAYERID]],PLAYERIDMAP[],COLUMN(PLAYERIDMAP[[#This Row],[POS]]),FALSE)</f>
        <v>OF</v>
      </c>
      <c r="E79" s="9">
        <f>VLOOKUP(MYRANKS_H[[#This Row],[PLAYERID]],PLAYERIDMAP[],COLUMN(PLAYERIDMAP[[#This Row],[IDFANGRAPHS]]),FALSE)</f>
        <v>3371</v>
      </c>
      <c r="F79" s="10">
        <f>VLOOKUP(MYRANKS_H[[#This Row],[PLAYER NAME]],HITTERPROJECTIONS[],COLUMN(HITTERPROJECTIONS[[#This Row],[PA]]),FALSE)</f>
        <v>650</v>
      </c>
      <c r="G79" s="33">
        <f>VLOOKUP(MYRANKS_H[[#This Row],[PLAYER NAME]],HITTERPROJECTIONS[],COLUMN(HITTERPROJECTIONS[[#This Row],[AB]]),FALSE)</f>
        <v>591.13888888888891</v>
      </c>
      <c r="H79" s="33">
        <f>VLOOKUP(MYRANKS_H[[#This Row],[PLAYER NAME]],HITTERPROJECTIONS[],COLUMN(HITTERPROJECTIONS[[#This Row],[HITS]]),FALSE)</f>
        <v>157.86039388888889</v>
      </c>
      <c r="I79" s="33">
        <f>VLOOKUP(MYRANKS_H[[#This Row],[PLAYER NAME]],HITTERPROJECTIONS[],COLUMN(HITTERPROJECTIONS[[#This Row],[HR]]),FALSE)</f>
        <v>13.781625000000002</v>
      </c>
      <c r="J79" s="33">
        <f>VLOOKUP(MYRANKS_H[[#This Row],[PLAYER NAME]],HITTERPROJECTIONS[],COLUMN(HITTERPROJECTIONS[[#This Row],[R]]),FALSE)</f>
        <v>87.75</v>
      </c>
      <c r="K79" s="33">
        <f>VLOOKUP(MYRANKS_H[[#This Row],[PLAYER NAME]],HITTERPROJECTIONS[],COLUMN(HITTERPROJECTIONS[[#This Row],[RBI]]),FALSE)</f>
        <v>65.650000000000006</v>
      </c>
      <c r="L79" s="33">
        <f>VLOOKUP(MYRANKS_H[[#This Row],[PLAYER NAME]],HITTERPROJECTIONS[],COLUMN(HITTERPROJECTIONS[[#This Row],[BB]]),FALSE)</f>
        <v>48.75</v>
      </c>
      <c r="M79" s="33">
        <f>VLOOKUP(MYRANKS_H[[#This Row],[PLAYER NAME]],HITTERPROJECTIONS[],COLUMN(HITTERPROJECTIONS[[#This Row],[SO]]),FALSE)</f>
        <v>130</v>
      </c>
      <c r="N79" s="33">
        <f>VLOOKUP(MYRANKS_H[[#This Row],[PLAYER NAME]],HITTERPROJECTIONS[],COLUMN(HITTERPROJECTIONS[[#This Row],[SB]]),FALSE)</f>
        <v>18.2</v>
      </c>
      <c r="O79" s="12">
        <f>MYRANKS_H[[#This Row],[H]]/MYRANKS_H[[#This Row],[AB]]</f>
        <v>0.26704450824679293</v>
      </c>
      <c r="P79" s="24">
        <f>MYRANKS_H[[#This Row],[R]]/24.6-VLOOKUP(MYRANKS_H[[#This Row],[POS]],ReplacementLevel_H[],COLUMN(ReplacementLevel_H[R]),FALSE)</f>
        <v>0.81707317073170715</v>
      </c>
      <c r="Q79" s="24">
        <f>MYRANKS_H[[#This Row],[HR]]/10.4-VLOOKUP(MYRANKS_H[[#This Row],[POS]],ReplacementLevel_H[],COLUMN(ReplacementLevel_H[HR]),FALSE)</f>
        <v>-3.4843750000000062E-2</v>
      </c>
      <c r="R79" s="24">
        <f>MYRANKS_H[[#This Row],[RBI]]/24.6-VLOOKUP(MYRANKS_H[[#This Row],[POS]],ReplacementLevel_H[],COLUMN(ReplacementLevel_H[RBI]),FALSE)</f>
        <v>0.27869918699187002</v>
      </c>
      <c r="S79" s="24">
        <f>MYRANKS_H[[#This Row],[SB]]/9.4-VLOOKUP(MYRANKS_H[[#This Row],[POS]],ReplacementLevel_H[],COLUMN(ReplacementLevel_H[SB]),FALSE)</f>
        <v>1.1561702127659572</v>
      </c>
      <c r="T79" s="24">
        <f>((MYRANKS_H[[#This Row],[H]]+1768)/(MYRANKS_H[[#This Row],[AB]]+6617)-0.267)/0.0024-VLOOKUP(MYRANKS_H[[#This Row],[POS]],ReplacementLevel_H[],COLUMN(ReplacementLevel_H[AVG]),FALSE)</f>
        <v>-6.5586977940321825E-2</v>
      </c>
      <c r="U79" s="24">
        <f>MYRANKS_H[[#This Row],[RSGP]]+MYRANKS_H[[#This Row],[HRSGP]]+MYRANKS_H[[#This Row],[RBISGP]]+MYRANKS_H[[#This Row],[SBSGP]]+MYRANKS_H[[#This Row],[AVGSGP]]</f>
        <v>2.1515118425492123</v>
      </c>
      <c r="V79" s="57">
        <f>_xlfn.RANK.EQ(MYRANKS_H[[#This Row],[TTLSGP]],U:U,0)</f>
        <v>78</v>
      </c>
    </row>
    <row r="80" spans="1:22" x14ac:dyDescent="0.25">
      <c r="A80" s="7" t="s">
        <v>1463</v>
      </c>
      <c r="B80" s="13" t="str">
        <f>VLOOKUP(MYRANKS_H[[#This Row],[PLAYERID]],PLAYERIDMAP[],COLUMN(PLAYERIDMAP[[#This Row],[PLAYERNAME]]),FALSE)</f>
        <v>Troy Tulowitzki</v>
      </c>
      <c r="C80" s="10" t="str">
        <f>VLOOKUP(MYRANKS_H[[#This Row],[PLAYERID]],PLAYERIDMAP[],COLUMN(PLAYERIDMAP[[#This Row],[TEAM]]),FALSE)</f>
        <v>COL</v>
      </c>
      <c r="D80" s="10" t="str">
        <f>VLOOKUP(MYRANKS_H[[#This Row],[PLAYERID]],PLAYERIDMAP[],COLUMN(PLAYERIDMAP[[#This Row],[POS]]),FALSE)</f>
        <v>SS</v>
      </c>
      <c r="E80" s="10">
        <f>VLOOKUP(MYRANKS_H[[#This Row],[PLAYERID]],PLAYERIDMAP[],COLUMN(PLAYERIDMAP[[#This Row],[IDFANGRAPHS]]),FALSE)</f>
        <v>3531</v>
      </c>
      <c r="F80" s="10">
        <f>VLOOKUP(MYRANKS_H[[#This Row],[PLAYER NAME]],HITTERPROJECTIONS[],COLUMN(HITTERPROJECTIONS[[#This Row],[PA]]),FALSE)</f>
        <v>550</v>
      </c>
      <c r="G80" s="33">
        <f>VLOOKUP(MYRANKS_H[[#This Row],[PLAYER NAME]],HITTERPROJECTIONS[],COLUMN(HITTERPROJECTIONS[[#This Row],[AB]]),FALSE)</f>
        <v>483.43589743589746</v>
      </c>
      <c r="H80" s="33">
        <f>VLOOKUP(MYRANKS_H[[#This Row],[PLAYER NAME]],HITTERPROJECTIONS[],COLUMN(HITTERPROJECTIONS[[#This Row],[HITS]]),FALSE)</f>
        <v>142.60397563076924</v>
      </c>
      <c r="I80" s="33">
        <f>VLOOKUP(MYRANKS_H[[#This Row],[PLAYER NAME]],HITTERPROJECTIONS[],COLUMN(HITTERPROJECTIONS[[#This Row],[HR]]),FALSE)</f>
        <v>23.681138461538463</v>
      </c>
      <c r="J80" s="33">
        <f>VLOOKUP(MYRANKS_H[[#This Row],[PLAYER NAME]],HITTERPROJECTIONS[],COLUMN(HITTERPROJECTIONS[[#This Row],[R]]),FALSE)</f>
        <v>77.000000000000014</v>
      </c>
      <c r="K80" s="33">
        <f>VLOOKUP(MYRANKS_H[[#This Row],[PLAYER NAME]],HITTERPROJECTIONS[],COLUMN(HITTERPROJECTIONS[[#This Row],[RBI]]),FALSE)</f>
        <v>75.350000000000009</v>
      </c>
      <c r="L80" s="33">
        <f>VLOOKUP(MYRANKS_H[[#This Row],[PLAYER NAME]],HITTERPROJECTIONS[],COLUMN(HITTERPROJECTIONS[[#This Row],[BB]]),FALSE)</f>
        <v>57.75</v>
      </c>
      <c r="M80" s="33">
        <f>VLOOKUP(MYRANKS_H[[#This Row],[PLAYER NAME]],HITTERPROJECTIONS[],COLUMN(HITTERPROJECTIONS[[#This Row],[SO]]),FALSE)</f>
        <v>88</v>
      </c>
      <c r="N80" s="33">
        <f>VLOOKUP(MYRANKS_H[[#This Row],[PLAYER NAME]],HITTERPROJECTIONS[],COLUMN(HITTERPROJECTIONS[[#This Row],[SB]]),FALSE)</f>
        <v>0.55000000000000004</v>
      </c>
      <c r="O80" s="12">
        <f>MYRANKS_H[[#This Row],[H]]/MYRANKS_H[[#This Row],[AB]]</f>
        <v>0.2949801129521587</v>
      </c>
      <c r="P80" s="24">
        <f>MYRANKS_H[[#This Row],[R]]/24.6-VLOOKUP(MYRANKS_H[[#This Row],[POS]],ReplacementLevel_H[],COLUMN(ReplacementLevel_H[R]),FALSE)</f>
        <v>0.43008130081300822</v>
      </c>
      <c r="Q80" s="24">
        <f>MYRANKS_H[[#This Row],[HR]]/10.4-VLOOKUP(MYRANKS_H[[#This Row],[POS]],ReplacementLevel_H[],COLUMN(ReplacementLevel_H[HR]),FALSE)</f>
        <v>1.1570325443786982</v>
      </c>
      <c r="R80" s="24">
        <f>MYRANKS_H[[#This Row],[RBI]]/24.6-VLOOKUP(MYRANKS_H[[#This Row],[POS]],ReplacementLevel_H[],COLUMN(ReplacementLevel_H[RBI]),FALSE)</f>
        <v>0.86300813008130062</v>
      </c>
      <c r="S80" s="24">
        <f>MYRANKS_H[[#This Row],[SB]]/9.4-VLOOKUP(MYRANKS_H[[#This Row],[POS]],ReplacementLevel_H[],COLUMN(ReplacementLevel_H[SB]),FALSE)</f>
        <v>-1.3514893617021275</v>
      </c>
      <c r="T80" s="24">
        <f>((MYRANKS_H[[#This Row],[H]]+1768)/(MYRANKS_H[[#This Row],[AB]]+6617)-0.267)/0.0024-VLOOKUP(MYRANKS_H[[#This Row],[POS]],ReplacementLevel_H[],COLUMN(ReplacementLevel_H[AVG]),FALSE)</f>
        <v>1.0277630986902071</v>
      </c>
      <c r="U80" s="24">
        <f>MYRANKS_H[[#This Row],[RSGP]]+MYRANKS_H[[#This Row],[HRSGP]]+MYRANKS_H[[#This Row],[RBISGP]]+MYRANKS_H[[#This Row],[SBSGP]]+MYRANKS_H[[#This Row],[AVGSGP]]</f>
        <v>2.1263957122610866</v>
      </c>
      <c r="V80" s="57">
        <f>_xlfn.RANK.EQ(MYRANKS_H[[#This Row],[TTLSGP]],U:U,0)</f>
        <v>79</v>
      </c>
    </row>
    <row r="81" spans="1:22" ht="15" customHeight="1" x14ac:dyDescent="0.25">
      <c r="A81" s="7" t="s">
        <v>1498</v>
      </c>
      <c r="B81" s="13" t="str">
        <f>VLOOKUP(MYRANKS_H[[#This Row],[PLAYERID]],PLAYERIDMAP[],COLUMN(PLAYERIDMAP[[#This Row],[PLAYERNAME]]),FALSE)</f>
        <v>Albert Pujols</v>
      </c>
      <c r="C81" s="10" t="str">
        <f>VLOOKUP(MYRANKS_H[[#This Row],[PLAYERID]],PLAYERIDMAP[],COLUMN(PLAYERIDMAP[[#This Row],[TEAM]]),FALSE)</f>
        <v>LAA</v>
      </c>
      <c r="D81" s="10" t="str">
        <f>VLOOKUP(MYRANKS_H[[#This Row],[PLAYERID]],PLAYERIDMAP[],COLUMN(PLAYERIDMAP[[#This Row],[POS]]),FALSE)</f>
        <v>1B</v>
      </c>
      <c r="E81" s="10">
        <f>VLOOKUP(MYRANKS_H[[#This Row],[PLAYERID]],PLAYERIDMAP[],COLUMN(PLAYERIDMAP[[#This Row],[IDFANGRAPHS]]),FALSE)</f>
        <v>1177</v>
      </c>
      <c r="F81" s="10">
        <f>VLOOKUP(MYRANKS_H[[#This Row],[PLAYER NAME]],HITTERPROJECTIONS[],COLUMN(HITTERPROJECTIONS[[#This Row],[PA]]),FALSE)</f>
        <v>600</v>
      </c>
      <c r="G81" s="33">
        <f>VLOOKUP(MYRANKS_H[[#This Row],[PLAYER NAME]],HITTERPROJECTIONS[],COLUMN(HITTERPROJECTIONS[[#This Row],[AB]]),FALSE)</f>
        <v>528.53333333333342</v>
      </c>
      <c r="H81" s="33">
        <f>VLOOKUP(MYRANKS_H[[#This Row],[PLAYER NAME]],HITTERPROJECTIONS[],COLUMN(HITTERPROJECTIONS[[#This Row],[HITS]]),FALSE)</f>
        <v>148.55575800000005</v>
      </c>
      <c r="I81" s="33">
        <f>VLOOKUP(MYRANKS_H[[#This Row],[PLAYER NAME]],HITTERPROJECTIONS[],COLUMN(HITTERPROJECTIONS[[#This Row],[HR]]),FALSE)</f>
        <v>26.932080000000006</v>
      </c>
      <c r="J81" s="33">
        <f>VLOOKUP(MYRANKS_H[[#This Row],[PLAYER NAME]],HITTERPROJECTIONS[],COLUMN(HITTERPROJECTIONS[[#This Row],[R]]),FALSE)</f>
        <v>74.400000000000006</v>
      </c>
      <c r="K81" s="33">
        <f>VLOOKUP(MYRANKS_H[[#This Row],[PLAYER NAME]],HITTERPROJECTIONS[],COLUMN(HITTERPROJECTIONS[[#This Row],[RBI]]),FALSE)</f>
        <v>84.6</v>
      </c>
      <c r="L81" s="33">
        <f>VLOOKUP(MYRANKS_H[[#This Row],[PLAYER NAME]],HITTERPROJECTIONS[],COLUMN(HITTERPROJECTIONS[[#This Row],[BB]]),FALSE)</f>
        <v>60</v>
      </c>
      <c r="M81" s="33">
        <f>VLOOKUP(MYRANKS_H[[#This Row],[PLAYER NAME]],HITTERPROJECTIONS[],COLUMN(HITTERPROJECTIONS[[#This Row],[SO]]),FALSE)</f>
        <v>66</v>
      </c>
      <c r="N81" s="33">
        <f>VLOOKUP(MYRANKS_H[[#This Row],[PLAYER NAME]],HITTERPROJECTIONS[],COLUMN(HITTERPROJECTIONS[[#This Row],[SB]]),FALSE)</f>
        <v>0.6</v>
      </c>
      <c r="O81" s="12">
        <f>MYRANKS_H[[#This Row],[H]]/MYRANKS_H[[#This Row],[AB]]</f>
        <v>0.28107169147325939</v>
      </c>
      <c r="P81" s="24">
        <f>MYRANKS_H[[#This Row],[R]]/24.6-VLOOKUP(MYRANKS_H[[#This Row],[POS]],ReplacementLevel_H[],COLUMN(ReplacementLevel_H[R]),FALSE)</f>
        <v>0.66439024390243917</v>
      </c>
      <c r="Q81" s="24">
        <f>MYRANKS_H[[#This Row],[HR]]/10.4-VLOOKUP(MYRANKS_H[[#This Row],[POS]],ReplacementLevel_H[],COLUMN(ReplacementLevel_H[HR]),FALSE)</f>
        <v>0.6496230769230773</v>
      </c>
      <c r="R81" s="24">
        <f>MYRANKS_H[[#This Row],[RBI]]/24.6-VLOOKUP(MYRANKS_H[[#This Row],[POS]],ReplacementLevel_H[],COLUMN(ReplacementLevel_H[RBI]),FALSE)</f>
        <v>0.73902439024390176</v>
      </c>
      <c r="S81" s="24">
        <f>MYRANKS_H[[#This Row],[SB]]/9.4-VLOOKUP(MYRANKS_H[[#This Row],[POS]],ReplacementLevel_H[],COLUMN(ReplacementLevel_H[SB]),FALSE)</f>
        <v>-0.22617021276595745</v>
      </c>
      <c r="T81" s="24">
        <f>((MYRANKS_H[[#This Row],[H]]+1768)/(MYRANKS_H[[#This Row],[AB]]+6617)-0.267)/0.0024-VLOOKUP(MYRANKS_H[[#This Row],[POS]],ReplacementLevel_H[],COLUMN(ReplacementLevel_H[AVG]),FALSE)</f>
        <v>0.21721418042039747</v>
      </c>
      <c r="U81" s="24">
        <f>MYRANKS_H[[#This Row],[RSGP]]+MYRANKS_H[[#This Row],[HRSGP]]+MYRANKS_H[[#This Row],[RBISGP]]+MYRANKS_H[[#This Row],[SBSGP]]+MYRANKS_H[[#This Row],[AVGSGP]]</f>
        <v>2.0440816787238583</v>
      </c>
      <c r="V81" s="57">
        <f>_xlfn.RANK.EQ(MYRANKS_H[[#This Row],[TTLSGP]],U:U,0)</f>
        <v>80</v>
      </c>
    </row>
    <row r="82" spans="1:22" ht="15" customHeight="1" x14ac:dyDescent="0.25">
      <c r="A82" s="6" t="s">
        <v>1250</v>
      </c>
      <c r="B82" s="13" t="str">
        <f>VLOOKUP(MYRANKS_H[[#This Row],[PLAYERID]],PLAYERIDMAP[],COLUMN(PLAYERIDMAP[[#This Row],[PLAYERNAME]]),FALSE)</f>
        <v>Jason Heyward</v>
      </c>
      <c r="C82" s="9" t="str">
        <f>VLOOKUP(MYRANKS_H[[#This Row],[PLAYERID]],PLAYERIDMAP[],COLUMN(PLAYERIDMAP[[#This Row],[TEAM]]),FALSE)</f>
        <v>ATL</v>
      </c>
      <c r="D82" s="9" t="str">
        <f>VLOOKUP(MYRANKS_H[[#This Row],[PLAYERID]],PLAYERIDMAP[],COLUMN(PLAYERIDMAP[[#This Row],[POS]]),FALSE)</f>
        <v>OF</v>
      </c>
      <c r="E82" s="9">
        <f>VLOOKUP(MYRANKS_H[[#This Row],[PLAYERID]],PLAYERIDMAP[],COLUMN(PLAYERIDMAP[[#This Row],[IDFANGRAPHS]]),FALSE)</f>
        <v>4940</v>
      </c>
      <c r="F82" s="10">
        <f>VLOOKUP(MYRANKS_H[[#This Row],[PLAYER NAME]],HITTERPROJECTIONS[],COLUMN(HITTERPROJECTIONS[[#This Row],[PA]]),FALSE)</f>
        <v>620</v>
      </c>
      <c r="G82" s="33">
        <f>VLOOKUP(MYRANKS_H[[#This Row],[PLAYER NAME]],HITTERPROJECTIONS[],COLUMN(HITTERPROJECTIONS[[#This Row],[AB]]),FALSE)</f>
        <v>540.03968253968253</v>
      </c>
      <c r="H82" s="33">
        <f>VLOOKUP(MYRANKS_H[[#This Row],[PLAYER NAME]],HITTERPROJECTIONS[],COLUMN(HITTERPROJECTIONS[[#This Row],[HITS]]),FALSE)</f>
        <v>145.43137392857142</v>
      </c>
      <c r="I82" s="33">
        <f>VLOOKUP(MYRANKS_H[[#This Row],[PLAYER NAME]],HITTERPROJECTIONS[],COLUMN(HITTERPROJECTIONS[[#This Row],[HR]]),FALSE)</f>
        <v>22.961146428571428</v>
      </c>
      <c r="J82" s="33">
        <f>VLOOKUP(MYRANKS_H[[#This Row],[PLAYER NAME]],HITTERPROJECTIONS[],COLUMN(HITTERPROJECTIONS[[#This Row],[R]]),FALSE)</f>
        <v>84.940000000000012</v>
      </c>
      <c r="K82" s="33">
        <f>VLOOKUP(MYRANKS_H[[#This Row],[PLAYER NAME]],HITTERPROJECTIONS[],COLUMN(HITTERPROJECTIONS[[#This Row],[RBI]]),FALSE)</f>
        <v>64.48</v>
      </c>
      <c r="L82" s="33">
        <f>VLOOKUP(MYRANKS_H[[#This Row],[PLAYER NAME]],HITTERPROJECTIONS[],COLUMN(HITTERPROJECTIONS[[#This Row],[BB]]),FALSE)</f>
        <v>71.3</v>
      </c>
      <c r="M82" s="33">
        <f>VLOOKUP(MYRANKS_H[[#This Row],[PLAYER NAME]],HITTERPROJECTIONS[],COLUMN(HITTERPROJECTIONS[[#This Row],[SO]]),FALSE)</f>
        <v>111.6</v>
      </c>
      <c r="N82" s="33">
        <f>VLOOKUP(MYRANKS_H[[#This Row],[PLAYER NAME]],HITTERPROJECTIONS[],COLUMN(HITTERPROJECTIONS[[#This Row],[SB]]),FALSE)</f>
        <v>9.6444444444444439</v>
      </c>
      <c r="O82" s="12">
        <f>MYRANKS_H[[#This Row],[H]]/MYRANKS_H[[#This Row],[AB]]</f>
        <v>0.26929756947608197</v>
      </c>
      <c r="P82" s="24">
        <f>MYRANKS_H[[#This Row],[R]]/24.6-VLOOKUP(MYRANKS_H[[#This Row],[POS]],ReplacementLevel_H[],COLUMN(ReplacementLevel_H[R]),FALSE)</f>
        <v>0.70284552845528481</v>
      </c>
      <c r="Q82" s="24">
        <f>MYRANKS_H[[#This Row],[HR]]/10.4-VLOOKUP(MYRANKS_H[[#This Row],[POS]],ReplacementLevel_H[],COLUMN(ReplacementLevel_H[HR]),FALSE)</f>
        <v>0.84780254120879106</v>
      </c>
      <c r="R82" s="24">
        <f>MYRANKS_H[[#This Row],[RBI]]/24.6-VLOOKUP(MYRANKS_H[[#This Row],[POS]],ReplacementLevel_H[],COLUMN(ReplacementLevel_H[RBI]),FALSE)</f>
        <v>0.23113821138211366</v>
      </c>
      <c r="S82" s="24">
        <f>MYRANKS_H[[#This Row],[SB]]/9.4-VLOOKUP(MYRANKS_H[[#This Row],[POS]],ReplacementLevel_H[],COLUMN(ReplacementLevel_H[SB]),FALSE)</f>
        <v>0.24600472813238761</v>
      </c>
      <c r="T82" s="24">
        <f>((MYRANKS_H[[#This Row],[H]]+1768)/(MYRANKS_H[[#This Row],[AB]]+6617)-0.267)/0.0024-VLOOKUP(MYRANKS_H[[#This Row],[POS]],ReplacementLevel_H[],COLUMN(ReplacementLevel_H[AVG]),FALSE)</f>
        <v>5.6478982841726422E-3</v>
      </c>
      <c r="U82" s="24">
        <f>MYRANKS_H[[#This Row],[RSGP]]+MYRANKS_H[[#This Row],[HRSGP]]+MYRANKS_H[[#This Row],[RBISGP]]+MYRANKS_H[[#This Row],[SBSGP]]+MYRANKS_H[[#This Row],[AVGSGP]]</f>
        <v>2.0334389074627497</v>
      </c>
      <c r="V82" s="57">
        <f>_xlfn.RANK.EQ(MYRANKS_H[[#This Row],[TTLSGP]],U:U,0)</f>
        <v>81</v>
      </c>
    </row>
    <row r="83" spans="1:22" ht="15" customHeight="1" x14ac:dyDescent="0.25">
      <c r="A83" s="6" t="s">
        <v>1235</v>
      </c>
      <c r="B83" s="13" t="str">
        <f>VLOOKUP(MYRANKS_H[[#This Row],[PLAYERID]],PLAYERIDMAP[],COLUMN(PLAYERIDMAP[[#This Row],[PLAYERNAME]]),FALSE)</f>
        <v>Brett Lawrie</v>
      </c>
      <c r="C83" s="9" t="str">
        <f>VLOOKUP(MYRANKS_H[[#This Row],[PLAYERID]],PLAYERIDMAP[],COLUMN(PLAYERIDMAP[[#This Row],[TEAM]]),FALSE)</f>
        <v>TOR</v>
      </c>
      <c r="D83" s="9" t="str">
        <f>VLOOKUP(MYRANKS_H[[#This Row],[PLAYERID]],PLAYERIDMAP[],COLUMN(PLAYERIDMAP[[#This Row],[POS]]),FALSE)</f>
        <v>3B</v>
      </c>
      <c r="E83" s="9">
        <f>VLOOKUP(MYRANKS_H[[#This Row],[PLAYERID]],PLAYERIDMAP[],COLUMN(PLAYERIDMAP[[#This Row],[IDFANGRAPHS]]),FALSE)</f>
        <v>5247</v>
      </c>
      <c r="F83" s="10">
        <f>VLOOKUP(MYRANKS_H[[#This Row],[PLAYER NAME]],HITTERPROJECTIONS[],COLUMN(HITTERPROJECTIONS[[#This Row],[PA]]),FALSE)</f>
        <v>600</v>
      </c>
      <c r="G83" s="33">
        <f>VLOOKUP(MYRANKS_H[[#This Row],[PLAYER NAME]],HITTERPROJECTIONS[],COLUMN(HITTERPROJECTIONS[[#This Row],[AB]]),FALSE)</f>
        <v>545</v>
      </c>
      <c r="H83" s="33">
        <f>VLOOKUP(MYRANKS_H[[#This Row],[PLAYER NAME]],HITTERPROJECTIONS[],COLUMN(HITTERPROJECTIONS[[#This Row],[HITS]]),FALSE)</f>
        <v>147.1671</v>
      </c>
      <c r="I83" s="33">
        <f>VLOOKUP(MYRANKS_H[[#This Row],[PLAYER NAME]],HITTERPROJECTIONS[],COLUMN(HITTERPROJECTIONS[[#This Row],[HR]]),FALSE)</f>
        <v>15.453000000000001</v>
      </c>
      <c r="J83" s="33">
        <f>VLOOKUP(MYRANKS_H[[#This Row],[PLAYER NAME]],HITTERPROJECTIONS[],COLUMN(HITTERPROJECTIONS[[#This Row],[R]]),FALSE)</f>
        <v>74.400000000000006</v>
      </c>
      <c r="K83" s="33">
        <f>VLOOKUP(MYRANKS_H[[#This Row],[PLAYER NAME]],HITTERPROJECTIONS[],COLUMN(HITTERPROJECTIONS[[#This Row],[RBI]]),FALSE)</f>
        <v>67.2</v>
      </c>
      <c r="L83" s="33">
        <f>VLOOKUP(MYRANKS_H[[#This Row],[PLAYER NAME]],HITTERPROJECTIONS[],COLUMN(HITTERPROJECTIONS[[#This Row],[BB]]),FALSE)</f>
        <v>45</v>
      </c>
      <c r="M83" s="33">
        <f>VLOOKUP(MYRANKS_H[[#This Row],[PLAYER NAME]],HITTERPROJECTIONS[],COLUMN(HITTERPROJECTIONS[[#This Row],[SO]]),FALSE)</f>
        <v>93</v>
      </c>
      <c r="N83" s="33">
        <f>VLOOKUP(MYRANKS_H[[#This Row],[PLAYER NAME]],HITTERPROJECTIONS[],COLUMN(HITTERPROJECTIONS[[#This Row],[SB]]),FALSE)</f>
        <v>13.928571428571429</v>
      </c>
      <c r="O83" s="12">
        <f>MYRANKS_H[[#This Row],[H]]/MYRANKS_H[[#This Row],[AB]]</f>
        <v>0.27003137614678902</v>
      </c>
      <c r="P83" s="24">
        <f>MYRANKS_H[[#This Row],[R]]/24.6-VLOOKUP(MYRANKS_H[[#This Row],[POS]],ReplacementLevel_H[],COLUMN(ReplacementLevel_H[R]),FALSE)</f>
        <v>0.5843902439024391</v>
      </c>
      <c r="Q83" s="24">
        <f>MYRANKS_H[[#This Row],[HR]]/10.4-VLOOKUP(MYRANKS_H[[#This Row],[POS]],ReplacementLevel_H[],COLUMN(ReplacementLevel_H[HR]),FALSE)</f>
        <v>8.5865384615384732E-2</v>
      </c>
      <c r="R83" s="24">
        <f>MYRANKS_H[[#This Row],[RBI]]/24.6-VLOOKUP(MYRANKS_H[[#This Row],[POS]],ReplacementLevel_H[],COLUMN(ReplacementLevel_H[RBI]),FALSE)</f>
        <v>0.25170731707317051</v>
      </c>
      <c r="S83" s="24">
        <f>MYRANKS_H[[#This Row],[SB]]/9.4-VLOOKUP(MYRANKS_H[[#This Row],[POS]],ReplacementLevel_H[],COLUMN(ReplacementLevel_H[SB]),FALSE)</f>
        <v>1.1317629179331306</v>
      </c>
      <c r="T83" s="24">
        <f>((MYRANKS_H[[#This Row],[H]]+1768)/(MYRANKS_H[[#This Row],[AB]]+6617)-0.267)/0.0024-VLOOKUP(MYRANKS_H[[#This Row],[POS]],ReplacementLevel_H[],COLUMN(ReplacementLevel_H[AVG]),FALSE)</f>
        <v>-2.0523364051001081E-2</v>
      </c>
      <c r="U83" s="24">
        <f>MYRANKS_H[[#This Row],[RSGP]]+MYRANKS_H[[#This Row],[HRSGP]]+MYRANKS_H[[#This Row],[RBISGP]]+MYRANKS_H[[#This Row],[SBSGP]]+MYRANKS_H[[#This Row],[AVGSGP]]</f>
        <v>2.0332024994731239</v>
      </c>
      <c r="V83" s="57">
        <f>_xlfn.RANK.EQ(MYRANKS_H[[#This Row],[TTLSGP]],U:U,0)</f>
        <v>82</v>
      </c>
    </row>
    <row r="84" spans="1:22" x14ac:dyDescent="0.25">
      <c r="A84" s="6" t="s">
        <v>1375</v>
      </c>
      <c r="B84" s="13" t="str">
        <f>VLOOKUP(MYRANKS_H[[#This Row],[PLAYERID]],PLAYERIDMAP[],COLUMN(PLAYERIDMAP[[#This Row],[PLAYERNAME]]),FALSE)</f>
        <v>Omar Infante</v>
      </c>
      <c r="C84" s="9" t="str">
        <f>VLOOKUP(MYRANKS_H[[#This Row],[PLAYERID]],PLAYERIDMAP[],COLUMN(PLAYERIDMAP[[#This Row],[TEAM]]),FALSE)</f>
        <v>KC</v>
      </c>
      <c r="D84" s="9" t="str">
        <f>VLOOKUP(MYRANKS_H[[#This Row],[PLAYERID]],PLAYERIDMAP[],COLUMN(PLAYERIDMAP[[#This Row],[POS]]),FALSE)</f>
        <v>2B</v>
      </c>
      <c r="E84" s="9">
        <f>VLOOKUP(MYRANKS_H[[#This Row],[PLAYERID]],PLAYERIDMAP[],COLUMN(PLAYERIDMAP[[#This Row],[IDFANGRAPHS]]),FALSE)</f>
        <v>1609</v>
      </c>
      <c r="F84" s="10">
        <f>VLOOKUP(MYRANKS_H[[#This Row],[PLAYER NAME]],HITTERPROJECTIONS[],COLUMN(HITTERPROJECTIONS[[#This Row],[PA]]),FALSE)</f>
        <v>525</v>
      </c>
      <c r="G84" s="33">
        <f>VLOOKUP(MYRANKS_H[[#This Row],[PLAYER NAME]],HITTERPROJECTIONS[],COLUMN(HITTERPROJECTIONS[[#This Row],[AB]]),FALSE)</f>
        <v>496.67045454545456</v>
      </c>
      <c r="H84" s="33">
        <f>VLOOKUP(MYRANKS_H[[#This Row],[PLAYER NAME]],HITTERPROJECTIONS[],COLUMN(HITTERPROJECTIONS[[#This Row],[HITS]]),FALSE)</f>
        <v>145.90202550000001</v>
      </c>
      <c r="I84" s="33">
        <f>VLOOKUP(MYRANKS_H[[#This Row],[PLAYER NAME]],HITTERPROJECTIONS[],COLUMN(HITTERPROJECTIONS[[#This Row],[HR]]),FALSE)</f>
        <v>10.212586363636364</v>
      </c>
      <c r="J84" s="33">
        <f>VLOOKUP(MYRANKS_H[[#This Row],[PLAYER NAME]],HITTERPROJECTIONS[],COLUMN(HITTERPROJECTIONS[[#This Row],[R]]),FALSE)</f>
        <v>56.174999999999997</v>
      </c>
      <c r="K84" s="33">
        <f>VLOOKUP(MYRANKS_H[[#This Row],[PLAYER NAME]],HITTERPROJECTIONS[],COLUMN(HITTERPROJECTIONS[[#This Row],[RBI]]),FALSE)</f>
        <v>49.875</v>
      </c>
      <c r="L84" s="33">
        <f>VLOOKUP(MYRANKS_H[[#This Row],[PLAYER NAME]],HITTERPROJECTIONS[],COLUMN(HITTERPROJECTIONS[[#This Row],[BB]]),FALSE)</f>
        <v>23.625</v>
      </c>
      <c r="M84" s="33">
        <f>VLOOKUP(MYRANKS_H[[#This Row],[PLAYER NAME]],HITTERPROJECTIONS[],COLUMN(HITTERPROJECTIONS[[#This Row],[SO]]),FALSE)</f>
        <v>52.5</v>
      </c>
      <c r="N84" s="33">
        <f>VLOOKUP(MYRANKS_H[[#This Row],[PLAYER NAME]],HITTERPROJECTIONS[],COLUMN(HITTERPROJECTIONS[[#This Row],[SB]]),FALSE)</f>
        <v>7.875</v>
      </c>
      <c r="O84" s="12">
        <f>MYRANKS_H[[#This Row],[H]]/MYRANKS_H[[#This Row],[AB]]</f>
        <v>0.29376022705745075</v>
      </c>
      <c r="P84" s="24">
        <f>MYRANKS_H[[#This Row],[R]]/24.6-VLOOKUP(MYRANKS_H[[#This Row],[POS]],ReplacementLevel_H[],COLUMN(ReplacementLevel_H[R]),FALSE)</f>
        <v>0.15353658536585346</v>
      </c>
      <c r="Q84" s="24">
        <f>MYRANKS_H[[#This Row],[HR]]/10.4-VLOOKUP(MYRANKS_H[[#This Row],[POS]],ReplacementLevel_H[],COLUMN(ReplacementLevel_H[HR]),FALSE)</f>
        <v>-0.11802054195804212</v>
      </c>
      <c r="R84" s="24">
        <f>MYRANKS_H[[#This Row],[RBI]]/24.6-VLOOKUP(MYRANKS_H[[#This Row],[POS]],ReplacementLevel_H[],COLUMN(ReplacementLevel_H[RBI]),FALSE)</f>
        <v>0.22743902439024377</v>
      </c>
      <c r="S84" s="24">
        <f>MYRANKS_H[[#This Row],[SB]]/9.4-VLOOKUP(MYRANKS_H[[#This Row],[POS]],ReplacementLevel_H[],COLUMN(ReplacementLevel_H[SB]),FALSE)</f>
        <v>0.45776595744680848</v>
      </c>
      <c r="T84" s="24">
        <f>((MYRANKS_H[[#This Row],[H]]+1768)/(MYRANKS_H[[#This Row],[AB]]+6617)-0.267)/0.0024-VLOOKUP(MYRANKS_H[[#This Row],[POS]],ReplacementLevel_H[],COLUMN(ReplacementLevel_H[AVG]),FALSE)</f>
        <v>1.3023503108877341</v>
      </c>
      <c r="U84" s="24">
        <f>MYRANKS_H[[#This Row],[RSGP]]+MYRANKS_H[[#This Row],[HRSGP]]+MYRANKS_H[[#This Row],[RBISGP]]+MYRANKS_H[[#This Row],[SBSGP]]+MYRANKS_H[[#This Row],[AVGSGP]]</f>
        <v>2.0230713361325976</v>
      </c>
      <c r="V84" s="57">
        <f>_xlfn.RANK.EQ(MYRANKS_H[[#This Row],[TTLSGP]],U:U,0)</f>
        <v>83</v>
      </c>
    </row>
    <row r="85" spans="1:22" ht="15" customHeight="1" x14ac:dyDescent="0.25">
      <c r="A85" s="6" t="s">
        <v>1279</v>
      </c>
      <c r="B85" s="13" t="str">
        <f>VLOOKUP(MYRANKS_H[[#This Row],[PLAYERID]],PLAYERIDMAP[],COLUMN(PLAYERIDMAP[[#This Row],[PLAYERNAME]]),FALSE)</f>
        <v>Jason Castro</v>
      </c>
      <c r="C85" s="9" t="str">
        <f>VLOOKUP(MYRANKS_H[[#This Row],[PLAYERID]],PLAYERIDMAP[],COLUMN(PLAYERIDMAP[[#This Row],[TEAM]]),FALSE)</f>
        <v>HOU</v>
      </c>
      <c r="D85" s="9" t="str">
        <f>VLOOKUP(MYRANKS_H[[#This Row],[PLAYERID]],PLAYERIDMAP[],COLUMN(PLAYERIDMAP[[#This Row],[POS]]),FALSE)</f>
        <v>C</v>
      </c>
      <c r="E85" s="9">
        <f>VLOOKUP(MYRANKS_H[[#This Row],[PLAYERID]],PLAYERIDMAP[],COLUMN(PLAYERIDMAP[[#This Row],[IDFANGRAPHS]]),FALSE)</f>
        <v>8722</v>
      </c>
      <c r="F85" s="10">
        <f>VLOOKUP(MYRANKS_H[[#This Row],[PLAYER NAME]],HITTERPROJECTIONS[],COLUMN(HITTERPROJECTIONS[[#This Row],[PA]]),FALSE)</f>
        <v>525</v>
      </c>
      <c r="G85" s="33">
        <f>VLOOKUP(MYRANKS_H[[#This Row],[PLAYER NAME]],HITTERPROJECTIONS[],COLUMN(HITTERPROJECTIONS[[#This Row],[AB]]),FALSE)</f>
        <v>463.76590909090908</v>
      </c>
      <c r="H85" s="33">
        <f>VLOOKUP(MYRANKS_H[[#This Row],[PLAYER NAME]],HITTERPROJECTIONS[],COLUMN(HITTERPROJECTIONS[[#This Row],[HITS]]),FALSE)</f>
        <v>119.55379847727272</v>
      </c>
      <c r="I85" s="33">
        <f>VLOOKUP(MYRANKS_H[[#This Row],[PLAYER NAME]],HITTERPROJECTIONS[],COLUMN(HITTERPROJECTIONS[[#This Row],[HR]]),FALSE)</f>
        <v>15.346943181818181</v>
      </c>
      <c r="J85" s="33">
        <f>VLOOKUP(MYRANKS_H[[#This Row],[PLAYER NAME]],HITTERPROJECTIONS[],COLUMN(HITTERPROJECTIONS[[#This Row],[R]]),FALSE)</f>
        <v>61.425000000000004</v>
      </c>
      <c r="K85" s="33">
        <f>VLOOKUP(MYRANKS_H[[#This Row],[PLAYER NAME]],HITTERPROJECTIONS[],COLUMN(HITTERPROJECTIONS[[#This Row],[RBI]]),FALSE)</f>
        <v>49.35</v>
      </c>
      <c r="L85" s="33">
        <f>VLOOKUP(MYRANKS_H[[#This Row],[PLAYER NAME]],HITTERPROJECTIONS[],COLUMN(HITTERPROJECTIONS[[#This Row],[BB]]),FALSE)</f>
        <v>55.125</v>
      </c>
      <c r="M85" s="33">
        <f>VLOOKUP(MYRANKS_H[[#This Row],[PLAYER NAME]],HITTERPROJECTIONS[],COLUMN(HITTERPROJECTIONS[[#This Row],[SO]]),FALSE)</f>
        <v>120.75</v>
      </c>
      <c r="N85" s="33">
        <f>VLOOKUP(MYRANKS_H[[#This Row],[PLAYER NAME]],HITTERPROJECTIONS[],COLUMN(HITTERPROJECTIONS[[#This Row],[SB]]),FALSE)</f>
        <v>1.75875</v>
      </c>
      <c r="O85" s="12">
        <f>MYRANKS_H[[#This Row],[H]]/MYRANKS_H[[#This Row],[AB]]</f>
        <v>0.25778910466193267</v>
      </c>
      <c r="P85" s="24">
        <f>MYRANKS_H[[#This Row],[R]]/24.6-VLOOKUP(MYRANKS_H[[#This Row],[POS]],ReplacementLevel_H[],COLUMN(ReplacementLevel_H[R]),FALSE)</f>
        <v>0.83695121951219531</v>
      </c>
      <c r="Q85" s="24">
        <f>MYRANKS_H[[#This Row],[HR]]/10.4-VLOOKUP(MYRANKS_H[[#This Row],[POS]],ReplacementLevel_H[],COLUMN(ReplacementLevel_H[HR]),FALSE)</f>
        <v>0.4056676136363635</v>
      </c>
      <c r="R85" s="24">
        <f>MYRANKS_H[[#This Row],[RBI]]/24.6-VLOOKUP(MYRANKS_H[[#This Row],[POS]],ReplacementLevel_H[],COLUMN(ReplacementLevel_H[RBI]),FALSE)</f>
        <v>0.2160975609756095</v>
      </c>
      <c r="S85" s="24">
        <f>MYRANKS_H[[#This Row],[SB]]/9.4-VLOOKUP(MYRANKS_H[[#This Row],[POS]],ReplacementLevel_H[],COLUMN(ReplacementLevel_H[SB]),FALSE)</f>
        <v>7.1010638297872297E-3</v>
      </c>
      <c r="T85" s="24">
        <f>((MYRANKS_H[[#This Row],[H]]+1768)/(MYRANKS_H[[#This Row],[AB]]+6617)-0.267)/0.0024-VLOOKUP(MYRANKS_H[[#This Row],[POS]],ReplacementLevel_H[],COLUMN(ReplacementLevel_H[AVG]),FALSE)</f>
        <v>0.54283582921125295</v>
      </c>
      <c r="U85" s="24">
        <f>MYRANKS_H[[#This Row],[RSGP]]+MYRANKS_H[[#This Row],[HRSGP]]+MYRANKS_H[[#This Row],[RBISGP]]+MYRANKS_H[[#This Row],[SBSGP]]+MYRANKS_H[[#This Row],[AVGSGP]]</f>
        <v>2.0086532871652087</v>
      </c>
      <c r="V85" s="57">
        <f>_xlfn.RANK.EQ(MYRANKS_H[[#This Row],[TTLSGP]],U:U,0)</f>
        <v>84</v>
      </c>
    </row>
    <row r="86" spans="1:22" ht="15" customHeight="1" x14ac:dyDescent="0.25">
      <c r="A86" s="6" t="s">
        <v>1247</v>
      </c>
      <c r="B86" s="13" t="str">
        <f>VLOOKUP(MYRANKS_H[[#This Row],[PLAYERID]],PLAYERIDMAP[],COLUMN(PLAYERIDMAP[[#This Row],[PLAYERNAME]]),FALSE)</f>
        <v>Billy Butler</v>
      </c>
      <c r="C86" s="9" t="str">
        <f>VLOOKUP(MYRANKS_H[[#This Row],[PLAYERID]],PLAYERIDMAP[],COLUMN(PLAYERIDMAP[[#This Row],[TEAM]]),FALSE)</f>
        <v>KC</v>
      </c>
      <c r="D86" s="9" t="str">
        <f>VLOOKUP(MYRANKS_H[[#This Row],[PLAYERID]],PLAYERIDMAP[],COLUMN(PLAYERIDMAP[[#This Row],[POS]]),FALSE)</f>
        <v>1B</v>
      </c>
      <c r="E86" s="9">
        <f>VLOOKUP(MYRANKS_H[[#This Row],[PLAYERID]],PLAYERIDMAP[],COLUMN(PLAYERIDMAP[[#This Row],[IDFANGRAPHS]]),FALSE)</f>
        <v>7399</v>
      </c>
      <c r="F86" s="10">
        <f>VLOOKUP(MYRANKS_H[[#This Row],[PLAYER NAME]],HITTERPROJECTIONS[],COLUMN(HITTERPROJECTIONS[[#This Row],[PA]]),FALSE)</f>
        <v>675</v>
      </c>
      <c r="G86" s="33">
        <f>VLOOKUP(MYRANKS_H[[#This Row],[PLAYER NAME]],HITTERPROJECTIONS[],COLUMN(HITTERPROJECTIONS[[#This Row],[AB]]),FALSE)</f>
        <v>585.28125</v>
      </c>
      <c r="H86" s="33">
        <f>VLOOKUP(MYRANKS_H[[#This Row],[PLAYER NAME]],HITTERPROJECTIONS[],COLUMN(HITTERPROJECTIONS[[#This Row],[HITS]]),FALSE)</f>
        <v>172.37492955000002</v>
      </c>
      <c r="I86" s="33">
        <f>VLOOKUP(MYRANKS_H[[#This Row],[PLAYER NAME]],HITTERPROJECTIONS[],COLUMN(HITTERPROJECTIONS[[#This Row],[HR]]),FALSE)</f>
        <v>18.759599999999999</v>
      </c>
      <c r="J86" s="33">
        <f>VLOOKUP(MYRANKS_H[[#This Row],[PLAYER NAME]],HITTERPROJECTIONS[],COLUMN(HITTERPROJECTIONS[[#This Row],[R]]),FALSE)</f>
        <v>69.524999999999991</v>
      </c>
      <c r="K86" s="33">
        <f>VLOOKUP(MYRANKS_H[[#This Row],[PLAYER NAME]],HITTERPROJECTIONS[],COLUMN(HITTERPROJECTIONS[[#This Row],[RBI]]),FALSE)</f>
        <v>91.800000000000011</v>
      </c>
      <c r="L86" s="33">
        <f>VLOOKUP(MYRANKS_H[[#This Row],[PLAYER NAME]],HITTERPROJECTIONS[],COLUMN(HITTERPROJECTIONS[[#This Row],[BB]]),FALSE)</f>
        <v>81</v>
      </c>
      <c r="M86" s="33">
        <f>VLOOKUP(MYRANKS_H[[#This Row],[PLAYER NAME]],HITTERPROJECTIONS[],COLUMN(HITTERPROJECTIONS[[#This Row],[SO]]),FALSE)</f>
        <v>101.25</v>
      </c>
      <c r="N86" s="33">
        <f>VLOOKUP(MYRANKS_H[[#This Row],[PLAYER NAME]],HITTERPROJECTIONS[],COLUMN(HITTERPROJECTIONS[[#This Row],[SB]]),FALSE)</f>
        <v>1.5075000000000001</v>
      </c>
      <c r="O86" s="12">
        <f>MYRANKS_H[[#This Row],[H]]/MYRANKS_H[[#This Row],[AB]]</f>
        <v>0.29451640480538205</v>
      </c>
      <c r="P86" s="24">
        <f>MYRANKS_H[[#This Row],[R]]/24.6-VLOOKUP(MYRANKS_H[[#This Row],[POS]],ReplacementLevel_H[],COLUMN(ReplacementLevel_H[R]),FALSE)</f>
        <v>0.46621951219512159</v>
      </c>
      <c r="Q86" s="24">
        <f>MYRANKS_H[[#This Row],[HR]]/10.4-VLOOKUP(MYRANKS_H[[#This Row],[POS]],ReplacementLevel_H[],COLUMN(ReplacementLevel_H[HR]),FALSE)</f>
        <v>-0.13619230769230772</v>
      </c>
      <c r="R86" s="24">
        <f>MYRANKS_H[[#This Row],[RBI]]/24.6-VLOOKUP(MYRANKS_H[[#This Row],[POS]],ReplacementLevel_H[],COLUMN(ReplacementLevel_H[RBI]),FALSE)</f>
        <v>1.0317073170731708</v>
      </c>
      <c r="S86" s="24">
        <f>MYRANKS_H[[#This Row],[SB]]/9.4-VLOOKUP(MYRANKS_H[[#This Row],[POS]],ReplacementLevel_H[],COLUMN(ReplacementLevel_H[SB]),FALSE)</f>
        <v>-0.12962765957446806</v>
      </c>
      <c r="T86" s="24">
        <f>((MYRANKS_H[[#This Row],[H]]+1768)/(MYRANKS_H[[#This Row],[AB]]+6617)-0.267)/0.0024-VLOOKUP(MYRANKS_H[[#This Row],[POS]],ReplacementLevel_H[],COLUMN(ReplacementLevel_H[AVG]),FALSE)</f>
        <v>0.71464903625731302</v>
      </c>
      <c r="U86" s="24">
        <f>MYRANKS_H[[#This Row],[RSGP]]+MYRANKS_H[[#This Row],[HRSGP]]+MYRANKS_H[[#This Row],[RBISGP]]+MYRANKS_H[[#This Row],[SBSGP]]+MYRANKS_H[[#This Row],[AVGSGP]]</f>
        <v>1.9467558982588296</v>
      </c>
      <c r="V86" s="57">
        <f>_xlfn.RANK.EQ(MYRANKS_H[[#This Row],[TTLSGP]],U:U,0)</f>
        <v>85</v>
      </c>
    </row>
    <row r="87" spans="1:22" ht="15" customHeight="1" x14ac:dyDescent="0.25">
      <c r="A87" s="6" t="s">
        <v>1268</v>
      </c>
      <c r="B87" s="13" t="str">
        <f>VLOOKUP(MYRANKS_H[[#This Row],[PLAYERID]],PLAYERIDMAP[],COLUMN(PLAYERIDMAP[[#This Row],[PLAYERNAME]]),FALSE)</f>
        <v>Russell Martin</v>
      </c>
      <c r="C87" s="9" t="str">
        <f>VLOOKUP(MYRANKS_H[[#This Row],[PLAYERID]],PLAYERIDMAP[],COLUMN(PLAYERIDMAP[[#This Row],[TEAM]]),FALSE)</f>
        <v>PIT</v>
      </c>
      <c r="D87" s="9" t="str">
        <f>VLOOKUP(MYRANKS_H[[#This Row],[PLAYERID]],PLAYERIDMAP[],COLUMN(PLAYERIDMAP[[#This Row],[POS]]),FALSE)</f>
        <v>C</v>
      </c>
      <c r="E87" s="9">
        <f>VLOOKUP(MYRANKS_H[[#This Row],[PLAYERID]],PLAYERIDMAP[],COLUMN(PLAYERIDMAP[[#This Row],[IDFANGRAPHS]]),FALSE)</f>
        <v>4616</v>
      </c>
      <c r="F87" s="10">
        <f>VLOOKUP(MYRANKS_H[[#This Row],[PLAYER NAME]],HITTERPROJECTIONS[],COLUMN(HITTERPROJECTIONS[[#This Row],[PA]]),FALSE)</f>
        <v>500</v>
      </c>
      <c r="G87" s="33">
        <f>VLOOKUP(MYRANKS_H[[#This Row],[PLAYER NAME]],HITTERPROJECTIONS[],COLUMN(HITTERPROJECTIONS[[#This Row],[AB]]),FALSE)</f>
        <v>434.00579150579148</v>
      </c>
      <c r="H87" s="33">
        <f>VLOOKUP(MYRANKS_H[[#This Row],[PLAYER NAME]],HITTERPROJECTIONS[],COLUMN(HITTERPROJECTIONS[[#This Row],[HITS]]),FALSE)</f>
        <v>98.658047142857143</v>
      </c>
      <c r="I87" s="33">
        <f>VLOOKUP(MYRANKS_H[[#This Row],[PLAYER NAME]],HITTERPROJECTIONS[],COLUMN(HITTERPROJECTIONS[[#This Row],[HR]]),FALSE)</f>
        <v>15.493500000000001</v>
      </c>
      <c r="J87" s="33">
        <f>VLOOKUP(MYRANKS_H[[#This Row],[PLAYER NAME]],HITTERPROJECTIONS[],COLUMN(HITTERPROJECTIONS[[#This Row],[R]]),FALSE)</f>
        <v>53.5</v>
      </c>
      <c r="K87" s="33">
        <f>VLOOKUP(MYRANKS_H[[#This Row],[PLAYER NAME]],HITTERPROJECTIONS[],COLUMN(HITTERPROJECTIONS[[#This Row],[RBI]]),FALSE)</f>
        <v>57</v>
      </c>
      <c r="L87" s="33">
        <f>VLOOKUP(MYRANKS_H[[#This Row],[PLAYER NAME]],HITTERPROJECTIONS[],COLUMN(HITTERPROJECTIONS[[#This Row],[BB]]),FALSE)</f>
        <v>57.5</v>
      </c>
      <c r="M87" s="33">
        <f>VLOOKUP(MYRANKS_H[[#This Row],[PLAYER NAME]],HITTERPROJECTIONS[],COLUMN(HITTERPROJECTIONS[[#This Row],[SO]]),FALSE)</f>
        <v>100</v>
      </c>
      <c r="N87" s="33">
        <f>VLOOKUP(MYRANKS_H[[#This Row],[PLAYER NAME]],HITTERPROJECTIONS[],COLUMN(HITTERPROJECTIONS[[#This Row],[SB]]),FALSE)</f>
        <v>8.3333333333333321</v>
      </c>
      <c r="O87" s="12">
        <f>MYRANKS_H[[#This Row],[H]]/MYRANKS_H[[#This Row],[AB]]</f>
        <v>0.22731965580588484</v>
      </c>
      <c r="P87" s="24">
        <f>MYRANKS_H[[#This Row],[R]]/24.6-VLOOKUP(MYRANKS_H[[#This Row],[POS]],ReplacementLevel_H[],COLUMN(ReplacementLevel_H[R]),FALSE)</f>
        <v>0.51479674796747976</v>
      </c>
      <c r="Q87" s="24">
        <f>MYRANKS_H[[#This Row],[HR]]/10.4-VLOOKUP(MYRANKS_H[[#This Row],[POS]],ReplacementLevel_H[],COLUMN(ReplacementLevel_H[HR]),FALSE)</f>
        <v>0.41975961538461526</v>
      </c>
      <c r="R87" s="24">
        <f>MYRANKS_H[[#This Row],[RBI]]/24.6-VLOOKUP(MYRANKS_H[[#This Row],[POS]],ReplacementLevel_H[],COLUMN(ReplacementLevel_H[RBI]),FALSE)</f>
        <v>0.52707317073170712</v>
      </c>
      <c r="S87" s="24">
        <f>MYRANKS_H[[#This Row],[SB]]/9.4-VLOOKUP(MYRANKS_H[[#This Row],[POS]],ReplacementLevel_H[],COLUMN(ReplacementLevel_H[SB]),FALSE)</f>
        <v>0.70652482269503536</v>
      </c>
      <c r="T87" s="24">
        <f>((MYRANKS_H[[#This Row],[H]]+1768)/(MYRANKS_H[[#This Row],[AB]]+6617)-0.267)/0.0024-VLOOKUP(MYRANKS_H[[#This Row],[POS]],ReplacementLevel_H[],COLUMN(ReplacementLevel_H[AVG]),FALSE)</f>
        <v>-0.22315735827459071</v>
      </c>
      <c r="U87" s="24">
        <f>MYRANKS_H[[#This Row],[RSGP]]+MYRANKS_H[[#This Row],[HRSGP]]+MYRANKS_H[[#This Row],[RBISGP]]+MYRANKS_H[[#This Row],[SBSGP]]+MYRANKS_H[[#This Row],[AVGSGP]]</f>
        <v>1.9449969985042468</v>
      </c>
      <c r="V87" s="57">
        <f>_xlfn.RANK.EQ(MYRANKS_H[[#This Row],[TTLSGP]],U:U,0)</f>
        <v>86</v>
      </c>
    </row>
    <row r="88" spans="1:22" x14ac:dyDescent="0.25">
      <c r="A88" s="6" t="s">
        <v>1625</v>
      </c>
      <c r="B88" s="13" t="str">
        <f>VLOOKUP(MYRANKS_H[[#This Row],[PLAYERID]],PLAYERIDMAP[],COLUMN(PLAYERIDMAP[[#This Row],[PLAYERNAME]]),FALSE)</f>
        <v>Allen Craig</v>
      </c>
      <c r="C88" s="9" t="str">
        <f>VLOOKUP(MYRANKS_H[[#This Row],[PLAYERID]],PLAYERIDMAP[],COLUMN(PLAYERIDMAP[[#This Row],[TEAM]]),FALSE)</f>
        <v>STL</v>
      </c>
      <c r="D88" s="9" t="str">
        <f>VLOOKUP(MYRANKS_H[[#This Row],[PLAYERID]],PLAYERIDMAP[],COLUMN(PLAYERIDMAP[[#This Row],[POS]]),FALSE)</f>
        <v>OF</v>
      </c>
      <c r="E88" s="9">
        <f>VLOOKUP(MYRANKS_H[[#This Row],[PLAYERID]],PLAYERIDMAP[],COLUMN(PLAYERIDMAP[[#This Row],[IDFANGRAPHS]]),FALSE)</f>
        <v>3433</v>
      </c>
      <c r="F88" s="10">
        <f>VLOOKUP(MYRANKS_H[[#This Row],[PLAYER NAME]],HITTERPROJECTIONS[],COLUMN(HITTERPROJECTIONS[[#This Row],[PA]]),FALSE)</f>
        <v>525</v>
      </c>
      <c r="G88" s="33">
        <f>VLOOKUP(MYRANKS_H[[#This Row],[PLAYER NAME]],HITTERPROJECTIONS[],COLUMN(HITTERPROJECTIONS[[#This Row],[AB]]),FALSE)</f>
        <v>477.16666666666669</v>
      </c>
      <c r="H88" s="33">
        <f>VLOOKUP(MYRANKS_H[[#This Row],[PLAYER NAME]],HITTERPROJECTIONS[],COLUMN(HITTERPROJECTIONS[[#This Row],[HITS]]),FALSE)</f>
        <v>146.77395862499998</v>
      </c>
      <c r="I88" s="33">
        <f>VLOOKUP(MYRANKS_H[[#This Row],[PLAYER NAME]],HITTERPROJECTIONS[],COLUMN(HITTERPROJECTIONS[[#This Row],[HR]]),FALSE)</f>
        <v>18.069975000000003</v>
      </c>
      <c r="J88" s="33">
        <f>VLOOKUP(MYRANKS_H[[#This Row],[PLAYER NAME]],HITTERPROJECTIONS[],COLUMN(HITTERPROJECTIONS[[#This Row],[R]]),FALSE)</f>
        <v>68.775000000000006</v>
      </c>
      <c r="K88" s="33">
        <f>VLOOKUP(MYRANKS_H[[#This Row],[PLAYER NAME]],HITTERPROJECTIONS[],COLUMN(HITTERPROJECTIONS[[#This Row],[RBI]]),FALSE)</f>
        <v>84.525000000000006</v>
      </c>
      <c r="L88" s="33">
        <f>VLOOKUP(MYRANKS_H[[#This Row],[PLAYER NAME]],HITTERPROJECTIONS[],COLUMN(HITTERPROJECTIONS[[#This Row],[BB]]),FALSE)</f>
        <v>36.75</v>
      </c>
      <c r="M88" s="33">
        <f>VLOOKUP(MYRANKS_H[[#This Row],[PLAYER NAME]],HITTERPROJECTIONS[],COLUMN(HITTERPROJECTIONS[[#This Row],[SO]]),FALSE)</f>
        <v>91.875</v>
      </c>
      <c r="N88" s="33">
        <f>VLOOKUP(MYRANKS_H[[#This Row],[PLAYER NAME]],HITTERPROJECTIONS[],COLUMN(HITTERPROJECTIONS[[#This Row],[SB]]),FALSE)</f>
        <v>1.5750000000000002</v>
      </c>
      <c r="O88" s="12">
        <f>MYRANKS_H[[#This Row],[H]]/MYRANKS_H[[#This Row],[AB]]</f>
        <v>0.3075947438875305</v>
      </c>
      <c r="P88" s="24">
        <f>MYRANKS_H[[#This Row],[R]]/24.6-VLOOKUP(MYRANKS_H[[#This Row],[POS]],ReplacementLevel_H[],COLUMN(ReplacementLevel_H[R]),FALSE)</f>
        <v>4.5731707317073322E-2</v>
      </c>
      <c r="Q88" s="24">
        <f>MYRANKS_H[[#This Row],[HR]]/10.4-VLOOKUP(MYRANKS_H[[#This Row],[POS]],ReplacementLevel_H[],COLUMN(ReplacementLevel_H[HR]),FALSE)</f>
        <v>0.37749759615384626</v>
      </c>
      <c r="R88" s="24">
        <f>MYRANKS_H[[#This Row],[RBI]]/24.6-VLOOKUP(MYRANKS_H[[#This Row],[POS]],ReplacementLevel_H[],COLUMN(ReplacementLevel_H[RBI]),FALSE)</f>
        <v>1.0459756097560975</v>
      </c>
      <c r="S88" s="24">
        <f>MYRANKS_H[[#This Row],[SB]]/9.4-VLOOKUP(MYRANKS_H[[#This Row],[POS]],ReplacementLevel_H[],COLUMN(ReplacementLevel_H[SB]),FALSE)</f>
        <v>-0.61244680851063826</v>
      </c>
      <c r="T88" s="24">
        <f>((MYRANKS_H[[#This Row],[H]]+1768)/(MYRANKS_H[[#This Row],[AB]]+6617)-0.267)/0.0024-VLOOKUP(MYRANKS_H[[#This Row],[POS]],ReplacementLevel_H[],COLUMN(ReplacementLevel_H[AVG]),FALSE)</f>
        <v>1.0717619302830923</v>
      </c>
      <c r="U88" s="24">
        <f>MYRANKS_H[[#This Row],[RSGP]]+MYRANKS_H[[#This Row],[HRSGP]]+MYRANKS_H[[#This Row],[RBISGP]]+MYRANKS_H[[#This Row],[SBSGP]]+MYRANKS_H[[#This Row],[AVGSGP]]</f>
        <v>1.9285200349994711</v>
      </c>
      <c r="V88" s="57">
        <f>_xlfn.RANK.EQ(MYRANKS_H[[#This Row],[TTLSGP]],U:U,0)</f>
        <v>87</v>
      </c>
    </row>
    <row r="89" spans="1:22" x14ac:dyDescent="0.25">
      <c r="A89" s="6" t="s">
        <v>1197</v>
      </c>
      <c r="B89" s="13" t="str">
        <f>VLOOKUP(MYRANKS_H[[#This Row],[PLAYERID]],PLAYERIDMAP[],COLUMN(PLAYERIDMAP[[#This Row],[PLAYERNAME]]),FALSE)</f>
        <v>Wil Myers</v>
      </c>
      <c r="C89" s="9" t="str">
        <f>VLOOKUP(MYRANKS_H[[#This Row],[PLAYERID]],PLAYERIDMAP[],COLUMN(PLAYERIDMAP[[#This Row],[TEAM]]),FALSE)</f>
        <v>TB</v>
      </c>
      <c r="D89" s="9" t="str">
        <f>VLOOKUP(MYRANKS_H[[#This Row],[PLAYERID]],PLAYERIDMAP[],COLUMN(PLAYERIDMAP[[#This Row],[POS]]),FALSE)</f>
        <v>OF</v>
      </c>
      <c r="E89" s="9">
        <f>VLOOKUP(MYRANKS_H[[#This Row],[PLAYERID]],PLAYERIDMAP[],COLUMN(PLAYERIDMAP[[#This Row],[IDFANGRAPHS]]),FALSE)</f>
        <v>10047</v>
      </c>
      <c r="F89" s="10">
        <f>VLOOKUP(MYRANKS_H[[#This Row],[PLAYER NAME]],HITTERPROJECTIONS[],COLUMN(HITTERPROJECTIONS[[#This Row],[PA]]),FALSE)</f>
        <v>600</v>
      </c>
      <c r="G89" s="33">
        <f>VLOOKUP(MYRANKS_H[[#This Row],[PLAYER NAME]],HITTERPROJECTIONS[],COLUMN(HITTERPROJECTIONS[[#This Row],[AB]]),FALSE)</f>
        <v>542.25</v>
      </c>
      <c r="H89" s="33">
        <f>VLOOKUP(MYRANKS_H[[#This Row],[PLAYER NAME]],HITTERPROJECTIONS[],COLUMN(HITTERPROJECTIONS[[#This Row],[HITS]]),FALSE)</f>
        <v>138.69731999999999</v>
      </c>
      <c r="I89" s="33">
        <f>VLOOKUP(MYRANKS_H[[#This Row],[PLAYER NAME]],HITTERPROJECTIONS[],COLUMN(HITTERPROJECTIONS[[#This Row],[HR]]),FALSE)</f>
        <v>22.317600000000002</v>
      </c>
      <c r="J89" s="33">
        <f>VLOOKUP(MYRANKS_H[[#This Row],[PLAYER NAME]],HITTERPROJECTIONS[],COLUMN(HITTERPROJECTIONS[[#This Row],[R]]),FALSE)</f>
        <v>78</v>
      </c>
      <c r="K89" s="33">
        <f>VLOOKUP(MYRANKS_H[[#This Row],[PLAYER NAME]],HITTERPROJECTIONS[],COLUMN(HITTERPROJECTIONS[[#This Row],[RBI]]),FALSE)</f>
        <v>79.800000000000011</v>
      </c>
      <c r="L89" s="33">
        <f>VLOOKUP(MYRANKS_H[[#This Row],[PLAYER NAME]],HITTERPROJECTIONS[],COLUMN(HITTERPROJECTIONS[[#This Row],[BB]]),FALSE)</f>
        <v>48</v>
      </c>
      <c r="M89" s="33">
        <f>VLOOKUP(MYRANKS_H[[#This Row],[PLAYER NAME]],HITTERPROJECTIONS[],COLUMN(HITTERPROJECTIONS[[#This Row],[SO]]),FALSE)</f>
        <v>138</v>
      </c>
      <c r="N89" s="33">
        <f>VLOOKUP(MYRANKS_H[[#This Row],[PLAYER NAME]],HITTERPROJECTIONS[],COLUMN(HITTERPROJECTIONS[[#This Row],[SB]]),FALSE)</f>
        <v>9.375</v>
      </c>
      <c r="O89" s="12">
        <f>MYRANKS_H[[#This Row],[H]]/MYRANKS_H[[#This Row],[AB]]</f>
        <v>0.25578113416320886</v>
      </c>
      <c r="P89" s="24">
        <f>MYRANKS_H[[#This Row],[R]]/24.6-VLOOKUP(MYRANKS_H[[#This Row],[POS]],ReplacementLevel_H[],COLUMN(ReplacementLevel_H[R]),FALSE)</f>
        <v>0.42073170731707288</v>
      </c>
      <c r="Q89" s="24">
        <f>MYRANKS_H[[#This Row],[HR]]/10.4-VLOOKUP(MYRANKS_H[[#This Row],[POS]],ReplacementLevel_H[],COLUMN(ReplacementLevel_H[HR]),FALSE)</f>
        <v>0.78592307692307695</v>
      </c>
      <c r="R89" s="24">
        <f>MYRANKS_H[[#This Row],[RBI]]/24.6-VLOOKUP(MYRANKS_H[[#This Row],[POS]],ReplacementLevel_H[],COLUMN(ReplacementLevel_H[RBI]),FALSE)</f>
        <v>0.85390243902439034</v>
      </c>
      <c r="S89" s="24">
        <f>MYRANKS_H[[#This Row],[SB]]/9.4-VLOOKUP(MYRANKS_H[[#This Row],[POS]],ReplacementLevel_H[],COLUMN(ReplacementLevel_H[SB]),FALSE)</f>
        <v>0.21734042553191479</v>
      </c>
      <c r="T89" s="24">
        <f>((MYRANKS_H[[#This Row],[H]]+1768)/(MYRANKS_H[[#This Row],[AB]]+6617)-0.267)/0.0024-VLOOKUP(MYRANKS_H[[#This Row],[POS]],ReplacementLevel_H[],COLUMN(ReplacementLevel_H[AVG]),FALSE)</f>
        <v>-0.42066429211627093</v>
      </c>
      <c r="U89" s="24">
        <f>MYRANKS_H[[#This Row],[RSGP]]+MYRANKS_H[[#This Row],[HRSGP]]+MYRANKS_H[[#This Row],[RBISGP]]+MYRANKS_H[[#This Row],[SBSGP]]+MYRANKS_H[[#This Row],[AVGSGP]]</f>
        <v>1.8572333566801842</v>
      </c>
      <c r="V89" s="57">
        <f>_xlfn.RANK.EQ(MYRANKS_H[[#This Row],[TTLSGP]],U:U,0)</f>
        <v>88</v>
      </c>
    </row>
    <row r="90" spans="1:22" ht="15" customHeight="1" x14ac:dyDescent="0.25">
      <c r="A90" s="6" t="s">
        <v>1331</v>
      </c>
      <c r="B90" s="13" t="str">
        <f>VLOOKUP(MYRANKS_H[[#This Row],[PLAYERID]],PLAYERIDMAP[],COLUMN(PLAYERIDMAP[[#This Row],[PLAYERNAME]]),FALSE)</f>
        <v>Austin Jackson</v>
      </c>
      <c r="C90" s="9" t="str">
        <f>VLOOKUP(MYRANKS_H[[#This Row],[PLAYERID]],PLAYERIDMAP[],COLUMN(PLAYERIDMAP[[#This Row],[TEAM]]),FALSE)</f>
        <v>DET</v>
      </c>
      <c r="D90" s="9" t="str">
        <f>VLOOKUP(MYRANKS_H[[#This Row],[PLAYERID]],PLAYERIDMAP[],COLUMN(PLAYERIDMAP[[#This Row],[POS]]),FALSE)</f>
        <v>OF</v>
      </c>
      <c r="E90" s="9">
        <f>VLOOKUP(MYRANKS_H[[#This Row],[PLAYERID]],PLAYERIDMAP[],COLUMN(PLAYERIDMAP[[#This Row],[IDFANGRAPHS]]),FALSE)</f>
        <v>9848</v>
      </c>
      <c r="F90" s="10">
        <f>VLOOKUP(MYRANKS_H[[#This Row],[PLAYER NAME]],HITTERPROJECTIONS[],COLUMN(HITTERPROJECTIONS[[#This Row],[PA]]),FALSE)</f>
        <v>650</v>
      </c>
      <c r="G90" s="33">
        <f>VLOOKUP(MYRANKS_H[[#This Row],[PLAYER NAME]],HITTERPROJECTIONS[],COLUMN(HITTERPROJECTIONS[[#This Row],[AB]]),FALSE)</f>
        <v>581.44047619047626</v>
      </c>
      <c r="H90" s="33">
        <f>VLOOKUP(MYRANKS_H[[#This Row],[PLAYER NAME]],HITTERPROJECTIONS[],COLUMN(HITTERPROJECTIONS[[#This Row],[HITS]]),FALSE)</f>
        <v>157.80247971428574</v>
      </c>
      <c r="I90" s="33">
        <f>VLOOKUP(MYRANKS_H[[#This Row],[PLAYER NAME]],HITTERPROJECTIONS[],COLUMN(HITTERPROJECTIONS[[#This Row],[HR]]),FALSE)</f>
        <v>12.903428571428572</v>
      </c>
      <c r="J90" s="33">
        <f>VLOOKUP(MYRANKS_H[[#This Row],[PLAYER NAME]],HITTERPROJECTIONS[],COLUMN(HITTERPROJECTIONS[[#This Row],[R]]),FALSE)</f>
        <v>98.8</v>
      </c>
      <c r="K90" s="33">
        <f>VLOOKUP(MYRANKS_H[[#This Row],[PLAYER NAME]],HITTERPROJECTIONS[],COLUMN(HITTERPROJECTIONS[[#This Row],[RBI]]),FALSE)</f>
        <v>58.5</v>
      </c>
      <c r="L90" s="33">
        <f>VLOOKUP(MYRANKS_H[[#This Row],[PLAYER NAME]],HITTERPROJECTIONS[],COLUMN(HITTERPROJECTIONS[[#This Row],[BB]]),FALSE)</f>
        <v>61.75</v>
      </c>
      <c r="M90" s="33">
        <f>VLOOKUP(MYRANKS_H[[#This Row],[PLAYER NAME]],HITTERPROJECTIONS[],COLUMN(HITTERPROJECTIONS[[#This Row],[SO]]),FALSE)</f>
        <v>136.5</v>
      </c>
      <c r="N90" s="33">
        <f>VLOOKUP(MYRANKS_H[[#This Row],[PLAYER NAME]],HITTERPROJECTIONS[],COLUMN(HITTERPROJECTIONS[[#This Row],[SB]]),FALSE)</f>
        <v>13</v>
      </c>
      <c r="O90" s="12">
        <f>MYRANKS_H[[#This Row],[H]]/MYRANKS_H[[#This Row],[AB]]</f>
        <v>0.27139919936119244</v>
      </c>
      <c r="P90" s="24">
        <f>MYRANKS_H[[#This Row],[R]]/24.6-VLOOKUP(MYRANKS_H[[#This Row],[POS]],ReplacementLevel_H[],COLUMN(ReplacementLevel_H[R]),FALSE)</f>
        <v>1.2662601626016254</v>
      </c>
      <c r="Q90" s="24">
        <f>MYRANKS_H[[#This Row],[HR]]/10.4-VLOOKUP(MYRANKS_H[[#This Row],[POS]],ReplacementLevel_H[],COLUMN(ReplacementLevel_H[HR]),FALSE)</f>
        <v>-0.11928571428571444</v>
      </c>
      <c r="R90" s="24">
        <f>MYRANKS_H[[#This Row],[RBI]]/24.6-VLOOKUP(MYRANKS_H[[#This Row],[POS]],ReplacementLevel_H[],COLUMN(ReplacementLevel_H[RBI]),FALSE)</f>
        <v>-1.1951219512195355E-2</v>
      </c>
      <c r="S90" s="24">
        <f>MYRANKS_H[[#This Row],[SB]]/9.4-VLOOKUP(MYRANKS_H[[#This Row],[POS]],ReplacementLevel_H[],COLUMN(ReplacementLevel_H[SB]),FALSE)</f>
        <v>0.60297872340425518</v>
      </c>
      <c r="T90" s="24">
        <f>((MYRANKS_H[[#This Row],[H]]+1768)/(MYRANKS_H[[#This Row],[AB]]+6617)-0.267)/0.0024-VLOOKUP(MYRANKS_H[[#This Row],[POS]],ReplacementLevel_H[],COLUMN(ReplacementLevel_H[AVG]),FALSE)</f>
        <v>8.1047449100245111E-2</v>
      </c>
      <c r="U90" s="24">
        <f>MYRANKS_H[[#This Row],[RSGP]]+MYRANKS_H[[#This Row],[HRSGP]]+MYRANKS_H[[#This Row],[RBISGP]]+MYRANKS_H[[#This Row],[SBSGP]]+MYRANKS_H[[#This Row],[AVGSGP]]</f>
        <v>1.8190494013082159</v>
      </c>
      <c r="V90" s="57">
        <f>_xlfn.RANK.EQ(MYRANKS_H[[#This Row],[TTLSGP]],U:U,0)</f>
        <v>89</v>
      </c>
    </row>
    <row r="91" spans="1:22" ht="15" customHeight="1" x14ac:dyDescent="0.25">
      <c r="A91" s="6" t="s">
        <v>1418</v>
      </c>
      <c r="B91" s="13" t="str">
        <f>VLOOKUP(MYRANKS_H[[#This Row],[PLAYERID]],PLAYERIDMAP[],COLUMN(PLAYERIDMAP[[#This Row],[PLAYERNAME]]),FALSE)</f>
        <v>Chase Headley</v>
      </c>
      <c r="C91" s="9" t="str">
        <f>VLOOKUP(MYRANKS_H[[#This Row],[PLAYERID]],PLAYERIDMAP[],COLUMN(PLAYERIDMAP[[#This Row],[TEAM]]),FALSE)</f>
        <v>SD</v>
      </c>
      <c r="D91" s="9" t="str">
        <f>VLOOKUP(MYRANKS_H[[#This Row],[PLAYERID]],PLAYERIDMAP[],COLUMN(PLAYERIDMAP[[#This Row],[POS]]),FALSE)</f>
        <v>3B</v>
      </c>
      <c r="E91" s="9">
        <f>VLOOKUP(MYRANKS_H[[#This Row],[PLAYERID]],PLAYERIDMAP[],COLUMN(PLAYERIDMAP[[#This Row],[IDFANGRAPHS]]),FALSE)</f>
        <v>4720</v>
      </c>
      <c r="F91" s="10">
        <f>VLOOKUP(MYRANKS_H[[#This Row],[PLAYER NAME]],HITTERPROJECTIONS[],COLUMN(HITTERPROJECTIONS[[#This Row],[PA]]),FALSE)</f>
        <v>650</v>
      </c>
      <c r="G91" s="33">
        <f>VLOOKUP(MYRANKS_H[[#This Row],[PLAYER NAME]],HITTERPROJECTIONS[],COLUMN(HITTERPROJECTIONS[[#This Row],[AB]]),FALSE)</f>
        <v>565.62662337662346</v>
      </c>
      <c r="H91" s="33">
        <f>VLOOKUP(MYRANKS_H[[#This Row],[PLAYER NAME]],HITTERPROJECTIONS[],COLUMN(HITTERPROJECTIONS[[#This Row],[HITS]]),FALSE)</f>
        <v>149.59817600000002</v>
      </c>
      <c r="I91" s="33">
        <f>VLOOKUP(MYRANKS_H[[#This Row],[PLAYER NAME]],HITTERPROJECTIONS[],COLUMN(HITTERPROJECTIONS[[#This Row],[HR]]),FALSE)</f>
        <v>14.892800000000005</v>
      </c>
      <c r="J91" s="33">
        <f>VLOOKUP(MYRANKS_H[[#This Row],[PLAYER NAME]],HITTERPROJECTIONS[],COLUMN(HITTERPROJECTIONS[[#This Row],[R]]),FALSE)</f>
        <v>74.100000000000009</v>
      </c>
      <c r="K91" s="33">
        <f>VLOOKUP(MYRANKS_H[[#This Row],[PLAYER NAME]],HITTERPROJECTIONS[],COLUMN(HITTERPROJECTIONS[[#This Row],[RBI]]),FALSE)</f>
        <v>76.050000000000011</v>
      </c>
      <c r="L91" s="33">
        <f>VLOOKUP(MYRANKS_H[[#This Row],[PLAYER NAME]],HITTERPROJECTIONS[],COLUMN(HITTERPROJECTIONS[[#This Row],[BB]]),FALSE)</f>
        <v>74.75</v>
      </c>
      <c r="M91" s="33">
        <f>VLOOKUP(MYRANKS_H[[#This Row],[PLAYER NAME]],HITTERPROJECTIONS[],COLUMN(HITTERPROJECTIONS[[#This Row],[SO]]),FALSE)</f>
        <v>146.25</v>
      </c>
      <c r="N91" s="33">
        <f>VLOOKUP(MYRANKS_H[[#This Row],[PLAYER NAME]],HITTERPROJECTIONS[],COLUMN(HITTERPROJECTIONS[[#This Row],[SB]]),FALSE)</f>
        <v>10.833333333333334</v>
      </c>
      <c r="O91" s="12">
        <f>MYRANKS_H[[#This Row],[H]]/MYRANKS_H[[#This Row],[AB]]</f>
        <v>0.2644822040146258</v>
      </c>
      <c r="P91" s="24">
        <f>MYRANKS_H[[#This Row],[R]]/24.6-VLOOKUP(MYRANKS_H[[#This Row],[POS]],ReplacementLevel_H[],COLUMN(ReplacementLevel_H[R]),FALSE)</f>
        <v>0.57219512195121958</v>
      </c>
      <c r="Q91" s="24">
        <f>MYRANKS_H[[#This Row],[HR]]/10.4-VLOOKUP(MYRANKS_H[[#This Row],[POS]],ReplacementLevel_H[],COLUMN(ReplacementLevel_H[HR]),FALSE)</f>
        <v>3.2000000000000473E-2</v>
      </c>
      <c r="R91" s="24">
        <f>MYRANKS_H[[#This Row],[RBI]]/24.6-VLOOKUP(MYRANKS_H[[#This Row],[POS]],ReplacementLevel_H[],COLUMN(ReplacementLevel_H[RBI]),FALSE)</f>
        <v>0.61146341463414666</v>
      </c>
      <c r="S91" s="24">
        <f>MYRANKS_H[[#This Row],[SB]]/9.4-VLOOKUP(MYRANKS_H[[#This Row],[POS]],ReplacementLevel_H[],COLUMN(ReplacementLevel_H[SB]),FALSE)</f>
        <v>0.80248226950354618</v>
      </c>
      <c r="T91" s="24">
        <f>((MYRANKS_H[[#This Row],[H]]+1768)/(MYRANKS_H[[#This Row],[AB]]+6617)-0.267)/0.0024-VLOOKUP(MYRANKS_H[[#This Row],[POS]],ReplacementLevel_H[],COLUMN(ReplacementLevel_H[AVG]),FALSE)</f>
        <v>-0.19946336962975394</v>
      </c>
      <c r="U91" s="24">
        <f>MYRANKS_H[[#This Row],[RSGP]]+MYRANKS_H[[#This Row],[HRSGP]]+MYRANKS_H[[#This Row],[RBISGP]]+MYRANKS_H[[#This Row],[SBSGP]]+MYRANKS_H[[#This Row],[AVGSGP]]</f>
        <v>1.8186774364591589</v>
      </c>
      <c r="V91" s="57">
        <f>_xlfn.RANK.EQ(MYRANKS_H[[#This Row],[TTLSGP]],U:U,0)</f>
        <v>90</v>
      </c>
    </row>
    <row r="92" spans="1:22" ht="15" customHeight="1" x14ac:dyDescent="0.25">
      <c r="A92" s="7" t="s">
        <v>1273</v>
      </c>
      <c r="B92" s="13" t="str">
        <f>VLOOKUP(MYRANKS_H[[#This Row],[PLAYERID]],PLAYERIDMAP[],COLUMN(PLAYERIDMAP[[#This Row],[PLAYERNAME]]),FALSE)</f>
        <v>Jarrod Saltalamacchia</v>
      </c>
      <c r="C92" s="10" t="str">
        <f>VLOOKUP(MYRANKS_H[[#This Row],[PLAYERID]],PLAYERIDMAP[],COLUMN(PLAYERIDMAP[[#This Row],[TEAM]]),FALSE)</f>
        <v>MIA</v>
      </c>
      <c r="D92" s="10" t="str">
        <f>VLOOKUP(MYRANKS_H[[#This Row],[PLAYERID]],PLAYERIDMAP[],COLUMN(PLAYERIDMAP[[#This Row],[POS]]),FALSE)</f>
        <v>C</v>
      </c>
      <c r="E92" s="10">
        <f>VLOOKUP(MYRANKS_H[[#This Row],[PLAYERID]],PLAYERIDMAP[],COLUMN(PLAYERIDMAP[[#This Row],[IDFANGRAPHS]]),FALSE)</f>
        <v>5557</v>
      </c>
      <c r="F92" s="10">
        <f>VLOOKUP(MYRANKS_H[[#This Row],[PLAYER NAME]],HITTERPROJECTIONS[],COLUMN(HITTERPROJECTIONS[[#This Row],[PA]]),FALSE)</f>
        <v>450</v>
      </c>
      <c r="G92" s="33">
        <f>VLOOKUP(MYRANKS_H[[#This Row],[PLAYER NAME]],HITTERPROJECTIONS[],COLUMN(HITTERPROJECTIONS[[#This Row],[AB]]),FALSE)</f>
        <v>407.83064516129031</v>
      </c>
      <c r="H92" s="33">
        <f>VLOOKUP(MYRANKS_H[[#This Row],[PLAYER NAME]],HITTERPROJECTIONS[],COLUMN(HITTERPROJECTIONS[[#This Row],[HITS]]),FALSE)</f>
        <v>98.692538999999996</v>
      </c>
      <c r="I92" s="33">
        <f>VLOOKUP(MYRANKS_H[[#This Row],[PLAYER NAME]],HITTERPROJECTIONS[],COLUMN(HITTERPROJECTIONS[[#This Row],[HR]]),FALSE)</f>
        <v>15.606675000000001</v>
      </c>
      <c r="J92" s="33">
        <f>VLOOKUP(MYRANKS_H[[#This Row],[PLAYER NAME]],HITTERPROJECTIONS[],COLUMN(HITTERPROJECTIONS[[#This Row],[R]]),FALSE)</f>
        <v>58.5</v>
      </c>
      <c r="K92" s="33">
        <f>VLOOKUP(MYRANKS_H[[#This Row],[PLAYER NAME]],HITTERPROJECTIONS[],COLUMN(HITTERPROJECTIONS[[#This Row],[RBI]]),FALSE)</f>
        <v>54</v>
      </c>
      <c r="L92" s="33">
        <f>VLOOKUP(MYRANKS_H[[#This Row],[PLAYER NAME]],HITTERPROJECTIONS[],COLUMN(HITTERPROJECTIONS[[#This Row],[BB]]),FALSE)</f>
        <v>38.25</v>
      </c>
      <c r="M92" s="33">
        <f>VLOOKUP(MYRANKS_H[[#This Row],[PLAYER NAME]],HITTERPROJECTIONS[],COLUMN(HITTERPROJECTIONS[[#This Row],[SO]]),FALSE)</f>
        <v>135</v>
      </c>
      <c r="N92" s="33">
        <f>VLOOKUP(MYRANKS_H[[#This Row],[PLAYER NAME]],HITTERPROJECTIONS[],COLUMN(HITTERPROJECTIONS[[#This Row],[SB]]),FALSE)</f>
        <v>2.0999999999999996</v>
      </c>
      <c r="O92" s="12">
        <f>MYRANKS_H[[#This Row],[H]]/MYRANKS_H[[#This Row],[AB]]</f>
        <v>0.24199392608411935</v>
      </c>
      <c r="P92" s="24">
        <f>MYRANKS_H[[#This Row],[R]]/24.6-VLOOKUP(MYRANKS_H[[#This Row],[POS]],ReplacementLevel_H[],COLUMN(ReplacementLevel_H[R]),FALSE)</f>
        <v>0.71804878048780485</v>
      </c>
      <c r="Q92" s="24">
        <f>MYRANKS_H[[#This Row],[HR]]/10.4-VLOOKUP(MYRANKS_H[[#This Row],[POS]],ReplacementLevel_H[],COLUMN(ReplacementLevel_H[HR]),FALSE)</f>
        <v>0.43064182692307695</v>
      </c>
      <c r="R92" s="24">
        <f>MYRANKS_H[[#This Row],[RBI]]/24.6-VLOOKUP(MYRANKS_H[[#This Row],[POS]],ReplacementLevel_H[],COLUMN(ReplacementLevel_H[RBI]),FALSE)</f>
        <v>0.40512195121951189</v>
      </c>
      <c r="S92" s="24">
        <f>MYRANKS_H[[#This Row],[SB]]/9.4-VLOOKUP(MYRANKS_H[[#This Row],[POS]],ReplacementLevel_H[],COLUMN(ReplacementLevel_H[SB]),FALSE)</f>
        <v>4.3404255319148904E-2</v>
      </c>
      <c r="T92" s="24">
        <f>((MYRANKS_H[[#This Row],[H]]+1768)/(MYRANKS_H[[#This Row],[AB]]+6617)-0.267)/0.0024-VLOOKUP(MYRANKS_H[[#This Row],[POS]],ReplacementLevel_H[],COLUMN(ReplacementLevel_H[AVG]),FALSE)</f>
        <v>0.18990161818462237</v>
      </c>
      <c r="U92" s="24">
        <f>MYRANKS_H[[#This Row],[RSGP]]+MYRANKS_H[[#This Row],[HRSGP]]+MYRANKS_H[[#This Row],[RBISGP]]+MYRANKS_H[[#This Row],[SBSGP]]+MYRANKS_H[[#This Row],[AVGSGP]]</f>
        <v>1.7871184321341649</v>
      </c>
      <c r="V92" s="57">
        <f>_xlfn.RANK.EQ(MYRANKS_H[[#This Row],[TTLSGP]],U:U,0)</f>
        <v>91</v>
      </c>
    </row>
    <row r="93" spans="1:22" ht="15" customHeight="1" x14ac:dyDescent="0.25">
      <c r="A93" s="6" t="s">
        <v>1523</v>
      </c>
      <c r="B93" s="13" t="str">
        <f>VLOOKUP(MYRANKS_H[[#This Row],[PLAYERID]],PLAYERIDMAP[],COLUMN(PLAYERIDMAP[[#This Row],[PLAYERNAME]]),FALSE)</f>
        <v>Matt Carpenter</v>
      </c>
      <c r="C93" s="9" t="str">
        <f>VLOOKUP(MYRANKS_H[[#This Row],[PLAYERID]],PLAYERIDMAP[],COLUMN(PLAYERIDMAP[[#This Row],[TEAM]]),FALSE)</f>
        <v>STL</v>
      </c>
      <c r="D93" s="9" t="str">
        <f>VLOOKUP(MYRANKS_H[[#This Row],[PLAYERID]],PLAYERIDMAP[],COLUMN(PLAYERIDMAP[[#This Row],[POS]]),FALSE)</f>
        <v>1B</v>
      </c>
      <c r="E93" s="9">
        <f>VLOOKUP(MYRANKS_H[[#This Row],[PLAYERID]],PLAYERIDMAP[],COLUMN(PLAYERIDMAP[[#This Row],[IDFANGRAPHS]]),FALSE)</f>
        <v>8090</v>
      </c>
      <c r="F93" s="10">
        <f>VLOOKUP(MYRANKS_H[[#This Row],[PLAYER NAME]],HITTERPROJECTIONS[],COLUMN(HITTERPROJECTIONS[[#This Row],[PA]]),FALSE)</f>
        <v>650</v>
      </c>
      <c r="G93" s="33">
        <f>VLOOKUP(MYRANKS_H[[#This Row],[PLAYER NAME]],HITTERPROJECTIONS[],COLUMN(HITTERPROJECTIONS[[#This Row],[AB]]),FALSE)</f>
        <v>569.65277777777783</v>
      </c>
      <c r="H93" s="33">
        <f>VLOOKUP(MYRANKS_H[[#This Row],[PLAYER NAME]],HITTERPROJECTIONS[],COLUMN(HITTERPROJECTIONS[[#This Row],[HITS]]),FALSE)</f>
        <v>168.05637694444448</v>
      </c>
      <c r="I93" s="33">
        <f>VLOOKUP(MYRANKS_H[[#This Row],[PLAYER NAME]],HITTERPROJECTIONS[],COLUMN(HITTERPROJECTIONS[[#This Row],[HR]]),FALSE)</f>
        <v>11.074194444444446</v>
      </c>
      <c r="J93" s="33">
        <f>VLOOKUP(MYRANKS_H[[#This Row],[PLAYER NAME]],HITTERPROJECTIONS[],COLUMN(HITTERPROJECTIONS[[#This Row],[R]]),FALSE)</f>
        <v>96.199999999999989</v>
      </c>
      <c r="K93" s="33">
        <f>VLOOKUP(MYRANKS_H[[#This Row],[PLAYER NAME]],HITTERPROJECTIONS[],COLUMN(HITTERPROJECTIONS[[#This Row],[RBI]]),FALSE)</f>
        <v>76.7</v>
      </c>
      <c r="L93" s="33">
        <f>VLOOKUP(MYRANKS_H[[#This Row],[PLAYER NAME]],HITTERPROJECTIONS[],COLUMN(HITTERPROJECTIONS[[#This Row],[BB]]),FALSE)</f>
        <v>65</v>
      </c>
      <c r="M93" s="33">
        <f>VLOOKUP(MYRANKS_H[[#This Row],[PLAYER NAME]],HITTERPROJECTIONS[],COLUMN(HITTERPROJECTIONS[[#This Row],[SO]]),FALSE)</f>
        <v>91.000000000000014</v>
      </c>
      <c r="N93" s="33">
        <f>VLOOKUP(MYRANKS_H[[#This Row],[PLAYER NAME]],HITTERPROJECTIONS[],COLUMN(HITTERPROJECTIONS[[#This Row],[SB]]),FALSE)</f>
        <v>2.5</v>
      </c>
      <c r="O93" s="12">
        <f>MYRANKS_H[[#This Row],[H]]/MYRANKS_H[[#This Row],[AB]]</f>
        <v>0.29501546117274169</v>
      </c>
      <c r="P93" s="24">
        <f>MYRANKS_H[[#This Row],[R]]/24.6-VLOOKUP(MYRANKS_H[[#This Row],[POS]],ReplacementLevel_H[],COLUMN(ReplacementLevel_H[R]),FALSE)</f>
        <v>1.5505691056910562</v>
      </c>
      <c r="Q93" s="24">
        <f>MYRANKS_H[[#This Row],[HR]]/10.4-VLOOKUP(MYRANKS_H[[#This Row],[POS]],ReplacementLevel_H[],COLUMN(ReplacementLevel_H[HR]),FALSE)</f>
        <v>-0.87517361111111103</v>
      </c>
      <c r="R93" s="24">
        <f>MYRANKS_H[[#This Row],[RBI]]/24.6-VLOOKUP(MYRANKS_H[[#This Row],[POS]],ReplacementLevel_H[],COLUMN(ReplacementLevel_H[RBI]),FALSE)</f>
        <v>0.41788617886178825</v>
      </c>
      <c r="S93" s="24">
        <f>MYRANKS_H[[#This Row],[SB]]/9.4-VLOOKUP(MYRANKS_H[[#This Row],[POS]],ReplacementLevel_H[],COLUMN(ReplacementLevel_H[SB]),FALSE)</f>
        <v>-2.4042553191489346E-2</v>
      </c>
      <c r="T93" s="24">
        <f>((MYRANKS_H[[#This Row],[H]]+1768)/(MYRANKS_H[[#This Row],[AB]]+6617)-0.267)/0.0024-VLOOKUP(MYRANKS_H[[#This Row],[POS]],ReplacementLevel_H[],COLUMN(ReplacementLevel_H[AVG]),FALSE)</f>
        <v>0.70838349705635073</v>
      </c>
      <c r="U93" s="24">
        <f>MYRANKS_H[[#This Row],[RSGP]]+MYRANKS_H[[#This Row],[HRSGP]]+MYRANKS_H[[#This Row],[RBISGP]]+MYRANKS_H[[#This Row],[SBSGP]]+MYRANKS_H[[#This Row],[AVGSGP]]</f>
        <v>1.7776226173065948</v>
      </c>
      <c r="V93" s="57">
        <f>_xlfn.RANK.EQ(MYRANKS_H[[#This Row],[TTLSGP]],U:U,0)</f>
        <v>92</v>
      </c>
    </row>
    <row r="94" spans="1:22" ht="15" customHeight="1" x14ac:dyDescent="0.25">
      <c r="A94" s="7" t="s">
        <v>1245</v>
      </c>
      <c r="B94" s="13" t="str">
        <f>VLOOKUP(MYRANKS_H[[#This Row],[PLAYERID]],PLAYERIDMAP[],COLUMN(PLAYERIDMAP[[#This Row],[PLAYERNAME]]),FALSE)</f>
        <v>Chase Utley</v>
      </c>
      <c r="C94" s="10" t="str">
        <f>VLOOKUP(MYRANKS_H[[#This Row],[PLAYERID]],PLAYERIDMAP[],COLUMN(PLAYERIDMAP[[#This Row],[TEAM]]),FALSE)</f>
        <v>PHI</v>
      </c>
      <c r="D94" s="10" t="str">
        <f>VLOOKUP(MYRANKS_H[[#This Row],[PLAYERID]],PLAYERIDMAP[],COLUMN(PLAYERIDMAP[[#This Row],[POS]]),FALSE)</f>
        <v>2B</v>
      </c>
      <c r="E94" s="10">
        <f>VLOOKUP(MYRANKS_H[[#This Row],[PLAYERID]],PLAYERIDMAP[],COLUMN(PLAYERIDMAP[[#This Row],[IDFANGRAPHS]]),FALSE)</f>
        <v>1679</v>
      </c>
      <c r="F94" s="10">
        <f>VLOOKUP(MYRANKS_H[[#This Row],[PLAYER NAME]],HITTERPROJECTIONS[],COLUMN(HITTERPROJECTIONS[[#This Row],[PA]]),FALSE)</f>
        <v>450</v>
      </c>
      <c r="G94" s="33">
        <f>VLOOKUP(MYRANKS_H[[#This Row],[PLAYER NAME]],HITTERPROJECTIONS[],COLUMN(HITTERPROJECTIONS[[#This Row],[AB]]),FALSE)</f>
        <v>396</v>
      </c>
      <c r="H94" s="33">
        <f>VLOOKUP(MYRANKS_H[[#This Row],[PLAYER NAME]],HITTERPROJECTIONS[],COLUMN(HITTERPROJECTIONS[[#This Row],[HITS]]),FALSE)</f>
        <v>107.93924999999999</v>
      </c>
      <c r="I94" s="33">
        <f>VLOOKUP(MYRANKS_H[[#This Row],[PLAYER NAME]],HITTERPROJECTIONS[],COLUMN(HITTERPROJECTIONS[[#This Row],[HR]]),FALSE)</f>
        <v>14.175000000000001</v>
      </c>
      <c r="J94" s="33">
        <f>VLOOKUP(MYRANKS_H[[#This Row],[PLAYER NAME]],HITTERPROJECTIONS[],COLUMN(HITTERPROJECTIONS[[#This Row],[R]]),FALSE)</f>
        <v>56.25</v>
      </c>
      <c r="K94" s="33">
        <f>VLOOKUP(MYRANKS_H[[#This Row],[PLAYER NAME]],HITTERPROJECTIONS[],COLUMN(HITTERPROJECTIONS[[#This Row],[RBI]]),FALSE)</f>
        <v>51.75</v>
      </c>
      <c r="L94" s="33">
        <f>VLOOKUP(MYRANKS_H[[#This Row],[PLAYER NAME]],HITTERPROJECTIONS[],COLUMN(HITTERPROJECTIONS[[#This Row],[BB]]),FALSE)</f>
        <v>40.5</v>
      </c>
      <c r="M94" s="33">
        <f>VLOOKUP(MYRANKS_H[[#This Row],[PLAYER NAME]],HITTERPROJECTIONS[],COLUMN(HITTERPROJECTIONS[[#This Row],[SO]]),FALSE)</f>
        <v>63.000000000000007</v>
      </c>
      <c r="N94" s="33">
        <f>VLOOKUP(MYRANKS_H[[#This Row],[PLAYER NAME]],HITTERPROJECTIONS[],COLUMN(HITTERPROJECTIONS[[#This Row],[SB]]),FALSE)</f>
        <v>6.93</v>
      </c>
      <c r="O94" s="12">
        <f>MYRANKS_H[[#This Row],[H]]/MYRANKS_H[[#This Row],[AB]]</f>
        <v>0.2725738636363636</v>
      </c>
      <c r="P94" s="24">
        <f>MYRANKS_H[[#This Row],[R]]/24.6-VLOOKUP(MYRANKS_H[[#This Row],[POS]],ReplacementLevel_H[],COLUMN(ReplacementLevel_H[R]),FALSE)</f>
        <v>0.15658536585365868</v>
      </c>
      <c r="Q94" s="24">
        <f>MYRANKS_H[[#This Row],[HR]]/10.4-VLOOKUP(MYRANKS_H[[#This Row],[POS]],ReplacementLevel_H[],COLUMN(ReplacementLevel_H[HR]),FALSE)</f>
        <v>0.26298076923076907</v>
      </c>
      <c r="R94" s="24">
        <f>MYRANKS_H[[#This Row],[RBI]]/24.6-VLOOKUP(MYRANKS_H[[#This Row],[POS]],ReplacementLevel_H[],COLUMN(ReplacementLevel_H[RBI]),FALSE)</f>
        <v>0.30365853658536568</v>
      </c>
      <c r="S94" s="24">
        <f>MYRANKS_H[[#This Row],[SB]]/9.4-VLOOKUP(MYRANKS_H[[#This Row],[POS]],ReplacementLevel_H[],COLUMN(ReplacementLevel_H[SB]),FALSE)</f>
        <v>0.35723404255319147</v>
      </c>
      <c r="T94" s="24">
        <f>((MYRANKS_H[[#This Row],[H]]+1768)/(MYRANKS_H[[#This Row],[AB]]+6617)-0.267)/0.0024-VLOOKUP(MYRANKS_H[[#This Row],[POS]],ReplacementLevel_H[],COLUMN(ReplacementLevel_H[AVG]),FALSE)</f>
        <v>0.65606076809733904</v>
      </c>
      <c r="U94" s="24">
        <f>MYRANKS_H[[#This Row],[RSGP]]+MYRANKS_H[[#This Row],[HRSGP]]+MYRANKS_H[[#This Row],[RBISGP]]+MYRANKS_H[[#This Row],[SBSGP]]+MYRANKS_H[[#This Row],[AVGSGP]]</f>
        <v>1.736519482320324</v>
      </c>
      <c r="V94" s="57">
        <f>_xlfn.RANK.EQ(MYRANKS_H[[#This Row],[TTLSGP]],U:U,0)</f>
        <v>93</v>
      </c>
    </row>
    <row r="95" spans="1:22" ht="15" customHeight="1" x14ac:dyDescent="0.25">
      <c r="A95" s="6" t="s">
        <v>1156</v>
      </c>
      <c r="B95" s="13" t="str">
        <f>VLOOKUP(MYRANKS_H[[#This Row],[PLAYERID]],PLAYERIDMAP[],COLUMN(PLAYERIDMAP[[#This Row],[PLAYERNAME]]),FALSE)</f>
        <v>Torii Hunter</v>
      </c>
      <c r="C95" s="9" t="str">
        <f>VLOOKUP(MYRANKS_H[[#This Row],[PLAYERID]],PLAYERIDMAP[],COLUMN(PLAYERIDMAP[[#This Row],[TEAM]]),FALSE)</f>
        <v>DET</v>
      </c>
      <c r="D95" s="9" t="str">
        <f>VLOOKUP(MYRANKS_H[[#This Row],[PLAYERID]],PLAYERIDMAP[],COLUMN(PLAYERIDMAP[[#This Row],[POS]]),FALSE)</f>
        <v>OF</v>
      </c>
      <c r="E95" s="9">
        <f>VLOOKUP(MYRANKS_H[[#This Row],[PLAYERID]],PLAYERIDMAP[],COLUMN(PLAYERIDMAP[[#This Row],[IDFANGRAPHS]]),FALSE)</f>
        <v>731</v>
      </c>
      <c r="F95" s="10">
        <f>VLOOKUP(MYRANKS_H[[#This Row],[PLAYER NAME]],HITTERPROJECTIONS[],COLUMN(HITTERPROJECTIONS[[#This Row],[PA]]),FALSE)</f>
        <v>625</v>
      </c>
      <c r="G95" s="33">
        <f>VLOOKUP(MYRANKS_H[[#This Row],[PLAYER NAME]],HITTERPROJECTIONS[],COLUMN(HITTERPROJECTIONS[[#This Row],[AB]]),FALSE)</f>
        <v>568.75</v>
      </c>
      <c r="H95" s="33">
        <f>VLOOKUP(MYRANKS_H[[#This Row],[PLAYER NAME]],HITTERPROJECTIONS[],COLUMN(HITTERPROJECTIONS[[#This Row],[HITS]]),FALSE)</f>
        <v>159.85665</v>
      </c>
      <c r="I95" s="33">
        <f>VLOOKUP(MYRANKS_H[[#This Row],[PLAYER NAME]],HITTERPROJECTIONS[],COLUMN(HITTERPROJECTIONS[[#This Row],[HR]]),FALSE)</f>
        <v>17.436249999999998</v>
      </c>
      <c r="J95" s="33">
        <f>VLOOKUP(MYRANKS_H[[#This Row],[PLAYER NAME]],HITTERPROJECTIONS[],COLUMN(HITTERPROJECTIONS[[#This Row],[R]]),FALSE)</f>
        <v>79.375</v>
      </c>
      <c r="K95" s="33">
        <f>VLOOKUP(MYRANKS_H[[#This Row],[PLAYER NAME]],HITTERPROJECTIONS[],COLUMN(HITTERPROJECTIONS[[#This Row],[RBI]]),FALSE)</f>
        <v>80.625</v>
      </c>
      <c r="L95" s="33">
        <f>VLOOKUP(MYRANKS_H[[#This Row],[PLAYER NAME]],HITTERPROJECTIONS[],COLUMN(HITTERPROJECTIONS[[#This Row],[BB]]),FALSE)</f>
        <v>43.750000000000007</v>
      </c>
      <c r="M95" s="33">
        <f>VLOOKUP(MYRANKS_H[[#This Row],[PLAYER NAME]],HITTERPROJECTIONS[],COLUMN(HITTERPROJECTIONS[[#This Row],[SO]]),FALSE)</f>
        <v>112.5</v>
      </c>
      <c r="N95" s="33">
        <f>VLOOKUP(MYRANKS_H[[#This Row],[PLAYER NAME]],HITTERPROJECTIONS[],COLUMN(HITTERPROJECTIONS[[#This Row],[SB]]),FALSE)</f>
        <v>4.0625</v>
      </c>
      <c r="O95" s="12">
        <f>MYRANKS_H[[#This Row],[H]]/MYRANKS_H[[#This Row],[AB]]</f>
        <v>0.28106663736263737</v>
      </c>
      <c r="P95" s="24">
        <f>MYRANKS_H[[#This Row],[R]]/24.6-VLOOKUP(MYRANKS_H[[#This Row],[POS]],ReplacementLevel_H[],COLUMN(ReplacementLevel_H[R]),FALSE)</f>
        <v>0.47662601626016254</v>
      </c>
      <c r="Q95" s="24">
        <f>MYRANKS_H[[#This Row],[HR]]/10.4-VLOOKUP(MYRANKS_H[[#This Row],[POS]],ReplacementLevel_H[],COLUMN(ReplacementLevel_H[HR]),FALSE)</f>
        <v>0.31656249999999964</v>
      </c>
      <c r="R95" s="24">
        <f>MYRANKS_H[[#This Row],[RBI]]/24.6-VLOOKUP(MYRANKS_H[[#This Row],[POS]],ReplacementLevel_H[],COLUMN(ReplacementLevel_H[RBI]),FALSE)</f>
        <v>0.88743902439024369</v>
      </c>
      <c r="S95" s="24">
        <f>MYRANKS_H[[#This Row],[SB]]/9.4-VLOOKUP(MYRANKS_H[[#This Row],[POS]],ReplacementLevel_H[],COLUMN(ReplacementLevel_H[SB]),FALSE)</f>
        <v>-0.34781914893617027</v>
      </c>
      <c r="T95" s="24">
        <f>((MYRANKS_H[[#This Row],[H]]+1768)/(MYRANKS_H[[#This Row],[AB]]+6617)-0.267)/0.0024-VLOOKUP(MYRANKS_H[[#This Row],[POS]],ReplacementLevel_H[],COLUMN(ReplacementLevel_H[AVG]),FALSE)</f>
        <v>0.39702350717275048</v>
      </c>
      <c r="U95" s="24">
        <f>MYRANKS_H[[#This Row],[RSGP]]+MYRANKS_H[[#This Row],[HRSGP]]+MYRANKS_H[[#This Row],[RBISGP]]+MYRANKS_H[[#This Row],[SBSGP]]+MYRANKS_H[[#This Row],[AVGSGP]]</f>
        <v>1.7298318988869861</v>
      </c>
      <c r="V95" s="57">
        <f>_xlfn.RANK.EQ(MYRANKS_H[[#This Row],[TTLSGP]],U:U,0)</f>
        <v>94</v>
      </c>
    </row>
    <row r="96" spans="1:22" x14ac:dyDescent="0.25">
      <c r="A96" s="7" t="s">
        <v>1370</v>
      </c>
      <c r="B96" s="13" t="str">
        <f>VLOOKUP(MYRANKS_H[[#This Row],[PLAYERID]],PLAYERIDMAP[],COLUMN(PLAYERIDMAP[[#This Row],[PLAYERNAME]]),FALSE)</f>
        <v>Rickie Weeks</v>
      </c>
      <c r="C96" s="10" t="str">
        <f>VLOOKUP(MYRANKS_H[[#This Row],[PLAYERID]],PLAYERIDMAP[],COLUMN(PLAYERIDMAP[[#This Row],[TEAM]]),FALSE)</f>
        <v>MIL</v>
      </c>
      <c r="D96" s="10" t="str">
        <f>VLOOKUP(MYRANKS_H[[#This Row],[PLAYERID]],PLAYERIDMAP[],COLUMN(PLAYERIDMAP[[#This Row],[POS]]),FALSE)</f>
        <v>2B</v>
      </c>
      <c r="E96" s="10">
        <f>VLOOKUP(MYRANKS_H[[#This Row],[PLAYERID]],PLAYERIDMAP[],COLUMN(PLAYERIDMAP[[#This Row],[IDFANGRAPHS]]),FALSE)</f>
        <v>1849</v>
      </c>
      <c r="F96" s="10">
        <f>VLOOKUP(MYRANKS_H[[#This Row],[PLAYER NAME]],HITTERPROJECTIONS[],COLUMN(HITTERPROJECTIONS[[#This Row],[PA]]),FALSE)</f>
        <v>500</v>
      </c>
      <c r="G96" s="33">
        <f>VLOOKUP(MYRANKS_H[[#This Row],[PLAYER NAME]],HITTERPROJECTIONS[],COLUMN(HITTERPROJECTIONS[[#This Row],[AB]]),FALSE)</f>
        <v>435.83333333333331</v>
      </c>
      <c r="H96" s="33">
        <f>VLOOKUP(MYRANKS_H[[#This Row],[PLAYER NAME]],HITTERPROJECTIONS[],COLUMN(HITTERPROJECTIONS[[#This Row],[HITS]]),FALSE)</f>
        <v>108.14375</v>
      </c>
      <c r="I96" s="33">
        <f>VLOOKUP(MYRANKS_H[[#This Row],[PLAYER NAME]],HITTERPROJECTIONS[],COLUMN(HITTERPROJECTIONS[[#This Row],[HR]]),FALSE)</f>
        <v>20.5625</v>
      </c>
      <c r="J96" s="33">
        <f>VLOOKUP(MYRANKS_H[[#This Row],[PLAYER NAME]],HITTERPROJECTIONS[],COLUMN(HITTERPROJECTIONS[[#This Row],[R]]),FALSE)</f>
        <v>59</v>
      </c>
      <c r="K96" s="33">
        <f>VLOOKUP(MYRANKS_H[[#This Row],[PLAYER NAME]],HITTERPROJECTIONS[],COLUMN(HITTERPROJECTIONS[[#This Row],[RBI]]),FALSE)</f>
        <v>41.5</v>
      </c>
      <c r="L96" s="33">
        <f>VLOOKUP(MYRANKS_H[[#This Row],[PLAYER NAME]],HITTERPROJECTIONS[],COLUMN(HITTERPROJECTIONS[[#This Row],[BB]]),FALSE)</f>
        <v>52.5</v>
      </c>
      <c r="M96" s="33">
        <f>VLOOKUP(MYRANKS_H[[#This Row],[PLAYER NAME]],HITTERPROJECTIONS[],COLUMN(HITTERPROJECTIONS[[#This Row],[SO]]),FALSE)</f>
        <v>125</v>
      </c>
      <c r="N96" s="33">
        <f>VLOOKUP(MYRANKS_H[[#This Row],[PLAYER NAME]],HITTERPROJECTIONS[],COLUMN(HITTERPROJECTIONS[[#This Row],[SB]]),FALSE)</f>
        <v>9.375</v>
      </c>
      <c r="O96" s="12">
        <f>MYRANKS_H[[#This Row],[H]]/MYRANKS_H[[#This Row],[AB]]</f>
        <v>0.24813097514340346</v>
      </c>
      <c r="P96" s="24">
        <f>MYRANKS_H[[#This Row],[R]]/24.6-VLOOKUP(MYRANKS_H[[#This Row],[POS]],ReplacementLevel_H[],COLUMN(ReplacementLevel_H[R]),FALSE)</f>
        <v>0.26837398373983756</v>
      </c>
      <c r="Q96" s="24">
        <f>MYRANKS_H[[#This Row],[HR]]/10.4-VLOOKUP(MYRANKS_H[[#This Row],[POS]],ReplacementLevel_H[],COLUMN(ReplacementLevel_H[HR]),FALSE)</f>
        <v>0.87716346153846136</v>
      </c>
      <c r="R96" s="24">
        <f>MYRANKS_H[[#This Row],[RBI]]/24.6-VLOOKUP(MYRANKS_H[[#This Row],[POS]],ReplacementLevel_H[],COLUMN(ReplacementLevel_H[RBI]),FALSE)</f>
        <v>-0.11300813008130106</v>
      </c>
      <c r="S96" s="24">
        <f>MYRANKS_H[[#This Row],[SB]]/9.4-VLOOKUP(MYRANKS_H[[#This Row],[POS]],ReplacementLevel_H[],COLUMN(ReplacementLevel_H[SB]),FALSE)</f>
        <v>0.61734042553191482</v>
      </c>
      <c r="T96" s="24">
        <f>((MYRANKS_H[[#This Row],[H]]+1768)/(MYRANKS_H[[#This Row],[AB]]+6617)-0.267)/0.0024-VLOOKUP(MYRANKS_H[[#This Row],[POS]],ReplacementLevel_H[],COLUMN(ReplacementLevel_H[AVG]),FALSE)</f>
        <v>3.8655268568174139E-2</v>
      </c>
      <c r="U96" s="24">
        <f>MYRANKS_H[[#This Row],[RSGP]]+MYRANKS_H[[#This Row],[HRSGP]]+MYRANKS_H[[#This Row],[RBISGP]]+MYRANKS_H[[#This Row],[SBSGP]]+MYRANKS_H[[#This Row],[AVGSGP]]</f>
        <v>1.6885250092970869</v>
      </c>
      <c r="V96" s="57">
        <f>_xlfn.RANK.EQ(MYRANKS_H[[#This Row],[TTLSGP]],U:U,0)</f>
        <v>95</v>
      </c>
    </row>
    <row r="97" spans="1:22" ht="15" customHeight="1" x14ac:dyDescent="0.25">
      <c r="A97" s="6" t="s">
        <v>1186</v>
      </c>
      <c r="B97" s="13" t="str">
        <f>VLOOKUP(MYRANKS_H[[#This Row],[PLAYERID]],PLAYERIDMAP[],COLUMN(PLAYERIDMAP[[#This Row],[PLAYERNAME]]),FALSE)</f>
        <v>Brandon Moss</v>
      </c>
      <c r="C97" s="9" t="str">
        <f>VLOOKUP(MYRANKS_H[[#This Row],[PLAYERID]],PLAYERIDMAP[],COLUMN(PLAYERIDMAP[[#This Row],[TEAM]]),FALSE)</f>
        <v>OAK</v>
      </c>
      <c r="D97" s="9" t="str">
        <f>VLOOKUP(MYRANKS_H[[#This Row],[PLAYERID]],PLAYERIDMAP[],COLUMN(PLAYERIDMAP[[#This Row],[POS]]),FALSE)</f>
        <v>OF</v>
      </c>
      <c r="E97" s="9">
        <f>VLOOKUP(MYRANKS_H[[#This Row],[PLAYERID]],PLAYERIDMAP[],COLUMN(PLAYERIDMAP[[#This Row],[IDFANGRAPHS]]),FALSE)</f>
        <v>4467</v>
      </c>
      <c r="F97" s="10">
        <f>VLOOKUP(MYRANKS_H[[#This Row],[PLAYER NAME]],HITTERPROJECTIONS[],COLUMN(HITTERPROJECTIONS[[#This Row],[PA]]),FALSE)</f>
        <v>500</v>
      </c>
      <c r="G97" s="33">
        <f>VLOOKUP(MYRANKS_H[[#This Row],[PLAYER NAME]],HITTERPROJECTIONS[],COLUMN(HITTERPROJECTIONS[[#This Row],[AB]]),FALSE)</f>
        <v>441.31944444444446</v>
      </c>
      <c r="H97" s="33">
        <f>VLOOKUP(MYRANKS_H[[#This Row],[PLAYER NAME]],HITTERPROJECTIONS[],COLUMN(HITTERPROJECTIONS[[#This Row],[HITS]]),FALSE)</f>
        <v>114.59656111111111</v>
      </c>
      <c r="I97" s="33">
        <f>VLOOKUP(MYRANKS_H[[#This Row],[PLAYER NAME]],HITTERPROJECTIONS[],COLUMN(HITTERPROJECTIONS[[#This Row],[HR]]),FALSE)</f>
        <v>29.087777777777777</v>
      </c>
      <c r="J97" s="33">
        <f>VLOOKUP(MYRANKS_H[[#This Row],[PLAYER NAME]],HITTERPROJECTIONS[],COLUMN(HITTERPROJECTIONS[[#This Row],[R]]),FALSE)</f>
        <v>71</v>
      </c>
      <c r="K97" s="33">
        <f>VLOOKUP(MYRANKS_H[[#This Row],[PLAYER NAME]],HITTERPROJECTIONS[],COLUMN(HITTERPROJECTIONS[[#This Row],[RBI]]),FALSE)</f>
        <v>78</v>
      </c>
      <c r="L97" s="33">
        <f>VLOOKUP(MYRANKS_H[[#This Row],[PLAYER NAME]],HITTERPROJECTIONS[],COLUMN(HITTERPROJECTIONS[[#This Row],[BB]]),FALSE)</f>
        <v>50</v>
      </c>
      <c r="M97" s="33">
        <f>VLOOKUP(MYRANKS_H[[#This Row],[PLAYER NAME]],HITTERPROJECTIONS[],COLUMN(HITTERPROJECTIONS[[#This Row],[SO]]),FALSE)</f>
        <v>135</v>
      </c>
      <c r="N97" s="33">
        <f>VLOOKUP(MYRANKS_H[[#This Row],[PLAYER NAME]],HITTERPROJECTIONS[],COLUMN(HITTERPROJECTIONS[[#This Row],[SB]]),FALSE)</f>
        <v>3.25</v>
      </c>
      <c r="O97" s="12">
        <f>MYRANKS_H[[#This Row],[H]]/MYRANKS_H[[#This Row],[AB]]</f>
        <v>0.25966805350118016</v>
      </c>
      <c r="P97" s="24">
        <f>MYRANKS_H[[#This Row],[R]]/24.6-VLOOKUP(MYRANKS_H[[#This Row],[POS]],ReplacementLevel_H[],COLUMN(ReplacementLevel_H[R]),FALSE)</f>
        <v>0.13617886178861793</v>
      </c>
      <c r="Q97" s="24">
        <f>MYRANKS_H[[#This Row],[HR]]/10.4-VLOOKUP(MYRANKS_H[[#This Row],[POS]],ReplacementLevel_H[],COLUMN(ReplacementLevel_H[HR]),FALSE)</f>
        <v>1.4369017094017094</v>
      </c>
      <c r="R97" s="24">
        <f>MYRANKS_H[[#This Row],[RBI]]/24.6-VLOOKUP(MYRANKS_H[[#This Row],[POS]],ReplacementLevel_H[],COLUMN(ReplacementLevel_H[RBI]),FALSE)</f>
        <v>0.78073170731707275</v>
      </c>
      <c r="S97" s="24">
        <f>MYRANKS_H[[#This Row],[SB]]/9.4-VLOOKUP(MYRANKS_H[[#This Row],[POS]],ReplacementLevel_H[],COLUMN(ReplacementLevel_H[SB]),FALSE)</f>
        <v>-0.43425531914893623</v>
      </c>
      <c r="T97" s="24">
        <f>((MYRANKS_H[[#This Row],[H]]+1768)/(MYRANKS_H[[#This Row],[AB]]+6617)-0.267)/0.0024-VLOOKUP(MYRANKS_H[[#This Row],[POS]],ReplacementLevel_H[],COLUMN(ReplacementLevel_H[AVG]),FALSE)</f>
        <v>-0.25657228106837227</v>
      </c>
      <c r="U97" s="24">
        <f>MYRANKS_H[[#This Row],[RSGP]]+MYRANKS_H[[#This Row],[HRSGP]]+MYRANKS_H[[#This Row],[RBISGP]]+MYRANKS_H[[#This Row],[SBSGP]]+MYRANKS_H[[#This Row],[AVGSGP]]</f>
        <v>1.6629846782900914</v>
      </c>
      <c r="V97" s="57">
        <f>_xlfn.RANK.EQ(MYRANKS_H[[#This Row],[TTLSGP]],U:U,0)</f>
        <v>96</v>
      </c>
    </row>
    <row r="98" spans="1:22" x14ac:dyDescent="0.25">
      <c r="A98" s="6" t="s">
        <v>1617</v>
      </c>
      <c r="B98" s="13" t="str">
        <f>VLOOKUP(MYRANKS_H[[#This Row],[PLAYERID]],PLAYERIDMAP[],COLUMN(PLAYERIDMAP[[#This Row],[PLAYERNAME]]),FALSE)</f>
        <v>Norichika Aoki</v>
      </c>
      <c r="C98" s="9" t="str">
        <f>VLOOKUP(MYRANKS_H[[#This Row],[PLAYERID]],PLAYERIDMAP[],COLUMN(PLAYERIDMAP[[#This Row],[TEAM]]),FALSE)</f>
        <v>KC</v>
      </c>
      <c r="D98" s="9" t="str">
        <f>VLOOKUP(MYRANKS_H[[#This Row],[PLAYERID]],PLAYERIDMAP[],COLUMN(PLAYERIDMAP[[#This Row],[POS]]),FALSE)</f>
        <v>OF</v>
      </c>
      <c r="E98" s="9">
        <f>VLOOKUP(MYRANKS_H[[#This Row],[PLAYERID]],PLAYERIDMAP[],COLUMN(PLAYERIDMAP[[#This Row],[IDFANGRAPHS]]),FALSE)</f>
        <v>13075</v>
      </c>
      <c r="F98" s="10">
        <f>VLOOKUP(MYRANKS_H[[#This Row],[PLAYER NAME]],HITTERPROJECTIONS[],COLUMN(HITTERPROJECTIONS[[#This Row],[PA]]),FALSE)</f>
        <v>650</v>
      </c>
      <c r="G98" s="33">
        <f>VLOOKUP(MYRANKS_H[[#This Row],[PLAYER NAME]],HITTERPROJECTIONS[],COLUMN(HITTERPROJECTIONS[[#This Row],[AB]]),FALSE)</f>
        <v>583.10416666666663</v>
      </c>
      <c r="H98" s="33">
        <f>VLOOKUP(MYRANKS_H[[#This Row],[PLAYER NAME]],HITTERPROJECTIONS[],COLUMN(HITTERPROJECTIONS[[#This Row],[HITS]]),FALSE)</f>
        <v>168.86999999999998</v>
      </c>
      <c r="I98" s="33">
        <f>VLOOKUP(MYRANKS_H[[#This Row],[PLAYER NAME]],HITTERPROJECTIONS[],COLUMN(HITTERPROJECTIONS[[#This Row],[HR]]),FALSE)</f>
        <v>9.1000000000000014</v>
      </c>
      <c r="J98" s="33">
        <f>VLOOKUP(MYRANKS_H[[#This Row],[PLAYER NAME]],HITTERPROJECTIONS[],COLUMN(HITTERPROJECTIONS[[#This Row],[R]]),FALSE)</f>
        <v>79.95</v>
      </c>
      <c r="K98" s="33">
        <f>VLOOKUP(MYRANKS_H[[#This Row],[PLAYER NAME]],HITTERPROJECTIONS[],COLUMN(HITTERPROJECTIONS[[#This Row],[RBI]]),FALSE)</f>
        <v>48.099999999999994</v>
      </c>
      <c r="L98" s="33">
        <f>VLOOKUP(MYRANKS_H[[#This Row],[PLAYER NAME]],HITTERPROJECTIONS[],COLUMN(HITTERPROJECTIONS[[#This Row],[BB]]),FALSE)</f>
        <v>52</v>
      </c>
      <c r="M98" s="33">
        <f>VLOOKUP(MYRANKS_H[[#This Row],[PLAYER NAME]],HITTERPROJECTIONS[],COLUMN(HITTERPROJECTIONS[[#This Row],[SO]]),FALSE)</f>
        <v>45.500000000000007</v>
      </c>
      <c r="N98" s="33">
        <f>VLOOKUP(MYRANKS_H[[#This Row],[PLAYER NAME]],HITTERPROJECTIONS[],COLUMN(HITTERPROJECTIONS[[#This Row],[SB]]),FALSE)</f>
        <v>20.11904761904762</v>
      </c>
      <c r="O98" s="12">
        <f>MYRANKS_H[[#This Row],[H]]/MYRANKS_H[[#This Row],[AB]]</f>
        <v>0.28960520204365997</v>
      </c>
      <c r="P98" s="24">
        <f>MYRANKS_H[[#This Row],[R]]/24.6-VLOOKUP(MYRANKS_H[[#This Row],[POS]],ReplacementLevel_H[],COLUMN(ReplacementLevel_H[R]),FALSE)</f>
        <v>0.5</v>
      </c>
      <c r="Q98" s="24">
        <f>MYRANKS_H[[#This Row],[HR]]/10.4-VLOOKUP(MYRANKS_H[[#This Row],[POS]],ReplacementLevel_H[],COLUMN(ReplacementLevel_H[HR]),FALSE)</f>
        <v>-0.48499999999999999</v>
      </c>
      <c r="R98" s="24">
        <f>MYRANKS_H[[#This Row],[RBI]]/24.6-VLOOKUP(MYRANKS_H[[#This Row],[POS]],ReplacementLevel_H[],COLUMN(ReplacementLevel_H[RBI]),FALSE)</f>
        <v>-0.43471544715447208</v>
      </c>
      <c r="S98" s="24">
        <f>MYRANKS_H[[#This Row],[SB]]/9.4-VLOOKUP(MYRANKS_H[[#This Row],[POS]],ReplacementLevel_H[],COLUMN(ReplacementLevel_H[SB]),FALSE)</f>
        <v>1.3603242147923</v>
      </c>
      <c r="T98" s="24">
        <f>((MYRANKS_H[[#This Row],[H]]+1768)/(MYRANKS_H[[#This Row],[AB]]+6617)-0.267)/0.0024-VLOOKUP(MYRANKS_H[[#This Row],[POS]],ReplacementLevel_H[],COLUMN(ReplacementLevel_H[AVG]),FALSE)</f>
        <v>0.69576264810982891</v>
      </c>
      <c r="U98" s="24">
        <f>MYRANKS_H[[#This Row],[RSGP]]+MYRANKS_H[[#This Row],[HRSGP]]+MYRANKS_H[[#This Row],[RBISGP]]+MYRANKS_H[[#This Row],[SBSGP]]+MYRANKS_H[[#This Row],[AVGSGP]]</f>
        <v>1.6363714157476568</v>
      </c>
      <c r="V98" s="57">
        <f>_xlfn.RANK.EQ(MYRANKS_H[[#This Row],[TTLSGP]],U:U,0)</f>
        <v>97</v>
      </c>
    </row>
    <row r="99" spans="1:22" ht="15" customHeight="1" x14ac:dyDescent="0.25">
      <c r="A99" s="6" t="s">
        <v>1264</v>
      </c>
      <c r="B99" s="13" t="str">
        <f>VLOOKUP(MYRANKS_H[[#This Row],[PLAYERID]],PLAYERIDMAP[],COLUMN(PLAYERIDMAP[[#This Row],[PLAYERNAME]]),FALSE)</f>
        <v>Miguel Montero</v>
      </c>
      <c r="C99" s="9" t="str">
        <f>VLOOKUP(MYRANKS_H[[#This Row],[PLAYERID]],PLAYERIDMAP[],COLUMN(PLAYERIDMAP[[#This Row],[TEAM]]),FALSE)</f>
        <v>ARI</v>
      </c>
      <c r="D99" s="9" t="str">
        <f>VLOOKUP(MYRANKS_H[[#This Row],[PLAYERID]],PLAYERIDMAP[],COLUMN(PLAYERIDMAP[[#This Row],[POS]]),FALSE)</f>
        <v>C</v>
      </c>
      <c r="E99" s="9">
        <f>VLOOKUP(MYRANKS_H[[#This Row],[PLAYERID]],PLAYERIDMAP[],COLUMN(PLAYERIDMAP[[#This Row],[IDFANGRAPHS]]),FALSE)</f>
        <v>3364</v>
      </c>
      <c r="F99" s="10">
        <f>VLOOKUP(MYRANKS_H[[#This Row],[PLAYER NAME]],HITTERPROJECTIONS[],COLUMN(HITTERPROJECTIONS[[#This Row],[PA]]),FALSE)</f>
        <v>525</v>
      </c>
      <c r="G99" s="33">
        <f>VLOOKUP(MYRANKS_H[[#This Row],[PLAYER NAME]],HITTERPROJECTIONS[],COLUMN(HITTERPROJECTIONS[[#This Row],[AB]]),FALSE)</f>
        <v>456.64903846153845</v>
      </c>
      <c r="H99" s="33">
        <f>VLOOKUP(MYRANKS_H[[#This Row],[PLAYER NAME]],HITTERPROJECTIONS[],COLUMN(HITTERPROJECTIONS[[#This Row],[HITS]]),FALSE)</f>
        <v>115.43479290000001</v>
      </c>
      <c r="I99" s="33">
        <f>VLOOKUP(MYRANKS_H[[#This Row],[PLAYER NAME]],HITTERPROJECTIONS[],COLUMN(HITTERPROJECTIONS[[#This Row],[HR]]),FALSE)</f>
        <v>12.435018749999999</v>
      </c>
      <c r="J99" s="33">
        <f>VLOOKUP(MYRANKS_H[[#This Row],[PLAYER NAME]],HITTERPROJECTIONS[],COLUMN(HITTERPROJECTIONS[[#This Row],[R]]),FALSE)</f>
        <v>54.074999999999996</v>
      </c>
      <c r="K99" s="33">
        <f>VLOOKUP(MYRANKS_H[[#This Row],[PLAYER NAME]],HITTERPROJECTIONS[],COLUMN(HITTERPROJECTIONS[[#This Row],[RBI]]),FALSE)</f>
        <v>59.85</v>
      </c>
      <c r="L99" s="33">
        <f>VLOOKUP(MYRANKS_H[[#This Row],[PLAYER NAME]],HITTERPROJECTIONS[],COLUMN(HITTERPROJECTIONS[[#This Row],[BB]]),FALSE)</f>
        <v>57.75</v>
      </c>
      <c r="M99" s="33">
        <f>VLOOKUP(MYRANKS_H[[#This Row],[PLAYER NAME]],HITTERPROJECTIONS[],COLUMN(HITTERPROJECTIONS[[#This Row],[SO]]),FALSE)</f>
        <v>118.125</v>
      </c>
      <c r="N99" s="33">
        <f>VLOOKUP(MYRANKS_H[[#This Row],[PLAYER NAME]],HITTERPROJECTIONS[],COLUMN(HITTERPROJECTIONS[[#This Row],[SB]]),FALSE)</f>
        <v>0.328125</v>
      </c>
      <c r="O99" s="12">
        <f>MYRANKS_H[[#This Row],[H]]/MYRANKS_H[[#This Row],[AB]]</f>
        <v>0.25278667680742872</v>
      </c>
      <c r="P99" s="24">
        <f>MYRANKS_H[[#This Row],[R]]/24.6-VLOOKUP(MYRANKS_H[[#This Row],[POS]],ReplacementLevel_H[],COLUMN(ReplacementLevel_H[R]),FALSE)</f>
        <v>0.53817073170731677</v>
      </c>
      <c r="Q99" s="24">
        <f>MYRANKS_H[[#This Row],[HR]]/10.4-VLOOKUP(MYRANKS_H[[#This Row],[POS]],ReplacementLevel_H[],COLUMN(ReplacementLevel_H[HR]),FALSE)</f>
        <v>0.1256748798076921</v>
      </c>
      <c r="R99" s="24">
        <f>MYRANKS_H[[#This Row],[RBI]]/24.6-VLOOKUP(MYRANKS_H[[#This Row],[POS]],ReplacementLevel_H[],COLUMN(ReplacementLevel_H[RBI]),FALSE)</f>
        <v>0.64292682926829237</v>
      </c>
      <c r="S99" s="24">
        <f>MYRANKS_H[[#This Row],[SB]]/9.4-VLOOKUP(MYRANKS_H[[#This Row],[POS]],ReplacementLevel_H[],COLUMN(ReplacementLevel_H[SB]),FALSE)</f>
        <v>-0.14509308510638297</v>
      </c>
      <c r="T99" s="24">
        <f>((MYRANKS_H[[#This Row],[H]]+1768)/(MYRANKS_H[[#This Row],[AB]]+6617)-0.267)/0.0024-VLOOKUP(MYRANKS_H[[#This Row],[POS]],ReplacementLevel_H[],COLUMN(ReplacementLevel_H[AVG]),FALSE)</f>
        <v>0.41196118222267603</v>
      </c>
      <c r="U99" s="24">
        <f>MYRANKS_H[[#This Row],[RSGP]]+MYRANKS_H[[#This Row],[HRSGP]]+MYRANKS_H[[#This Row],[RBISGP]]+MYRANKS_H[[#This Row],[SBSGP]]+MYRANKS_H[[#This Row],[AVGSGP]]</f>
        <v>1.5736405378995943</v>
      </c>
      <c r="V99" s="57">
        <f>_xlfn.RANK.EQ(MYRANKS_H[[#This Row],[TTLSGP]],U:U,0)</f>
        <v>98</v>
      </c>
    </row>
    <row r="100" spans="1:22" x14ac:dyDescent="0.25">
      <c r="A100" s="6" t="s">
        <v>1206</v>
      </c>
      <c r="B100" s="13" t="str">
        <f>VLOOKUP(MYRANKS_H[[#This Row],[PLAYERID]],PLAYERIDMAP[],COLUMN(PLAYERIDMAP[[#This Row],[PLAYERNAME]]),FALSE)</f>
        <v>Victor Martinez</v>
      </c>
      <c r="C100" s="9" t="str">
        <f>VLOOKUP(MYRANKS_H[[#This Row],[PLAYERID]],PLAYERIDMAP[],COLUMN(PLAYERIDMAP[[#This Row],[TEAM]]),FALSE)</f>
        <v>DET</v>
      </c>
      <c r="D100" s="9" t="str">
        <f>VLOOKUP(MYRANKS_H[[#This Row],[PLAYERID]],PLAYERIDMAP[],COLUMN(PLAYERIDMAP[[#This Row],[POS]]),FALSE)</f>
        <v>1B</v>
      </c>
      <c r="E100" s="9">
        <f>VLOOKUP(MYRANKS_H[[#This Row],[PLAYERID]],PLAYERIDMAP[],COLUMN(PLAYERIDMAP[[#This Row],[IDFANGRAPHS]]),FALSE)</f>
        <v>393</v>
      </c>
      <c r="F100" s="10">
        <f>VLOOKUP(MYRANKS_H[[#This Row],[PLAYER NAME]],HITTERPROJECTIONS[],COLUMN(HITTERPROJECTIONS[[#This Row],[PA]]),FALSE)</f>
        <v>650</v>
      </c>
      <c r="G100" s="33">
        <f>VLOOKUP(MYRANKS_H[[#This Row],[PLAYER NAME]],HITTERPROJECTIONS[],COLUMN(HITTERPROJECTIONS[[#This Row],[AB]]),FALSE)</f>
        <v>586.44444444444446</v>
      </c>
      <c r="H100" s="33">
        <f>VLOOKUP(MYRANKS_H[[#This Row],[PLAYER NAME]],HITTERPROJECTIONS[],COLUMN(HITTERPROJECTIONS[[#This Row],[HITS]]),FALSE)</f>
        <v>175.87167000000002</v>
      </c>
      <c r="I100" s="33">
        <f>VLOOKUP(MYRANKS_H[[#This Row],[PLAYER NAME]],HITTERPROJECTIONS[],COLUMN(HITTERPROJECTIONS[[#This Row],[HR]]),FALSE)</f>
        <v>15.131999999999998</v>
      </c>
      <c r="J100" s="33">
        <f>VLOOKUP(MYRANKS_H[[#This Row],[PLAYER NAME]],HITTERPROJECTIONS[],COLUMN(HITTERPROJECTIONS[[#This Row],[R]]),FALSE)</f>
        <v>71.5</v>
      </c>
      <c r="K100" s="33">
        <f>VLOOKUP(MYRANKS_H[[#This Row],[PLAYER NAME]],HITTERPROJECTIONS[],COLUMN(HITTERPROJECTIONS[[#This Row],[RBI]]),FALSE)</f>
        <v>86.45</v>
      </c>
      <c r="L100" s="33">
        <f>VLOOKUP(MYRANKS_H[[#This Row],[PLAYER NAME]],HITTERPROJECTIONS[],COLUMN(HITTERPROJECTIONS[[#This Row],[BB]]),FALSE)</f>
        <v>55.250000000000007</v>
      </c>
      <c r="M100" s="33">
        <f>VLOOKUP(MYRANKS_H[[#This Row],[PLAYER NAME]],HITTERPROJECTIONS[],COLUMN(HITTERPROJECTIONS[[#This Row],[SO]]),FALSE)</f>
        <v>68.25</v>
      </c>
      <c r="N100" s="33">
        <f>VLOOKUP(MYRANKS_H[[#This Row],[PLAYER NAME]],HITTERPROJECTIONS[],COLUMN(HITTERPROJECTIONS[[#This Row],[SB]]),FALSE)</f>
        <v>0.65</v>
      </c>
      <c r="O100" s="12">
        <f>MYRANKS_H[[#This Row],[H]]/MYRANKS_H[[#This Row],[AB]]</f>
        <v>0.29989485221674878</v>
      </c>
      <c r="P100" s="24">
        <f>MYRANKS_H[[#This Row],[R]]/24.6-VLOOKUP(MYRANKS_H[[#This Row],[POS]],ReplacementLevel_H[],COLUMN(ReplacementLevel_H[R]),FALSE)</f>
        <v>0.5465040650406503</v>
      </c>
      <c r="Q100" s="24">
        <f>MYRANKS_H[[#This Row],[HR]]/10.4-VLOOKUP(MYRANKS_H[[#This Row],[POS]],ReplacementLevel_H[],COLUMN(ReplacementLevel_H[HR]),FALSE)</f>
        <v>-0.4850000000000001</v>
      </c>
      <c r="R100" s="24">
        <f>MYRANKS_H[[#This Row],[RBI]]/24.6-VLOOKUP(MYRANKS_H[[#This Row],[POS]],ReplacementLevel_H[],COLUMN(ReplacementLevel_H[RBI]),FALSE)</f>
        <v>0.81422764227642253</v>
      </c>
      <c r="S100" s="24">
        <f>MYRANKS_H[[#This Row],[SB]]/9.4-VLOOKUP(MYRANKS_H[[#This Row],[POS]],ReplacementLevel_H[],COLUMN(ReplacementLevel_H[SB]),FALSE)</f>
        <v>-0.2208510638297872</v>
      </c>
      <c r="T100" s="24">
        <f>((MYRANKS_H[[#This Row],[H]]+1768)/(MYRANKS_H[[#This Row],[AB]]+6617)-0.267)/0.0024-VLOOKUP(MYRANKS_H[[#This Row],[POS]],ReplacementLevel_H[],COLUMN(ReplacementLevel_H[AVG]),FALSE)</f>
        <v>0.89878333667536237</v>
      </c>
      <c r="U100" s="24">
        <f>MYRANKS_H[[#This Row],[RSGP]]+MYRANKS_H[[#This Row],[HRSGP]]+MYRANKS_H[[#This Row],[RBISGP]]+MYRANKS_H[[#This Row],[SBSGP]]+MYRANKS_H[[#This Row],[AVGSGP]]</f>
        <v>1.553663980162648</v>
      </c>
      <c r="V100" s="57">
        <f>_xlfn.RANK.EQ(MYRANKS_H[[#This Row],[TTLSGP]],U:U,0)</f>
        <v>99</v>
      </c>
    </row>
    <row r="101" spans="1:22" x14ac:dyDescent="0.25">
      <c r="A101" s="6" t="s">
        <v>1155</v>
      </c>
      <c r="B101" s="13" t="str">
        <f>VLOOKUP(MYRANKS_H[[#This Row],[PLAYERID]],PLAYERIDMAP[],COLUMN(PLAYERIDMAP[[#This Row],[PLAYERNAME]]),FALSE)</f>
        <v>Michael Cuddyer</v>
      </c>
      <c r="C101" s="9" t="str">
        <f>VLOOKUP(MYRANKS_H[[#This Row],[PLAYERID]],PLAYERIDMAP[],COLUMN(PLAYERIDMAP[[#This Row],[TEAM]]),FALSE)</f>
        <v>COL</v>
      </c>
      <c r="D101" s="9" t="str">
        <f>VLOOKUP(MYRANKS_H[[#This Row],[PLAYERID]],PLAYERIDMAP[],COLUMN(PLAYERIDMAP[[#This Row],[POS]]),FALSE)</f>
        <v>OF</v>
      </c>
      <c r="E101" s="9">
        <f>VLOOKUP(MYRANKS_H[[#This Row],[PLAYERID]],PLAYERIDMAP[],COLUMN(PLAYERIDMAP[[#This Row],[IDFANGRAPHS]]),FALSE)</f>
        <v>1534</v>
      </c>
      <c r="F101" s="10">
        <f>VLOOKUP(MYRANKS_H[[#This Row],[PLAYER NAME]],HITTERPROJECTIONS[],COLUMN(HITTERPROJECTIONS[[#This Row],[PA]]),FALSE)</f>
        <v>525</v>
      </c>
      <c r="G101" s="33">
        <f>VLOOKUP(MYRANKS_H[[#This Row],[PLAYER NAME]],HITTERPROJECTIONS[],COLUMN(HITTERPROJECTIONS[[#This Row],[AB]]),FALSE)</f>
        <v>474.77499999999998</v>
      </c>
      <c r="H101" s="33">
        <f>VLOOKUP(MYRANKS_H[[#This Row],[PLAYER NAME]],HITTERPROJECTIONS[],COLUMN(HITTERPROJECTIONS[[#This Row],[HITS]]),FALSE)</f>
        <v>133.20369719999999</v>
      </c>
      <c r="I101" s="33">
        <f>VLOOKUP(MYRANKS_H[[#This Row],[PLAYER NAME]],HITTERPROJECTIONS[],COLUMN(HITTERPROJECTIONS[[#This Row],[HR]]),FALSE)</f>
        <v>19.572524999999999</v>
      </c>
      <c r="J101" s="33">
        <f>VLOOKUP(MYRANKS_H[[#This Row],[PLAYER NAME]],HITTERPROJECTIONS[],COLUMN(HITTERPROJECTIONS[[#This Row],[R]]),FALSE)</f>
        <v>67.2</v>
      </c>
      <c r="K101" s="33">
        <f>VLOOKUP(MYRANKS_H[[#This Row],[PLAYER NAME]],HITTERPROJECTIONS[],COLUMN(HITTERPROJECTIONS[[#This Row],[RBI]]),FALSE)</f>
        <v>72.975000000000009</v>
      </c>
      <c r="L101" s="33">
        <f>VLOOKUP(MYRANKS_H[[#This Row],[PLAYER NAME]],HITTERPROJECTIONS[],COLUMN(HITTERPROJECTIONS[[#This Row],[BB]]),FALSE)</f>
        <v>44.625</v>
      </c>
      <c r="M101" s="33">
        <f>VLOOKUP(MYRANKS_H[[#This Row],[PLAYER NAME]],HITTERPROJECTIONS[],COLUMN(HITTERPROJECTIONS[[#This Row],[SO]]),FALSE)</f>
        <v>94.5</v>
      </c>
      <c r="N101" s="33">
        <f>VLOOKUP(MYRANKS_H[[#This Row],[PLAYER NAME]],HITTERPROJECTIONS[],COLUMN(HITTERPROJECTIONS[[#This Row],[SB]]),FALSE)</f>
        <v>8.75</v>
      </c>
      <c r="O101" s="12">
        <f>MYRANKS_H[[#This Row],[H]]/MYRANKS_H[[#This Row],[AB]]</f>
        <v>0.28056173387394029</v>
      </c>
      <c r="P101" s="24">
        <f>MYRANKS_H[[#This Row],[R]]/24.6-VLOOKUP(MYRANKS_H[[#This Row],[POS]],ReplacementLevel_H[],COLUMN(ReplacementLevel_H[R]),FALSE)</f>
        <v>-1.8292682926829507E-2</v>
      </c>
      <c r="Q101" s="24">
        <f>MYRANKS_H[[#This Row],[HR]]/10.4-VLOOKUP(MYRANKS_H[[#This Row],[POS]],ReplacementLevel_H[],COLUMN(ReplacementLevel_H[HR]),FALSE)</f>
        <v>0.52197355769230747</v>
      </c>
      <c r="R101" s="24">
        <f>MYRANKS_H[[#This Row],[RBI]]/24.6-VLOOKUP(MYRANKS_H[[#This Row],[POS]],ReplacementLevel_H[],COLUMN(ReplacementLevel_H[RBI]),FALSE)</f>
        <v>0.57646341463414652</v>
      </c>
      <c r="S101" s="24">
        <f>MYRANKS_H[[#This Row],[SB]]/9.4-VLOOKUP(MYRANKS_H[[#This Row],[POS]],ReplacementLevel_H[],COLUMN(ReplacementLevel_H[SB]),FALSE)</f>
        <v>0.15085106382978719</v>
      </c>
      <c r="T101" s="24">
        <f>((MYRANKS_H[[#This Row],[H]]+1768)/(MYRANKS_H[[#This Row],[AB]]+6617)-0.267)/0.0024-VLOOKUP(MYRANKS_H[[#This Row],[POS]],ReplacementLevel_H[],COLUMN(ReplacementLevel_H[AVG]),FALSE)</f>
        <v>0.31238863566126701</v>
      </c>
      <c r="U101" s="24">
        <f>MYRANKS_H[[#This Row],[RSGP]]+MYRANKS_H[[#This Row],[HRSGP]]+MYRANKS_H[[#This Row],[RBISGP]]+MYRANKS_H[[#This Row],[SBSGP]]+MYRANKS_H[[#This Row],[AVGSGP]]</f>
        <v>1.5433839888906786</v>
      </c>
      <c r="V101" s="57">
        <f>_xlfn.RANK.EQ(MYRANKS_H[[#This Row],[TTLSGP]],U:U,0)</f>
        <v>100</v>
      </c>
    </row>
    <row r="102" spans="1:22" x14ac:dyDescent="0.25">
      <c r="A102" s="7" t="s">
        <v>1631</v>
      </c>
      <c r="B102" s="13" t="str">
        <f>VLOOKUP(MYRANKS_H[[#This Row],[PLAYERID]],PLAYERIDMAP[],COLUMN(PLAYERIDMAP[[#This Row],[PLAYERNAME]]),FALSE)</f>
        <v>Josh Reddick</v>
      </c>
      <c r="C102" s="10" t="str">
        <f>VLOOKUP(MYRANKS_H[[#This Row],[PLAYERID]],PLAYERIDMAP[],COLUMN(PLAYERIDMAP[[#This Row],[TEAM]]),FALSE)</f>
        <v>OAK</v>
      </c>
      <c r="D102" s="10" t="str">
        <f>VLOOKUP(MYRANKS_H[[#This Row],[PLAYERID]],PLAYERIDMAP[],COLUMN(PLAYERIDMAP[[#This Row],[POS]]),FALSE)</f>
        <v>OF</v>
      </c>
      <c r="E102" s="10">
        <f>VLOOKUP(MYRANKS_H[[#This Row],[PLAYERID]],PLAYERIDMAP[],COLUMN(PLAYERIDMAP[[#This Row],[IDFANGRAPHS]]),FALSE)</f>
        <v>3892</v>
      </c>
      <c r="F102" s="10">
        <f>VLOOKUP(MYRANKS_H[[#This Row],[PLAYER NAME]],HITTERPROJECTIONS[],COLUMN(HITTERPROJECTIONS[[#This Row],[PA]]),FALSE)</f>
        <v>625</v>
      </c>
      <c r="G102" s="33">
        <f>VLOOKUP(MYRANKS_H[[#This Row],[PLAYER NAME]],HITTERPROJECTIONS[],COLUMN(HITTERPROJECTIONS[[#This Row],[AB]]),FALSE)</f>
        <v>549.93055555555554</v>
      </c>
      <c r="H102" s="33">
        <f>VLOOKUP(MYRANKS_H[[#This Row],[PLAYER NAME]],HITTERPROJECTIONS[],COLUMN(HITTERPROJECTIONS[[#This Row],[HITS]]),FALSE)</f>
        <v>133.867335</v>
      </c>
      <c r="I102" s="33">
        <f>VLOOKUP(MYRANKS_H[[#This Row],[PLAYER NAME]],HITTERPROJECTIONS[],COLUMN(HITTERPROJECTIONS[[#This Row],[HR]]),FALSE)</f>
        <v>22.4895</v>
      </c>
      <c r="J102" s="33">
        <f>VLOOKUP(MYRANKS_H[[#This Row],[PLAYER NAME]],HITTERPROJECTIONS[],COLUMN(HITTERPROJECTIONS[[#This Row],[R]]),FALSE)</f>
        <v>80</v>
      </c>
      <c r="K102" s="33">
        <f>VLOOKUP(MYRANKS_H[[#This Row],[PLAYER NAME]],HITTERPROJECTIONS[],COLUMN(HITTERPROJECTIONS[[#This Row],[RBI]]),FALSE)</f>
        <v>74.375</v>
      </c>
      <c r="L102" s="33">
        <f>VLOOKUP(MYRANKS_H[[#This Row],[PLAYER NAME]],HITTERPROJECTIONS[],COLUMN(HITTERPROJECTIONS[[#This Row],[BB]]),FALSE)</f>
        <v>65.625</v>
      </c>
      <c r="M102" s="33">
        <f>VLOOKUP(MYRANKS_H[[#This Row],[PLAYER NAME]],HITTERPROJECTIONS[],COLUMN(HITTERPROJECTIONS[[#This Row],[SO]]),FALSE)</f>
        <v>121.875</v>
      </c>
      <c r="N102" s="33">
        <f>VLOOKUP(MYRANKS_H[[#This Row],[PLAYER NAME]],HITTERPROJECTIONS[],COLUMN(HITTERPROJECTIONS[[#This Row],[SB]]),FALSE)</f>
        <v>11.111111111111112</v>
      </c>
      <c r="O102" s="12">
        <f>MYRANKS_H[[#This Row],[H]]/MYRANKS_H[[#This Row],[AB]]</f>
        <v>0.24342589013764365</v>
      </c>
      <c r="P102" s="24">
        <f>MYRANKS_H[[#This Row],[R]]/24.6-VLOOKUP(MYRANKS_H[[#This Row],[POS]],ReplacementLevel_H[],COLUMN(ReplacementLevel_H[R]),FALSE)</f>
        <v>0.50203252032520318</v>
      </c>
      <c r="Q102" s="24">
        <f>MYRANKS_H[[#This Row],[HR]]/10.4-VLOOKUP(MYRANKS_H[[#This Row],[POS]],ReplacementLevel_H[],COLUMN(ReplacementLevel_H[HR]),FALSE)</f>
        <v>0.8024519230769227</v>
      </c>
      <c r="R102" s="24">
        <f>MYRANKS_H[[#This Row],[RBI]]/24.6-VLOOKUP(MYRANKS_H[[#This Row],[POS]],ReplacementLevel_H[],COLUMN(ReplacementLevel_H[RBI]),FALSE)</f>
        <v>0.63337398373983689</v>
      </c>
      <c r="S102" s="24">
        <f>MYRANKS_H[[#This Row],[SB]]/9.4-VLOOKUP(MYRANKS_H[[#This Row],[POS]],ReplacementLevel_H[],COLUMN(ReplacementLevel_H[SB]),FALSE)</f>
        <v>0.40203309692671407</v>
      </c>
      <c r="T102" s="24">
        <f>((MYRANKS_H[[#This Row],[H]]+1768)/(MYRANKS_H[[#This Row],[AB]]+6617)-0.267)/0.0024-VLOOKUP(MYRANKS_H[[#This Row],[POS]],ReplacementLevel_H[],COLUMN(ReplacementLevel_H[AVG]),FALSE)</f>
        <v>-0.82038909420004025</v>
      </c>
      <c r="U102" s="24">
        <f>MYRANKS_H[[#This Row],[RSGP]]+MYRANKS_H[[#This Row],[HRSGP]]+MYRANKS_H[[#This Row],[RBISGP]]+MYRANKS_H[[#This Row],[SBSGP]]+MYRANKS_H[[#This Row],[AVGSGP]]</f>
        <v>1.5195024298686368</v>
      </c>
      <c r="V102" s="57">
        <f>_xlfn.RANK.EQ(MYRANKS_H[[#This Row],[TTLSGP]],U:U,0)</f>
        <v>101</v>
      </c>
    </row>
    <row r="103" spans="1:22" ht="15" customHeight="1" x14ac:dyDescent="0.25">
      <c r="A103" s="6" t="s">
        <v>1422</v>
      </c>
      <c r="B103" s="13" t="str">
        <f>VLOOKUP(MYRANKS_H[[#This Row],[PLAYERID]],PLAYERIDMAP[],COLUMN(PLAYERIDMAP[[#This Row],[PLAYERNAME]]),FALSE)</f>
        <v>Pedro Alvarez</v>
      </c>
      <c r="C103" s="9" t="str">
        <f>VLOOKUP(MYRANKS_H[[#This Row],[PLAYERID]],PLAYERIDMAP[],COLUMN(PLAYERIDMAP[[#This Row],[TEAM]]),FALSE)</f>
        <v>PIT</v>
      </c>
      <c r="D103" s="9" t="str">
        <f>VLOOKUP(MYRANKS_H[[#This Row],[PLAYERID]],PLAYERIDMAP[],COLUMN(PLAYERIDMAP[[#This Row],[POS]]),FALSE)</f>
        <v>3B</v>
      </c>
      <c r="E103" s="9">
        <f>VLOOKUP(MYRANKS_H[[#This Row],[PLAYERID]],PLAYERIDMAP[],COLUMN(PLAYERIDMAP[[#This Row],[IDFANGRAPHS]]),FALSE)</f>
        <v>2495</v>
      </c>
      <c r="F103" s="10">
        <f>VLOOKUP(MYRANKS_H[[#This Row],[PLAYER NAME]],HITTERPROJECTIONS[],COLUMN(HITTERPROJECTIONS[[#This Row],[PA]]),FALSE)</f>
        <v>600</v>
      </c>
      <c r="G103" s="33">
        <f>VLOOKUP(MYRANKS_H[[#This Row],[PLAYER NAME]],HITTERPROJECTIONS[],COLUMN(HITTERPROJECTIONS[[#This Row],[AB]]),FALSE)</f>
        <v>540</v>
      </c>
      <c r="H103" s="33">
        <f>VLOOKUP(MYRANKS_H[[#This Row],[PLAYER NAME]],HITTERPROJECTIONS[],COLUMN(HITTERPROJECTIONS[[#This Row],[HITS]]),FALSE)</f>
        <v>130.80251250000001</v>
      </c>
      <c r="I103" s="33">
        <f>VLOOKUP(MYRANKS_H[[#This Row],[PLAYER NAME]],HITTERPROJECTIONS[],COLUMN(HITTERPROJECTIONS[[#This Row],[HR]]),FALSE)</f>
        <v>31.762499999999999</v>
      </c>
      <c r="J103" s="33">
        <f>VLOOKUP(MYRANKS_H[[#This Row],[PLAYER NAME]],HITTERPROJECTIONS[],COLUMN(HITTERPROJECTIONS[[#This Row],[R]]),FALSE)</f>
        <v>62.4</v>
      </c>
      <c r="K103" s="33">
        <f>VLOOKUP(MYRANKS_H[[#This Row],[PLAYER NAME]],HITTERPROJECTIONS[],COLUMN(HITTERPROJECTIONS[[#This Row],[RBI]]),FALSE)</f>
        <v>78.600000000000009</v>
      </c>
      <c r="L103" s="33">
        <f>VLOOKUP(MYRANKS_H[[#This Row],[PLAYER NAME]],HITTERPROJECTIONS[],COLUMN(HITTERPROJECTIONS[[#This Row],[BB]]),FALSE)</f>
        <v>54</v>
      </c>
      <c r="M103" s="33">
        <f>VLOOKUP(MYRANKS_H[[#This Row],[PLAYER NAME]],HITTERPROJECTIONS[],COLUMN(HITTERPROJECTIONS[[#This Row],[SO]]),FALSE)</f>
        <v>180</v>
      </c>
      <c r="N103" s="33">
        <f>VLOOKUP(MYRANKS_H[[#This Row],[PLAYER NAME]],HITTERPROJECTIONS[],COLUMN(HITTERPROJECTIONS[[#This Row],[SB]]),FALSE)</f>
        <v>2</v>
      </c>
      <c r="O103" s="12">
        <f>MYRANKS_H[[#This Row],[H]]/MYRANKS_H[[#This Row],[AB]]</f>
        <v>0.24222687500000001</v>
      </c>
      <c r="P103" s="24">
        <f>MYRANKS_H[[#This Row],[R]]/24.6-VLOOKUP(MYRANKS_H[[#This Row],[POS]],ReplacementLevel_H[],COLUMN(ReplacementLevel_H[R]),FALSE)</f>
        <v>9.6585365853658178E-2</v>
      </c>
      <c r="Q103" s="24">
        <f>MYRANKS_H[[#This Row],[HR]]/10.4-VLOOKUP(MYRANKS_H[[#This Row],[POS]],ReplacementLevel_H[],COLUMN(ReplacementLevel_H[HR]),FALSE)</f>
        <v>1.6540865384615384</v>
      </c>
      <c r="R103" s="24">
        <f>MYRANKS_H[[#This Row],[RBI]]/24.6-VLOOKUP(MYRANKS_H[[#This Row],[POS]],ReplacementLevel_H[],COLUMN(ReplacementLevel_H[RBI]),FALSE)</f>
        <v>0.71512195121951239</v>
      </c>
      <c r="S103" s="24">
        <f>MYRANKS_H[[#This Row],[SB]]/9.4-VLOOKUP(MYRANKS_H[[#This Row],[POS]],ReplacementLevel_H[],COLUMN(ReplacementLevel_H[SB]),FALSE)</f>
        <v>-0.13723404255319147</v>
      </c>
      <c r="T103" s="24">
        <f>((MYRANKS_H[[#This Row],[H]]+1768)/(MYRANKS_H[[#This Row],[AB]]+6617)-0.267)/0.0024-VLOOKUP(MYRANKS_H[[#This Row],[POS]],ReplacementLevel_H[],COLUMN(ReplacementLevel_H[AVG]),FALSE)</f>
        <v>-0.89539841530437037</v>
      </c>
      <c r="U103" s="24">
        <f>MYRANKS_H[[#This Row],[RSGP]]+MYRANKS_H[[#This Row],[HRSGP]]+MYRANKS_H[[#This Row],[RBISGP]]+MYRANKS_H[[#This Row],[SBSGP]]+MYRANKS_H[[#This Row],[AVGSGP]]</f>
        <v>1.4331613976771471</v>
      </c>
      <c r="V103" s="57">
        <f>_xlfn.RANK.EQ(MYRANKS_H[[#This Row],[TTLSGP]],U:U,0)</f>
        <v>102</v>
      </c>
    </row>
    <row r="104" spans="1:22" ht="15" customHeight="1" x14ac:dyDescent="0.25">
      <c r="A104" s="7" t="s">
        <v>1150</v>
      </c>
      <c r="B104" s="13" t="str">
        <f>VLOOKUP(MYRANKS_H[[#This Row],[PLAYERID]],PLAYERIDMAP[],COLUMN(PLAYERIDMAP[[#This Row],[PLAYERNAME]]),FALSE)</f>
        <v>Jayson Werth</v>
      </c>
      <c r="C104" s="10" t="str">
        <f>VLOOKUP(MYRANKS_H[[#This Row],[PLAYERID]],PLAYERIDMAP[],COLUMN(PLAYERIDMAP[[#This Row],[TEAM]]),FALSE)</f>
        <v>WAS</v>
      </c>
      <c r="D104" s="10" t="str">
        <f>VLOOKUP(MYRANKS_H[[#This Row],[PLAYERID]],PLAYERIDMAP[],COLUMN(PLAYERIDMAP[[#This Row],[POS]]),FALSE)</f>
        <v>OF</v>
      </c>
      <c r="E104" s="10">
        <f>VLOOKUP(MYRANKS_H[[#This Row],[PLAYERID]],PLAYERIDMAP[],COLUMN(PLAYERIDMAP[[#This Row],[IDFANGRAPHS]]),FALSE)</f>
        <v>1327</v>
      </c>
      <c r="F104" s="10">
        <f>VLOOKUP(MYRANKS_H[[#This Row],[PLAYER NAME]],HITTERPROJECTIONS[],COLUMN(HITTERPROJECTIONS[[#This Row],[PA]]),FALSE)</f>
        <v>550</v>
      </c>
      <c r="G104" s="33">
        <f>VLOOKUP(MYRANKS_H[[#This Row],[PLAYER NAME]],HITTERPROJECTIONS[],COLUMN(HITTERPROJECTIONS[[#This Row],[AB]]),FALSE)</f>
        <v>478.08333333333331</v>
      </c>
      <c r="H104" s="33">
        <f>VLOOKUP(MYRANKS_H[[#This Row],[PLAYER NAME]],HITTERPROJECTIONS[],COLUMN(HITTERPROJECTIONS[[#This Row],[HITS]]),FALSE)</f>
        <v>134.745434375</v>
      </c>
      <c r="I104" s="33">
        <f>VLOOKUP(MYRANKS_H[[#This Row],[PLAYER NAME]],HITTERPROJECTIONS[],COLUMN(HITTERPROJECTIONS[[#This Row],[HR]]),FALSE)</f>
        <v>20.632124999999998</v>
      </c>
      <c r="J104" s="33">
        <f>VLOOKUP(MYRANKS_H[[#This Row],[PLAYER NAME]],HITTERPROJECTIONS[],COLUMN(HITTERPROJECTIONS[[#This Row],[R]]),FALSE)</f>
        <v>69.849999999999994</v>
      </c>
      <c r="K104" s="33">
        <f>VLOOKUP(MYRANKS_H[[#This Row],[PLAYER NAME]],HITTERPROJECTIONS[],COLUMN(HITTERPROJECTIONS[[#This Row],[RBI]]),FALSE)</f>
        <v>62.15</v>
      </c>
      <c r="L104" s="33">
        <f>VLOOKUP(MYRANKS_H[[#This Row],[PLAYER NAME]],HITTERPROJECTIONS[],COLUMN(HITTERPROJECTIONS[[#This Row],[BB]]),FALSE)</f>
        <v>63.25</v>
      </c>
      <c r="M104" s="33">
        <f>VLOOKUP(MYRANKS_H[[#This Row],[PLAYER NAME]],HITTERPROJECTIONS[],COLUMN(HITTERPROJECTIONS[[#This Row],[SO]]),FALSE)</f>
        <v>110</v>
      </c>
      <c r="N104" s="33">
        <f>VLOOKUP(MYRANKS_H[[#This Row],[PLAYER NAME]],HITTERPROJECTIONS[],COLUMN(HITTERPROJECTIONS[[#This Row],[SB]]),FALSE)</f>
        <v>9.35</v>
      </c>
      <c r="O104" s="12">
        <f>MYRANKS_H[[#This Row],[H]]/MYRANKS_H[[#This Row],[AB]]</f>
        <v>0.2818450780024403</v>
      </c>
      <c r="P104" s="24">
        <f>MYRANKS_H[[#This Row],[R]]/24.6-VLOOKUP(MYRANKS_H[[#This Row],[POS]],ReplacementLevel_H[],COLUMN(ReplacementLevel_H[R]),FALSE)</f>
        <v>8.9430894308942577E-2</v>
      </c>
      <c r="Q104" s="24">
        <f>MYRANKS_H[[#This Row],[HR]]/10.4-VLOOKUP(MYRANKS_H[[#This Row],[POS]],ReplacementLevel_H[],COLUMN(ReplacementLevel_H[HR]),FALSE)</f>
        <v>0.62385817307692282</v>
      </c>
      <c r="R104" s="24">
        <f>MYRANKS_H[[#This Row],[RBI]]/24.6-VLOOKUP(MYRANKS_H[[#This Row],[POS]],ReplacementLevel_H[],COLUMN(ReplacementLevel_H[RBI]),FALSE)</f>
        <v>0.1364227642276421</v>
      </c>
      <c r="S104" s="24">
        <f>MYRANKS_H[[#This Row],[SB]]/9.4-VLOOKUP(MYRANKS_H[[#This Row],[POS]],ReplacementLevel_H[],COLUMN(ReplacementLevel_H[SB]),FALSE)</f>
        <v>0.21468085106382973</v>
      </c>
      <c r="T104" s="24">
        <f>((MYRANKS_H[[#This Row],[H]]+1768)/(MYRANKS_H[[#This Row],[AB]]+6617)-0.267)/0.0024-VLOOKUP(MYRANKS_H[[#This Row],[POS]],ReplacementLevel_H[],COLUMN(ReplacementLevel_H[AVG]),FALSE)</f>
        <v>0.35084368136384969</v>
      </c>
      <c r="U104" s="24">
        <f>MYRANKS_H[[#This Row],[RSGP]]+MYRANKS_H[[#This Row],[HRSGP]]+MYRANKS_H[[#This Row],[RBISGP]]+MYRANKS_H[[#This Row],[SBSGP]]+MYRANKS_H[[#This Row],[AVGSGP]]</f>
        <v>1.4152363640411867</v>
      </c>
      <c r="V104" s="57">
        <f>_xlfn.RANK.EQ(MYRANKS_H[[#This Row],[TTLSGP]],U:U,0)</f>
        <v>103</v>
      </c>
    </row>
    <row r="105" spans="1:22" ht="15" customHeight="1" x14ac:dyDescent="0.25">
      <c r="A105" s="6" t="s">
        <v>1148</v>
      </c>
      <c r="B105" s="13" t="str">
        <f>VLOOKUP(MYRANKS_H[[#This Row],[PLAYERID]],PLAYERIDMAP[],COLUMN(PLAYERIDMAP[[#This Row],[PLAYERNAME]]),FALSE)</f>
        <v>Carlos Beltran</v>
      </c>
      <c r="C105" s="9" t="str">
        <f>VLOOKUP(MYRANKS_H[[#This Row],[PLAYERID]],PLAYERIDMAP[],COLUMN(PLAYERIDMAP[[#This Row],[TEAM]]),FALSE)</f>
        <v>NYY</v>
      </c>
      <c r="D105" s="9" t="str">
        <f>VLOOKUP(MYRANKS_H[[#This Row],[PLAYERID]],PLAYERIDMAP[],COLUMN(PLAYERIDMAP[[#This Row],[POS]]),FALSE)</f>
        <v>OF</v>
      </c>
      <c r="E105" s="9">
        <f>VLOOKUP(MYRANKS_H[[#This Row],[PLAYERID]],PLAYERIDMAP[],COLUMN(PLAYERIDMAP[[#This Row],[IDFANGRAPHS]]),FALSE)</f>
        <v>589</v>
      </c>
      <c r="F105" s="10">
        <f>VLOOKUP(MYRANKS_H[[#This Row],[PLAYER NAME]],HITTERPROJECTIONS[],COLUMN(HITTERPROJECTIONS[[#This Row],[PA]]),FALSE)</f>
        <v>550</v>
      </c>
      <c r="G105" s="33">
        <f>VLOOKUP(MYRANKS_H[[#This Row],[PLAYER NAME]],HITTERPROJECTIONS[],COLUMN(HITTERPROJECTIONS[[#This Row],[AB]]),FALSE)</f>
        <v>494.46595208070619</v>
      </c>
      <c r="H105" s="33">
        <f>VLOOKUP(MYRANKS_H[[#This Row],[PLAYER NAME]],HITTERPROJECTIONS[],COLUMN(HITTERPROJECTIONS[[#This Row],[HITS]]),FALSE)</f>
        <v>140.84720848360655</v>
      </c>
      <c r="I105" s="33">
        <f>VLOOKUP(MYRANKS_H[[#This Row],[PLAYER NAME]],HITTERPROJECTIONS[],COLUMN(HITTERPROJECTIONS[[#This Row],[HR]]),FALSE)</f>
        <v>22.424040983606563</v>
      </c>
      <c r="J105" s="33">
        <f>VLOOKUP(MYRANKS_H[[#This Row],[PLAYER NAME]],HITTERPROJECTIONS[],COLUMN(HITTERPROJECTIONS[[#This Row],[R]]),FALSE)</f>
        <v>69.3</v>
      </c>
      <c r="K105" s="33">
        <f>VLOOKUP(MYRANKS_H[[#This Row],[PLAYER NAME]],HITTERPROJECTIONS[],COLUMN(HITTERPROJECTIONS[[#This Row],[RBI]]),FALSE)</f>
        <v>75.350000000000009</v>
      </c>
      <c r="L105" s="33">
        <f>VLOOKUP(MYRANKS_H[[#This Row],[PLAYER NAME]],HITTERPROJECTIONS[],COLUMN(HITTERPROJECTIONS[[#This Row],[BB]]),FALSE)</f>
        <v>49.5</v>
      </c>
      <c r="M105" s="33">
        <f>VLOOKUP(MYRANKS_H[[#This Row],[PLAYER NAME]],HITTERPROJECTIONS[],COLUMN(HITTERPROJECTIONS[[#This Row],[SO]]),FALSE)</f>
        <v>88</v>
      </c>
      <c r="N105" s="33">
        <f>VLOOKUP(MYRANKS_H[[#This Row],[PLAYER NAME]],HITTERPROJECTIONS[],COLUMN(HITTERPROJECTIONS[[#This Row],[SB]]),FALSE)</f>
        <v>1.8425</v>
      </c>
      <c r="O105" s="12">
        <f>MYRANKS_H[[#This Row],[H]]/MYRANKS_H[[#This Row],[AB]]</f>
        <v>0.28484713232715692</v>
      </c>
      <c r="P105" s="24">
        <f>MYRANKS_H[[#This Row],[R]]/24.6-VLOOKUP(MYRANKS_H[[#This Row],[POS]],ReplacementLevel_H[],COLUMN(ReplacementLevel_H[R]),FALSE)</f>
        <v>6.7073170731707155E-2</v>
      </c>
      <c r="Q105" s="24">
        <f>MYRANKS_H[[#This Row],[HR]]/10.4-VLOOKUP(MYRANKS_H[[#This Row],[POS]],ReplacementLevel_H[],COLUMN(ReplacementLevel_H[HR]),FALSE)</f>
        <v>0.79615778688524608</v>
      </c>
      <c r="R105" s="24">
        <f>MYRANKS_H[[#This Row],[RBI]]/24.6-VLOOKUP(MYRANKS_H[[#This Row],[POS]],ReplacementLevel_H[],COLUMN(ReplacementLevel_H[RBI]),FALSE)</f>
        <v>0.67300813008130067</v>
      </c>
      <c r="S105" s="24">
        <f>MYRANKS_H[[#This Row],[SB]]/9.4-VLOOKUP(MYRANKS_H[[#This Row],[POS]],ReplacementLevel_H[],COLUMN(ReplacementLevel_H[SB]),FALSE)</f>
        <v>-0.58398936170212767</v>
      </c>
      <c r="T105" s="24">
        <f>((MYRANKS_H[[#This Row],[H]]+1768)/(MYRANKS_H[[#This Row],[AB]]+6617)-0.267)/0.0024-VLOOKUP(MYRANKS_H[[#This Row],[POS]],ReplacementLevel_H[],COLUMN(ReplacementLevel_H[AVG]),FALSE)</f>
        <v>0.45093531406530696</v>
      </c>
      <c r="U105" s="24">
        <f>MYRANKS_H[[#This Row],[RSGP]]+MYRANKS_H[[#This Row],[HRSGP]]+MYRANKS_H[[#This Row],[RBISGP]]+MYRANKS_H[[#This Row],[SBSGP]]+MYRANKS_H[[#This Row],[AVGSGP]]</f>
        <v>1.4031850400614332</v>
      </c>
      <c r="V105" s="57">
        <f>_xlfn.RANK.EQ(MYRANKS_H[[#This Row],[TTLSGP]],U:U,0)</f>
        <v>104</v>
      </c>
    </row>
    <row r="106" spans="1:22" x14ac:dyDescent="0.25">
      <c r="A106" s="6" t="s">
        <v>1461</v>
      </c>
      <c r="B106" s="13" t="str">
        <f>VLOOKUP(MYRANKS_H[[#This Row],[PLAYERID]],PLAYERIDMAP[],COLUMN(PLAYERIDMAP[[#This Row],[PLAYERNAME]]),FALSE)</f>
        <v>Starlin Castro</v>
      </c>
      <c r="C106" s="9" t="str">
        <f>VLOOKUP(MYRANKS_H[[#This Row],[PLAYERID]],PLAYERIDMAP[],COLUMN(PLAYERIDMAP[[#This Row],[TEAM]]),FALSE)</f>
        <v>CHC</v>
      </c>
      <c r="D106" s="9" t="str">
        <f>VLOOKUP(MYRANKS_H[[#This Row],[PLAYERID]],PLAYERIDMAP[],COLUMN(PLAYERIDMAP[[#This Row],[POS]]),FALSE)</f>
        <v>SS</v>
      </c>
      <c r="E106" s="9">
        <f>VLOOKUP(MYRANKS_H[[#This Row],[PLAYERID]],PLAYERIDMAP[],COLUMN(PLAYERIDMAP[[#This Row],[IDFANGRAPHS]]),FALSE)</f>
        <v>4579</v>
      </c>
      <c r="F106" s="10">
        <f>VLOOKUP(MYRANKS_H[[#This Row],[PLAYER NAME]],HITTERPROJECTIONS[],COLUMN(HITTERPROJECTIONS[[#This Row],[PA]]),FALSE)</f>
        <v>700</v>
      </c>
      <c r="G106" s="33">
        <f>VLOOKUP(MYRANKS_H[[#This Row],[PLAYER NAME]],HITTERPROJECTIONS[],COLUMN(HITTERPROJECTIONS[[#This Row],[AB]]),FALSE)</f>
        <v>656.83333333333337</v>
      </c>
      <c r="H106" s="33">
        <f>VLOOKUP(MYRANKS_H[[#This Row],[PLAYER NAME]],HITTERPROJECTIONS[],COLUMN(HITTERPROJECTIONS[[#This Row],[HITS]]),FALSE)</f>
        <v>174.76080533333334</v>
      </c>
      <c r="I106" s="33">
        <f>VLOOKUP(MYRANKS_H[[#This Row],[PLAYER NAME]],HITTERPROJECTIONS[],COLUMN(HITTERPROJECTIONS[[#This Row],[HR]]),FALSE)</f>
        <v>10.0688</v>
      </c>
      <c r="J106" s="33">
        <f>VLOOKUP(MYRANKS_H[[#This Row],[PLAYER NAME]],HITTERPROJECTIONS[],COLUMN(HITTERPROJECTIONS[[#This Row],[R]]),FALSE)</f>
        <v>75.599999999999994</v>
      </c>
      <c r="K106" s="33">
        <f>VLOOKUP(MYRANKS_H[[#This Row],[PLAYER NAME]],HITTERPROJECTIONS[],COLUMN(HITTERPROJECTIONS[[#This Row],[RBI]]),FALSE)</f>
        <v>64.400000000000006</v>
      </c>
      <c r="L106" s="33">
        <f>VLOOKUP(MYRANKS_H[[#This Row],[PLAYER NAME]],HITTERPROJECTIONS[],COLUMN(HITTERPROJECTIONS[[#This Row],[BB]]),FALSE)</f>
        <v>35</v>
      </c>
      <c r="M106" s="33">
        <f>VLOOKUP(MYRANKS_H[[#This Row],[PLAYER NAME]],HITTERPROJECTIONS[],COLUMN(HITTERPROJECTIONS[[#This Row],[SO]]),FALSE)</f>
        <v>119.00000000000001</v>
      </c>
      <c r="N106" s="33">
        <f>VLOOKUP(MYRANKS_H[[#This Row],[PLAYER NAME]],HITTERPROJECTIONS[],COLUMN(HITTERPROJECTIONS[[#This Row],[SB]]),FALSE)</f>
        <v>18.2</v>
      </c>
      <c r="O106" s="12">
        <f>MYRANKS_H[[#This Row],[H]]/MYRANKS_H[[#This Row],[AB]]</f>
        <v>0.26606567673179393</v>
      </c>
      <c r="P106" s="24">
        <f>MYRANKS_H[[#This Row],[R]]/24.6-VLOOKUP(MYRANKS_H[[#This Row],[POS]],ReplacementLevel_H[],COLUMN(ReplacementLevel_H[R]),FALSE)</f>
        <v>0.37317073170731652</v>
      </c>
      <c r="Q106" s="24">
        <f>MYRANKS_H[[#This Row],[HR]]/10.4-VLOOKUP(MYRANKS_H[[#This Row],[POS]],ReplacementLevel_H[],COLUMN(ReplacementLevel_H[HR]),FALSE)</f>
        <v>-0.15184615384615407</v>
      </c>
      <c r="R106" s="24">
        <f>MYRANKS_H[[#This Row],[RBI]]/24.6-VLOOKUP(MYRANKS_H[[#This Row],[POS]],ReplacementLevel_H[],COLUMN(ReplacementLevel_H[RBI]),FALSE)</f>
        <v>0.41788617886178869</v>
      </c>
      <c r="S106" s="24">
        <f>MYRANKS_H[[#This Row],[SB]]/9.4-VLOOKUP(MYRANKS_H[[#This Row],[POS]],ReplacementLevel_H[],COLUMN(ReplacementLevel_H[SB]),FALSE)</f>
        <v>0.52617021276595732</v>
      </c>
      <c r="T106" s="24">
        <f>((MYRANKS_H[[#This Row],[H]]+1768)/(MYRANKS_H[[#This Row],[AB]]+6617)-0.267)/0.0024-VLOOKUP(MYRANKS_H[[#This Row],[POS]],ReplacementLevel_H[],COLUMN(ReplacementLevel_H[AVG]),FALSE)</f>
        <v>0.19707956220545816</v>
      </c>
      <c r="U106" s="24">
        <f>MYRANKS_H[[#This Row],[RSGP]]+MYRANKS_H[[#This Row],[HRSGP]]+MYRANKS_H[[#This Row],[RBISGP]]+MYRANKS_H[[#This Row],[SBSGP]]+MYRANKS_H[[#This Row],[AVGSGP]]</f>
        <v>1.3624605316943668</v>
      </c>
      <c r="V106" s="57">
        <f>_xlfn.RANK.EQ(MYRANKS_H[[#This Row],[TTLSGP]],U:U,0)</f>
        <v>105</v>
      </c>
    </row>
    <row r="107" spans="1:22" ht="15" customHeight="1" x14ac:dyDescent="0.25">
      <c r="A107" s="7" t="s">
        <v>1242</v>
      </c>
      <c r="B107" s="13" t="str">
        <f>VLOOKUP(MYRANKS_H[[#This Row],[PLAYERID]],PLAYERIDMAP[],COLUMN(PLAYERIDMAP[[#This Row],[PLAYERNAME]]),FALSE)</f>
        <v>Jimmy Rollins</v>
      </c>
      <c r="C107" s="10" t="str">
        <f>VLOOKUP(MYRANKS_H[[#This Row],[PLAYERID]],PLAYERIDMAP[],COLUMN(PLAYERIDMAP[[#This Row],[TEAM]]),FALSE)</f>
        <v>PHI</v>
      </c>
      <c r="D107" s="10" t="str">
        <f>VLOOKUP(MYRANKS_H[[#This Row],[PLAYERID]],PLAYERIDMAP[],COLUMN(PLAYERIDMAP[[#This Row],[POS]]),FALSE)</f>
        <v>SS</v>
      </c>
      <c r="E107" s="10">
        <f>VLOOKUP(MYRANKS_H[[#This Row],[PLAYERID]],PLAYERIDMAP[],COLUMN(PLAYERIDMAP[[#This Row],[IDFANGRAPHS]]),FALSE)</f>
        <v>971</v>
      </c>
      <c r="F107" s="10">
        <f>VLOOKUP(MYRANKS_H[[#This Row],[PLAYER NAME]],HITTERPROJECTIONS[],COLUMN(HITTERPROJECTIONS[[#This Row],[PA]]),FALSE)</f>
        <v>650</v>
      </c>
      <c r="G107" s="33">
        <f>VLOOKUP(MYRANKS_H[[#This Row],[PLAYER NAME]],HITTERPROJECTIONS[],COLUMN(HITTERPROJECTIONS[[#This Row],[AB]]),FALSE)</f>
        <v>587.24545454545455</v>
      </c>
      <c r="H107" s="33">
        <f>VLOOKUP(MYRANKS_H[[#This Row],[PLAYER NAME]],HITTERPROJECTIONS[],COLUMN(HITTERPROJECTIONS[[#This Row],[HITS]]),FALSE)</f>
        <v>149.33667839999998</v>
      </c>
      <c r="I107" s="33">
        <f>VLOOKUP(MYRANKS_H[[#This Row],[PLAYER NAME]],HITTERPROJECTIONS[],COLUMN(HITTERPROJECTIONS[[#This Row],[HR]]),FALSE)</f>
        <v>13.278720000000002</v>
      </c>
      <c r="J107" s="33">
        <f>VLOOKUP(MYRANKS_H[[#This Row],[PLAYER NAME]],HITTERPROJECTIONS[],COLUMN(HITTERPROJECTIONS[[#This Row],[R]]),FALSE)</f>
        <v>78</v>
      </c>
      <c r="K107" s="33">
        <f>VLOOKUP(MYRANKS_H[[#This Row],[PLAYER NAME]],HITTERPROJECTIONS[],COLUMN(HITTERPROJECTIONS[[#This Row],[RBI]]),FALSE)</f>
        <v>53.95</v>
      </c>
      <c r="L107" s="33">
        <f>VLOOKUP(MYRANKS_H[[#This Row],[PLAYER NAME]],HITTERPROJECTIONS[],COLUMN(HITTERPROJECTIONS[[#This Row],[BB]]),FALSE)</f>
        <v>58.5</v>
      </c>
      <c r="M107" s="33">
        <f>VLOOKUP(MYRANKS_H[[#This Row],[PLAYER NAME]],HITTERPROJECTIONS[],COLUMN(HITTERPROJECTIONS[[#This Row],[SO]]),FALSE)</f>
        <v>91.000000000000014</v>
      </c>
      <c r="N107" s="33">
        <f>VLOOKUP(MYRANKS_H[[#This Row],[PLAYER NAME]],HITTERPROJECTIONS[],COLUMN(HITTERPROJECTIONS[[#This Row],[SB]]),FALSE)</f>
        <v>21.666666666666668</v>
      </c>
      <c r="O107" s="12">
        <f>MYRANKS_H[[#This Row],[H]]/MYRANKS_H[[#This Row],[AB]]</f>
        <v>0.25430027128194804</v>
      </c>
      <c r="P107" s="24">
        <f>MYRANKS_H[[#This Row],[R]]/24.6-VLOOKUP(MYRANKS_H[[#This Row],[POS]],ReplacementLevel_H[],COLUMN(ReplacementLevel_H[R]),FALSE)</f>
        <v>0.4707317073170727</v>
      </c>
      <c r="Q107" s="24">
        <f>MYRANKS_H[[#This Row],[HR]]/10.4-VLOOKUP(MYRANKS_H[[#This Row],[POS]],ReplacementLevel_H[],COLUMN(ReplacementLevel_H[HR]),FALSE)</f>
        <v>0.15680000000000005</v>
      </c>
      <c r="R107" s="24">
        <f>MYRANKS_H[[#This Row],[RBI]]/24.6-VLOOKUP(MYRANKS_H[[#This Row],[POS]],ReplacementLevel_H[],COLUMN(ReplacementLevel_H[RBI]),FALSE)</f>
        <v>-6.9105691056914331E-3</v>
      </c>
      <c r="S107" s="24">
        <f>MYRANKS_H[[#This Row],[SB]]/9.4-VLOOKUP(MYRANKS_H[[#This Row],[POS]],ReplacementLevel_H[],COLUMN(ReplacementLevel_H[SB]),FALSE)</f>
        <v>0.89496453900709239</v>
      </c>
      <c r="T107" s="24">
        <f>((MYRANKS_H[[#This Row],[H]]+1768)/(MYRANKS_H[[#This Row],[AB]]+6617)-0.267)/0.0024-VLOOKUP(MYRANKS_H[[#This Row],[POS]],ReplacementLevel_H[],COLUMN(ReplacementLevel_H[AVG]),FALSE)</f>
        <v>-0.19840313434713316</v>
      </c>
      <c r="U107" s="24">
        <f>MYRANKS_H[[#This Row],[RSGP]]+MYRANKS_H[[#This Row],[HRSGP]]+MYRANKS_H[[#This Row],[RBISGP]]+MYRANKS_H[[#This Row],[SBSGP]]+MYRANKS_H[[#This Row],[AVGSGP]]</f>
        <v>1.3171825428713406</v>
      </c>
      <c r="V107" s="57">
        <f>_xlfn.RANK.EQ(MYRANKS_H[[#This Row],[TTLSGP]],U:U,0)</f>
        <v>106</v>
      </c>
    </row>
    <row r="108" spans="1:22" ht="15" customHeight="1" x14ac:dyDescent="0.25">
      <c r="A108" s="6" t="s">
        <v>1426</v>
      </c>
      <c r="B108" s="13" t="str">
        <f>VLOOKUP(MYRANKS_H[[#This Row],[PLAYERID]],PLAYERIDMAP[],COLUMN(PLAYERIDMAP[[#This Row],[PLAYERNAME]]),FALSE)</f>
        <v>Jedd Gyorko</v>
      </c>
      <c r="C108" s="9" t="str">
        <f>VLOOKUP(MYRANKS_H[[#This Row],[PLAYERID]],PLAYERIDMAP[],COLUMN(PLAYERIDMAP[[#This Row],[TEAM]]),FALSE)</f>
        <v>SD</v>
      </c>
      <c r="D108" s="9" t="str">
        <f>VLOOKUP(MYRANKS_H[[#This Row],[PLAYERID]],PLAYERIDMAP[],COLUMN(PLAYERIDMAP[[#This Row],[POS]]),FALSE)</f>
        <v>3B</v>
      </c>
      <c r="E108" s="9">
        <f>VLOOKUP(MYRANKS_H[[#This Row],[PLAYERID]],PLAYERIDMAP[],COLUMN(PLAYERIDMAP[[#This Row],[IDFANGRAPHS]]),FALSE)</f>
        <v>10816</v>
      </c>
      <c r="F108" s="10">
        <f>VLOOKUP(MYRANKS_H[[#This Row],[PLAYER NAME]],HITTERPROJECTIONS[],COLUMN(HITTERPROJECTIONS[[#This Row],[PA]]),FALSE)</f>
        <v>600</v>
      </c>
      <c r="G108" s="33">
        <f>VLOOKUP(MYRANKS_H[[#This Row],[PLAYER NAME]],HITTERPROJECTIONS[],COLUMN(HITTERPROJECTIONS[[#This Row],[AB]]),FALSE)</f>
        <v>550.38461538461536</v>
      </c>
      <c r="H108" s="33">
        <f>VLOOKUP(MYRANKS_H[[#This Row],[PLAYER NAME]],HITTERPROJECTIONS[],COLUMN(HITTERPROJECTIONS[[#This Row],[HITS]]),FALSE)</f>
        <v>140.93435076923075</v>
      </c>
      <c r="I108" s="33">
        <f>VLOOKUP(MYRANKS_H[[#This Row],[PLAYER NAME]],HITTERPROJECTIONS[],COLUMN(HITTERPROJECTIONS[[#This Row],[HR]]),FALSE)</f>
        <v>23.933538461538465</v>
      </c>
      <c r="J108" s="33">
        <f>VLOOKUP(MYRANKS_H[[#This Row],[PLAYER NAME]],HITTERPROJECTIONS[],COLUMN(HITTERPROJECTIONS[[#This Row],[R]]),FALSE)</f>
        <v>70.8</v>
      </c>
      <c r="K108" s="33">
        <f>VLOOKUP(MYRANKS_H[[#This Row],[PLAYER NAME]],HITTERPROJECTIONS[],COLUMN(HITTERPROJECTIONS[[#This Row],[RBI]]),FALSE)</f>
        <v>70.8</v>
      </c>
      <c r="L108" s="33">
        <f>VLOOKUP(MYRANKS_H[[#This Row],[PLAYER NAME]],HITTERPROJECTIONS[],COLUMN(HITTERPROJECTIONS[[#This Row],[BB]]),FALSE)</f>
        <v>42.000000000000007</v>
      </c>
      <c r="M108" s="33">
        <f>VLOOKUP(MYRANKS_H[[#This Row],[PLAYER NAME]],HITTERPROJECTIONS[],COLUMN(HITTERPROJECTIONS[[#This Row],[SO]]),FALSE)</f>
        <v>126</v>
      </c>
      <c r="N108" s="33">
        <f>VLOOKUP(MYRANKS_H[[#This Row],[PLAYER NAME]],HITTERPROJECTIONS[],COLUMN(HITTERPROJECTIONS[[#This Row],[SB]]),FALSE)</f>
        <v>3.5999999999999996</v>
      </c>
      <c r="O108" s="12">
        <f>MYRANKS_H[[#This Row],[H]]/MYRANKS_H[[#This Row],[AB]]</f>
        <v>0.25606520754716977</v>
      </c>
      <c r="P108" s="24">
        <f>MYRANKS_H[[#This Row],[R]]/24.6-VLOOKUP(MYRANKS_H[[#This Row],[POS]],ReplacementLevel_H[],COLUMN(ReplacementLevel_H[R]),FALSE)</f>
        <v>0.43804878048780482</v>
      </c>
      <c r="Q108" s="24">
        <f>MYRANKS_H[[#This Row],[HR]]/10.4-VLOOKUP(MYRANKS_H[[#This Row],[POS]],ReplacementLevel_H[],COLUMN(ReplacementLevel_H[HR]),FALSE)</f>
        <v>0.90130177514792953</v>
      </c>
      <c r="R108" s="24">
        <f>MYRANKS_H[[#This Row],[RBI]]/24.6-VLOOKUP(MYRANKS_H[[#This Row],[POS]],ReplacementLevel_H[],COLUMN(ReplacementLevel_H[RBI]),FALSE)</f>
        <v>0.39804878048780479</v>
      </c>
      <c r="S108" s="24">
        <f>MYRANKS_H[[#This Row],[SB]]/9.4-VLOOKUP(MYRANKS_H[[#This Row],[POS]],ReplacementLevel_H[],COLUMN(ReplacementLevel_H[SB]),FALSE)</f>
        <v>3.2978723404255283E-2</v>
      </c>
      <c r="T108" s="24">
        <f>((MYRANKS_H[[#This Row],[H]]+1768)/(MYRANKS_H[[#This Row],[AB]]+6617)-0.267)/0.0024-VLOOKUP(MYRANKS_H[[#This Row],[POS]],ReplacementLevel_H[],COLUMN(ReplacementLevel_H[AVG]),FALSE)</f>
        <v>-0.46656191866289964</v>
      </c>
      <c r="U108" s="24">
        <f>MYRANKS_H[[#This Row],[RSGP]]+MYRANKS_H[[#This Row],[HRSGP]]+MYRANKS_H[[#This Row],[RBISGP]]+MYRANKS_H[[#This Row],[SBSGP]]+MYRANKS_H[[#This Row],[AVGSGP]]</f>
        <v>1.3038161408648947</v>
      </c>
      <c r="V108" s="57">
        <f>_xlfn.RANK.EQ(MYRANKS_H[[#This Row],[TTLSGP]],U:U,0)</f>
        <v>107</v>
      </c>
    </row>
    <row r="109" spans="1:22" x14ac:dyDescent="0.25">
      <c r="A109" s="6" t="s">
        <v>1423</v>
      </c>
      <c r="B109" s="13" t="str">
        <f>VLOOKUP(MYRANKS_H[[#This Row],[PLAYERID]],PLAYERIDMAP[],COLUMN(PLAYERIDMAP[[#This Row],[PLAYERNAME]]),FALSE)</f>
        <v>Todd Frazier</v>
      </c>
      <c r="C109" s="9" t="str">
        <f>VLOOKUP(MYRANKS_H[[#This Row],[PLAYERID]],PLAYERIDMAP[],COLUMN(PLAYERIDMAP[[#This Row],[TEAM]]),FALSE)</f>
        <v>CIN</v>
      </c>
      <c r="D109" s="9" t="str">
        <f>VLOOKUP(MYRANKS_H[[#This Row],[PLAYERID]],PLAYERIDMAP[],COLUMN(PLAYERIDMAP[[#This Row],[POS]]),FALSE)</f>
        <v>3B</v>
      </c>
      <c r="E109" s="9">
        <f>VLOOKUP(MYRANKS_H[[#This Row],[PLAYERID]],PLAYERIDMAP[],COLUMN(PLAYERIDMAP[[#This Row],[IDFANGRAPHS]]),FALSE)</f>
        <v>785</v>
      </c>
      <c r="F109" s="10">
        <f>VLOOKUP(MYRANKS_H[[#This Row],[PLAYER NAME]],HITTERPROJECTIONS[],COLUMN(HITTERPROJECTIONS[[#This Row],[PA]]),FALSE)</f>
        <v>600</v>
      </c>
      <c r="G109" s="33">
        <f>VLOOKUP(MYRANKS_H[[#This Row],[PLAYER NAME]],HITTERPROJECTIONS[],COLUMN(HITTERPROJECTIONS[[#This Row],[AB]]),FALSE)</f>
        <v>536.23981900452486</v>
      </c>
      <c r="H109" s="33">
        <f>VLOOKUP(MYRANKS_H[[#This Row],[PLAYER NAME]],HITTERPROJECTIONS[],COLUMN(HITTERPROJECTIONS[[#This Row],[HITS]]),FALSE)</f>
        <v>134.0844846</v>
      </c>
      <c r="I109" s="33">
        <f>VLOOKUP(MYRANKS_H[[#This Row],[PLAYER NAME]],HITTERPROJECTIONS[],COLUMN(HITTERPROJECTIONS[[#This Row],[HR]]),FALSE)</f>
        <v>22.053899999999999</v>
      </c>
      <c r="J109" s="33">
        <f>VLOOKUP(MYRANKS_H[[#This Row],[PLAYER NAME]],HITTERPROJECTIONS[],COLUMN(HITTERPROJECTIONS[[#This Row],[R]]),FALSE)</f>
        <v>70.8</v>
      </c>
      <c r="K109" s="33">
        <f>VLOOKUP(MYRANKS_H[[#This Row],[PLAYER NAME]],HITTERPROJECTIONS[],COLUMN(HITTERPROJECTIONS[[#This Row],[RBI]]),FALSE)</f>
        <v>75.599999999999994</v>
      </c>
      <c r="L109" s="33">
        <f>VLOOKUP(MYRANKS_H[[#This Row],[PLAYER NAME]],HITTERPROJECTIONS[],COLUMN(HITTERPROJECTIONS[[#This Row],[BB]]),FALSE)</f>
        <v>51.000000000000007</v>
      </c>
      <c r="M109" s="33">
        <f>VLOOKUP(MYRANKS_H[[#This Row],[PLAYER NAME]],HITTERPROJECTIONS[],COLUMN(HITTERPROJECTIONS[[#This Row],[SO]]),FALSE)</f>
        <v>126</v>
      </c>
      <c r="N109" s="33">
        <f>VLOOKUP(MYRANKS_H[[#This Row],[PLAYER NAME]],HITTERPROJECTIONS[],COLUMN(HITTERPROJECTIONS[[#This Row],[SB]]),FALSE)</f>
        <v>5.1428571428571423</v>
      </c>
      <c r="O109" s="12">
        <f>MYRANKS_H[[#This Row],[H]]/MYRANKS_H[[#This Row],[AB]]</f>
        <v>0.25004574417639169</v>
      </c>
      <c r="P109" s="24">
        <f>MYRANKS_H[[#This Row],[R]]/24.6-VLOOKUP(MYRANKS_H[[#This Row],[POS]],ReplacementLevel_H[],COLUMN(ReplacementLevel_H[R]),FALSE)</f>
        <v>0.43804878048780482</v>
      </c>
      <c r="Q109" s="24">
        <f>MYRANKS_H[[#This Row],[HR]]/10.4-VLOOKUP(MYRANKS_H[[#This Row],[POS]],ReplacementLevel_H[],COLUMN(ReplacementLevel_H[HR]),FALSE)</f>
        <v>0.72056730769230759</v>
      </c>
      <c r="R109" s="24">
        <f>MYRANKS_H[[#This Row],[RBI]]/24.6-VLOOKUP(MYRANKS_H[[#This Row],[POS]],ReplacementLevel_H[],COLUMN(ReplacementLevel_H[RBI]),FALSE)</f>
        <v>0.59317073170731671</v>
      </c>
      <c r="S109" s="24">
        <f>MYRANKS_H[[#This Row],[SB]]/9.4-VLOOKUP(MYRANKS_H[[#This Row],[POS]],ReplacementLevel_H[],COLUMN(ReplacementLevel_H[SB]),FALSE)</f>
        <v>0.19711246200607901</v>
      </c>
      <c r="T109" s="24">
        <f>((MYRANKS_H[[#This Row],[H]]+1768)/(MYRANKS_H[[#This Row],[AB]]+6617)-0.267)/0.0024-VLOOKUP(MYRANKS_H[[#This Row],[POS]],ReplacementLevel_H[],COLUMN(ReplacementLevel_H[AVG]),FALSE)</f>
        <v>-0.64611890977267461</v>
      </c>
      <c r="U109" s="24">
        <f>MYRANKS_H[[#This Row],[RSGP]]+MYRANKS_H[[#This Row],[HRSGP]]+MYRANKS_H[[#This Row],[RBISGP]]+MYRANKS_H[[#This Row],[SBSGP]]+MYRANKS_H[[#This Row],[AVGSGP]]</f>
        <v>1.3027803721208335</v>
      </c>
      <c r="V109" s="57">
        <f>_xlfn.RANK.EQ(MYRANKS_H[[#This Row],[TTLSGP]],U:U,0)</f>
        <v>108</v>
      </c>
    </row>
    <row r="110" spans="1:22" ht="15" customHeight="1" x14ac:dyDescent="0.25">
      <c r="A110" s="7" t="s">
        <v>1223</v>
      </c>
      <c r="B110" s="13" t="str">
        <f>VLOOKUP(MYRANKS_H[[#This Row],[PLAYERID]],PLAYERIDMAP[],COLUMN(PLAYERIDMAP[[#This Row],[PLAYERNAME]]),FALSE)</f>
        <v>Ben Revere</v>
      </c>
      <c r="C110" s="10" t="str">
        <f>VLOOKUP(MYRANKS_H[[#This Row],[PLAYERID]],PLAYERIDMAP[],COLUMN(PLAYERIDMAP[[#This Row],[TEAM]]),FALSE)</f>
        <v>PHI</v>
      </c>
      <c r="D110" s="10" t="str">
        <f>VLOOKUP(MYRANKS_H[[#This Row],[PLAYERID]],PLAYERIDMAP[],COLUMN(PLAYERIDMAP[[#This Row],[POS]]),FALSE)</f>
        <v>OF</v>
      </c>
      <c r="E110" s="10">
        <f>VLOOKUP(MYRANKS_H[[#This Row],[PLAYERID]],PLAYERIDMAP[],COLUMN(PLAYERIDMAP[[#This Row],[IDFANGRAPHS]]),FALSE)</f>
        <v>4712</v>
      </c>
      <c r="F110" s="10">
        <f>VLOOKUP(MYRANKS_H[[#This Row],[PLAYER NAME]],HITTERPROJECTIONS[],COLUMN(HITTERPROJECTIONS[[#This Row],[PA]]),FALSE)</f>
        <v>550</v>
      </c>
      <c r="G110" s="33">
        <f>VLOOKUP(MYRANKS_H[[#This Row],[PLAYER NAME]],HITTERPROJECTIONS[],COLUMN(HITTERPROJECTIONS[[#This Row],[AB]]),FALSE)</f>
        <v>518.46666666666658</v>
      </c>
      <c r="H110" s="33">
        <f>VLOOKUP(MYRANKS_H[[#This Row],[PLAYER NAME]],HITTERPROJECTIONS[],COLUMN(HITTERPROJECTIONS[[#This Row],[HITS]]),FALSE)</f>
        <v>146.17852012499998</v>
      </c>
      <c r="I110" s="33">
        <f>VLOOKUP(MYRANKS_H[[#This Row],[PLAYER NAME]],HITTERPROJECTIONS[],COLUMN(HITTERPROJECTIONS[[#This Row],[HR]]),FALSE)</f>
        <v>0.69382499999999991</v>
      </c>
      <c r="J110" s="33">
        <f>VLOOKUP(MYRANKS_H[[#This Row],[PLAYER NAME]],HITTERPROJECTIONS[],COLUMN(HITTERPROJECTIONS[[#This Row],[R]]),FALSE)</f>
        <v>64.899999999999991</v>
      </c>
      <c r="K110" s="33">
        <f>VLOOKUP(MYRANKS_H[[#This Row],[PLAYER NAME]],HITTERPROJECTIONS[],COLUMN(HITTERPROJECTIONS[[#This Row],[RBI]]),FALSE)</f>
        <v>36.300000000000004</v>
      </c>
      <c r="L110" s="33">
        <f>VLOOKUP(MYRANKS_H[[#This Row],[PLAYER NAME]],HITTERPROJECTIONS[],COLUMN(HITTERPROJECTIONS[[#This Row],[BB]]),FALSE)</f>
        <v>27.5</v>
      </c>
      <c r="M110" s="33">
        <f>VLOOKUP(MYRANKS_H[[#This Row],[PLAYER NAME]],HITTERPROJECTIONS[],COLUMN(HITTERPROJECTIONS[[#This Row],[SO]]),FALSE)</f>
        <v>57.75</v>
      </c>
      <c r="N110" s="33">
        <f>VLOOKUP(MYRANKS_H[[#This Row],[PLAYER NAME]],HITTERPROJECTIONS[],COLUMN(HITTERPROJECTIONS[[#This Row],[SB]]),FALSE)</f>
        <v>37.304347826086961</v>
      </c>
      <c r="O110" s="12">
        <f>MYRANKS_H[[#This Row],[H]]/MYRANKS_H[[#This Row],[AB]]</f>
        <v>0.28194391177510608</v>
      </c>
      <c r="P110" s="24">
        <f>MYRANKS_H[[#This Row],[R]]/24.6-VLOOKUP(MYRANKS_H[[#This Row],[POS]],ReplacementLevel_H[],COLUMN(ReplacementLevel_H[R]),FALSE)</f>
        <v>-0.11178861788617933</v>
      </c>
      <c r="Q110" s="24">
        <f>MYRANKS_H[[#This Row],[HR]]/10.4-VLOOKUP(MYRANKS_H[[#This Row],[POS]],ReplacementLevel_H[],COLUMN(ReplacementLevel_H[HR]),FALSE)</f>
        <v>-1.2932860576923078</v>
      </c>
      <c r="R110" s="24">
        <f>MYRANKS_H[[#This Row],[RBI]]/24.6-VLOOKUP(MYRANKS_H[[#This Row],[POS]],ReplacementLevel_H[],COLUMN(ReplacementLevel_H[RBI]),FALSE)</f>
        <v>-0.91439024390243917</v>
      </c>
      <c r="S110" s="24">
        <f>MYRANKS_H[[#This Row],[SB]]/9.4-VLOOKUP(MYRANKS_H[[#This Row],[POS]],ReplacementLevel_H[],COLUMN(ReplacementLevel_H[SB]),FALSE)</f>
        <v>3.1885476410730806</v>
      </c>
      <c r="T110" s="24">
        <f>((MYRANKS_H[[#This Row],[H]]+1768)/(MYRANKS_H[[#This Row],[AB]]+6617)-0.267)/0.0024-VLOOKUP(MYRANKS_H[[#This Row],[POS]],ReplacementLevel_H[],COLUMN(ReplacementLevel_H[AVG]),FALSE)</f>
        <v>0.38606464217475989</v>
      </c>
      <c r="U110" s="24">
        <f>MYRANKS_H[[#This Row],[RSGP]]+MYRANKS_H[[#This Row],[HRSGP]]+MYRANKS_H[[#This Row],[RBISGP]]+MYRANKS_H[[#This Row],[SBSGP]]+MYRANKS_H[[#This Row],[AVGSGP]]</f>
        <v>1.2551473637669144</v>
      </c>
      <c r="V110" s="57">
        <f>_xlfn.RANK.EQ(MYRANKS_H[[#This Row],[TTLSGP]],U:U,0)</f>
        <v>109</v>
      </c>
    </row>
    <row r="111" spans="1:22" x14ac:dyDescent="0.25">
      <c r="A111" s="6" t="s">
        <v>1258</v>
      </c>
      <c r="B111" s="13" t="str">
        <f>VLOOKUP(MYRANKS_H[[#This Row],[PLAYERID]],PLAYERIDMAP[],COLUMN(PLAYERIDMAP[[#This Row],[PLAYERNAME]]),FALSE)</f>
        <v>Asdrubal Cabrera</v>
      </c>
      <c r="C111" s="9" t="str">
        <f>VLOOKUP(MYRANKS_H[[#This Row],[PLAYERID]],PLAYERIDMAP[],COLUMN(PLAYERIDMAP[[#This Row],[TEAM]]),FALSE)</f>
        <v>CLE</v>
      </c>
      <c r="D111" s="9" t="str">
        <f>VLOOKUP(MYRANKS_H[[#This Row],[PLAYERID]],PLAYERIDMAP[],COLUMN(PLAYERIDMAP[[#This Row],[POS]]),FALSE)</f>
        <v>SS</v>
      </c>
      <c r="E111" s="9">
        <f>VLOOKUP(MYRANKS_H[[#This Row],[PLAYERID]],PLAYERIDMAP[],COLUMN(PLAYERIDMAP[[#This Row],[IDFANGRAPHS]]),FALSE)</f>
        <v>4962</v>
      </c>
      <c r="F111" s="10">
        <f>VLOOKUP(MYRANKS_H[[#This Row],[PLAYER NAME]],HITTERPROJECTIONS[],COLUMN(HITTERPROJECTIONS[[#This Row],[PA]]),FALSE)</f>
        <v>625</v>
      </c>
      <c r="G111" s="33">
        <f>VLOOKUP(MYRANKS_H[[#This Row],[PLAYER NAME]],HITTERPROJECTIONS[],COLUMN(HITTERPROJECTIONS[[#This Row],[AB]]),FALSE)</f>
        <v>566.11519607843138</v>
      </c>
      <c r="H111" s="33">
        <f>VLOOKUP(MYRANKS_H[[#This Row],[PLAYER NAME]],HITTERPROJECTIONS[],COLUMN(HITTERPROJECTIONS[[#This Row],[HITS]]),FALSE)</f>
        <v>146.53934322916666</v>
      </c>
      <c r="I111" s="33">
        <f>VLOOKUP(MYRANKS_H[[#This Row],[PLAYER NAME]],HITTERPROJECTIONS[],COLUMN(HITTERPROJECTIONS[[#This Row],[HR]]),FALSE)</f>
        <v>16.50822916666667</v>
      </c>
      <c r="J111" s="33">
        <f>VLOOKUP(MYRANKS_H[[#This Row],[PLAYER NAME]],HITTERPROJECTIONS[],COLUMN(HITTERPROJECTIONS[[#This Row],[R]]),FALSE)</f>
        <v>74.375</v>
      </c>
      <c r="K111" s="33">
        <f>VLOOKUP(MYRANKS_H[[#This Row],[PLAYER NAME]],HITTERPROJECTIONS[],COLUMN(HITTERPROJECTIONS[[#This Row],[RBI]]),FALSE)</f>
        <v>73.75</v>
      </c>
      <c r="L111" s="33">
        <f>VLOOKUP(MYRANKS_H[[#This Row],[PLAYER NAME]],HITTERPROJECTIONS[],COLUMN(HITTERPROJECTIONS[[#This Row],[BB]]),FALSE)</f>
        <v>46.875</v>
      </c>
      <c r="M111" s="33">
        <f>VLOOKUP(MYRANKS_H[[#This Row],[PLAYER NAME]],HITTERPROJECTIONS[],COLUMN(HITTERPROJECTIONS[[#This Row],[SO]]),FALSE)</f>
        <v>112.5</v>
      </c>
      <c r="N111" s="33">
        <f>VLOOKUP(MYRANKS_H[[#This Row],[PLAYER NAME]],HITTERPROJECTIONS[],COLUMN(HITTERPROJECTIONS[[#This Row],[SB]]),FALSE)</f>
        <v>10.277777777777779</v>
      </c>
      <c r="O111" s="12">
        <f>MYRANKS_H[[#This Row],[H]]/MYRANKS_H[[#This Row],[AB]]</f>
        <v>0.25885075024353282</v>
      </c>
      <c r="P111" s="24">
        <f>MYRANKS_H[[#This Row],[R]]/24.6-VLOOKUP(MYRANKS_H[[#This Row],[POS]],ReplacementLevel_H[],COLUMN(ReplacementLevel_H[R]),FALSE)</f>
        <v>0.32337398373983683</v>
      </c>
      <c r="Q111" s="24">
        <f>MYRANKS_H[[#This Row],[HR]]/10.4-VLOOKUP(MYRANKS_H[[#This Row],[POS]],ReplacementLevel_H[],COLUMN(ReplacementLevel_H[HR]),FALSE)</f>
        <v>0.46732972756410263</v>
      </c>
      <c r="R111" s="24">
        <f>MYRANKS_H[[#This Row],[RBI]]/24.6-VLOOKUP(MYRANKS_H[[#This Row],[POS]],ReplacementLevel_H[],COLUMN(ReplacementLevel_H[RBI]),FALSE)</f>
        <v>0.7979674796747962</v>
      </c>
      <c r="S111" s="24">
        <f>MYRANKS_H[[#This Row],[SB]]/9.4-VLOOKUP(MYRANKS_H[[#This Row],[POS]],ReplacementLevel_H[],COLUMN(ReplacementLevel_H[SB]),FALSE)</f>
        <v>-0.31661938534278944</v>
      </c>
      <c r="T111" s="24">
        <f>((MYRANKS_H[[#This Row],[H]]+1768)/(MYRANKS_H[[#This Row],[AB]]+6617)-0.267)/0.0024-VLOOKUP(MYRANKS_H[[#This Row],[POS]],ReplacementLevel_H[],COLUMN(ReplacementLevel_H[AVG]),FALSE)</f>
        <v>-3.4461480863087729E-2</v>
      </c>
      <c r="U111" s="24">
        <f>MYRANKS_H[[#This Row],[RSGP]]+MYRANKS_H[[#This Row],[HRSGP]]+MYRANKS_H[[#This Row],[RBISGP]]+MYRANKS_H[[#This Row],[SBSGP]]+MYRANKS_H[[#This Row],[AVGSGP]]</f>
        <v>1.2375903247728586</v>
      </c>
      <c r="V111" s="57">
        <f>_xlfn.RANK.EQ(MYRANKS_H[[#This Row],[TTLSGP]],U:U,0)</f>
        <v>110</v>
      </c>
    </row>
    <row r="112" spans="1:22" ht="15" customHeight="1" x14ac:dyDescent="0.25">
      <c r="A112" s="6" t="s">
        <v>1615</v>
      </c>
      <c r="B112" s="13" t="str">
        <f>VLOOKUP(MYRANKS_H[[#This Row],[PLAYERID]],PLAYERIDMAP[],COLUMN(PLAYERIDMAP[[#This Row],[PLAYERNAME]]),FALSE)</f>
        <v>Matt Kemp</v>
      </c>
      <c r="C112" s="9" t="str">
        <f>VLOOKUP(MYRANKS_H[[#This Row],[PLAYERID]],PLAYERIDMAP[],COLUMN(PLAYERIDMAP[[#This Row],[TEAM]]),FALSE)</f>
        <v>LAD</v>
      </c>
      <c r="D112" s="9" t="str">
        <f>VLOOKUP(MYRANKS_H[[#This Row],[PLAYERID]],PLAYERIDMAP[],COLUMN(PLAYERIDMAP[[#This Row],[POS]]),FALSE)</f>
        <v>OF</v>
      </c>
      <c r="E112" s="9">
        <f>VLOOKUP(MYRANKS_H[[#This Row],[PLAYERID]],PLAYERIDMAP[],COLUMN(PLAYERIDMAP[[#This Row],[IDFANGRAPHS]]),FALSE)</f>
        <v>5631</v>
      </c>
      <c r="F112" s="10">
        <f>VLOOKUP(MYRANKS_H[[#This Row],[PLAYER NAME]],HITTERPROJECTIONS[],COLUMN(HITTERPROJECTIONS[[#This Row],[PA]]),FALSE)</f>
        <v>500</v>
      </c>
      <c r="G112" s="33">
        <f>VLOOKUP(MYRANKS_H[[#This Row],[PLAYER NAME]],HITTERPROJECTIONS[],COLUMN(HITTERPROJECTIONS[[#This Row],[AB]]),FALSE)</f>
        <v>449.38311688311688</v>
      </c>
      <c r="H112" s="33">
        <f>VLOOKUP(MYRANKS_H[[#This Row],[PLAYER NAME]],HITTERPROJECTIONS[],COLUMN(HITTERPROJECTIONS[[#This Row],[HITS]]),FALSE)</f>
        <v>126.23034285714287</v>
      </c>
      <c r="I112" s="33">
        <f>VLOOKUP(MYRANKS_H[[#This Row],[PLAYER NAME]],HITTERPROJECTIONS[],COLUMN(HITTERPROJECTIONS[[#This Row],[HR]]),FALSE)</f>
        <v>19.234285714285715</v>
      </c>
      <c r="J112" s="33">
        <f>VLOOKUP(MYRANKS_H[[#This Row],[PLAYER NAME]],HITTERPROJECTIONS[],COLUMN(HITTERPROJECTIONS[[#This Row],[R]]),FALSE)</f>
        <v>66</v>
      </c>
      <c r="K112" s="33">
        <f>VLOOKUP(MYRANKS_H[[#This Row],[PLAYER NAME]],HITTERPROJECTIONS[],COLUMN(HITTERPROJECTIONS[[#This Row],[RBI]]),FALSE)</f>
        <v>62</v>
      </c>
      <c r="L112" s="33">
        <f>VLOOKUP(MYRANKS_H[[#This Row],[PLAYER NAME]],HITTERPROJECTIONS[],COLUMN(HITTERPROJECTIONS[[#This Row],[BB]]),FALSE)</f>
        <v>42.5</v>
      </c>
      <c r="M112" s="33">
        <f>VLOOKUP(MYRANKS_H[[#This Row],[PLAYER NAME]],HITTERPROJECTIONS[],COLUMN(HITTERPROJECTIONS[[#This Row],[SO]]),FALSE)</f>
        <v>120</v>
      </c>
      <c r="N112" s="33">
        <f>VLOOKUP(MYRANKS_H[[#This Row],[PLAYER NAME]],HITTERPROJECTIONS[],COLUMN(HITTERPROJECTIONS[[#This Row],[SB]]),FALSE)</f>
        <v>10.714285714285715</v>
      </c>
      <c r="O112" s="12">
        <f>MYRANKS_H[[#This Row],[H]]/MYRANKS_H[[#This Row],[AB]]</f>
        <v>0.28089694097247314</v>
      </c>
      <c r="P112" s="24">
        <f>MYRANKS_H[[#This Row],[R]]/24.6-VLOOKUP(MYRANKS_H[[#This Row],[POS]],ReplacementLevel_H[],COLUMN(ReplacementLevel_H[R]),FALSE)</f>
        <v>-6.7073170731707599E-2</v>
      </c>
      <c r="Q112" s="24">
        <f>MYRANKS_H[[#This Row],[HR]]/10.4-VLOOKUP(MYRANKS_H[[#This Row],[POS]],ReplacementLevel_H[],COLUMN(ReplacementLevel_H[HR]),FALSE)</f>
        <v>0.48945054945054944</v>
      </c>
      <c r="R112" s="24">
        <f>MYRANKS_H[[#This Row],[RBI]]/24.6-VLOOKUP(MYRANKS_H[[#This Row],[POS]],ReplacementLevel_H[],COLUMN(ReplacementLevel_H[RBI]),FALSE)</f>
        <v>0.13032520325203212</v>
      </c>
      <c r="S112" s="24">
        <f>MYRANKS_H[[#This Row],[SB]]/9.4-VLOOKUP(MYRANKS_H[[#This Row],[POS]],ReplacementLevel_H[],COLUMN(ReplacementLevel_H[SB]),FALSE)</f>
        <v>0.35981762917933136</v>
      </c>
      <c r="T112" s="24">
        <f>((MYRANKS_H[[#This Row],[H]]+1768)/(MYRANKS_H[[#This Row],[AB]]+6617)-0.267)/0.0024-VLOOKUP(MYRANKS_H[[#This Row],[POS]],ReplacementLevel_H[],COLUMN(ReplacementLevel_H[AVG]),FALSE)</f>
        <v>0.30259150008776431</v>
      </c>
      <c r="U112" s="24">
        <f>MYRANKS_H[[#This Row],[RSGP]]+MYRANKS_H[[#This Row],[HRSGP]]+MYRANKS_H[[#This Row],[RBISGP]]+MYRANKS_H[[#This Row],[SBSGP]]+MYRANKS_H[[#This Row],[AVGSGP]]</f>
        <v>1.2151117112379697</v>
      </c>
      <c r="V112" s="57">
        <f>_xlfn.RANK.EQ(MYRANKS_H[[#This Row],[TTLSGP]],U:U,0)</f>
        <v>111</v>
      </c>
    </row>
    <row r="113" spans="1:22" x14ac:dyDescent="0.25">
      <c r="A113" s="45" t="s">
        <v>5226</v>
      </c>
      <c r="B113" s="46" t="str">
        <f>VLOOKUP(MYRANKS_H[[#This Row],[PLAYERID]],PLAYERIDMAP[],COLUMN(PLAYERIDMAP[[#This Row],[PLAYERNAME]]),FALSE)</f>
        <v>Christian Yelich</v>
      </c>
      <c r="C113" s="59" t="str">
        <f>VLOOKUP(MYRANKS_H[[#This Row],[PLAYERID]],PLAYERIDMAP[],COLUMN(PLAYERIDMAP[[#This Row],[TEAM]]),FALSE)</f>
        <v>MIA</v>
      </c>
      <c r="D113" s="59" t="str">
        <f>VLOOKUP(MYRANKS_H[[#This Row],[PLAYERID]],PLAYERIDMAP[],COLUMN(PLAYERIDMAP[[#This Row],[POS]]),FALSE)</f>
        <v>OF</v>
      </c>
      <c r="E113" s="59">
        <f>VLOOKUP(MYRANKS_H[[#This Row],[PLAYERID]],PLAYERIDMAP[],COLUMN(PLAYERIDMAP[[#This Row],[IDFANGRAPHS]]),FALSE)</f>
        <v>11477</v>
      </c>
      <c r="F113" s="59">
        <f>VLOOKUP(MYRANKS_H[[#This Row],[PLAYER NAME]],HITTERPROJECTIONS[],COLUMN(HITTERPROJECTIONS[[#This Row],[PA]]),FALSE)</f>
        <v>600</v>
      </c>
      <c r="G113" s="60">
        <f>VLOOKUP(MYRANKS_H[[#This Row],[PLAYER NAME]],HITTERPROJECTIONS[],COLUMN(HITTERPROJECTIONS[[#This Row],[AB]]),FALSE)</f>
        <v>527.25</v>
      </c>
      <c r="H113" s="60">
        <f>VLOOKUP(MYRANKS_H[[#This Row],[PLAYER NAME]],HITTERPROJECTIONS[],COLUMN(HITTERPROJECTIONS[[#This Row],[HITS]]),FALSE)</f>
        <v>133.98907500000001</v>
      </c>
      <c r="I113" s="60">
        <f>VLOOKUP(MYRANKS_H[[#This Row],[PLAYER NAME]],HITTERPROJECTIONS[],COLUMN(HITTERPROJECTIONS[[#This Row],[HR]]),FALSE)</f>
        <v>20.317499999999999</v>
      </c>
      <c r="J113" s="60">
        <f>VLOOKUP(MYRANKS_H[[#This Row],[PLAYER NAME]],HITTERPROJECTIONS[],COLUMN(HITTERPROJECTIONS[[#This Row],[R]]),FALSE)</f>
        <v>74.400000000000006</v>
      </c>
      <c r="K113" s="60">
        <f>VLOOKUP(MYRANKS_H[[#This Row],[PLAYER NAME]],HITTERPROJECTIONS[],COLUMN(HITTERPROJECTIONS[[#This Row],[RBI]]),FALSE)</f>
        <v>50.400000000000006</v>
      </c>
      <c r="L113" s="60">
        <f>VLOOKUP(MYRANKS_H[[#This Row],[PLAYER NAME]],HITTERPROJECTIONS[],COLUMN(HITTERPROJECTIONS[[#This Row],[BB]]),FALSE)</f>
        <v>66</v>
      </c>
      <c r="M113" s="60">
        <f>VLOOKUP(MYRANKS_H[[#This Row],[PLAYER NAME]],HITTERPROJECTIONS[],COLUMN(HITTERPROJECTIONS[[#This Row],[SO]]),FALSE)</f>
        <v>144</v>
      </c>
      <c r="N113" s="60">
        <f>VLOOKUP(MYRANKS_H[[#This Row],[PLAYER NAME]],HITTERPROJECTIONS[],COLUMN(HITTERPROJECTIONS[[#This Row],[SB]]),FALSE)</f>
        <v>18</v>
      </c>
      <c r="O113" s="61">
        <f>MYRANKS_H[[#This Row],[H]]/MYRANKS_H[[#This Row],[AB]]</f>
        <v>0.25412816500711238</v>
      </c>
      <c r="P113" s="62">
        <f>MYRANKS_H[[#This Row],[R]]/24.6-VLOOKUP(MYRANKS_H[[#This Row],[POS]],ReplacementLevel_H[],COLUMN(ReplacementLevel_H[R]),FALSE)</f>
        <v>0.27439024390243905</v>
      </c>
      <c r="Q113" s="62">
        <f>MYRANKS_H[[#This Row],[HR]]/10.4-VLOOKUP(MYRANKS_H[[#This Row],[POS]],ReplacementLevel_H[],COLUMN(ReplacementLevel_H[HR]),FALSE)</f>
        <v>0.59360576923076902</v>
      </c>
      <c r="R113" s="62">
        <f>MYRANKS_H[[#This Row],[RBI]]/24.6-VLOOKUP(MYRANKS_H[[#This Row],[POS]],ReplacementLevel_H[],COLUMN(ReplacementLevel_H[RBI]),FALSE)</f>
        <v>-0.34121951219512203</v>
      </c>
      <c r="S113" s="62">
        <f>MYRANKS_H[[#This Row],[SB]]/9.4-VLOOKUP(MYRANKS_H[[#This Row],[POS]],ReplacementLevel_H[],COLUMN(ReplacementLevel_H[SB]),FALSE)</f>
        <v>1.1348936170212764</v>
      </c>
      <c r="T113" s="62">
        <f>((MYRANKS_H[[#This Row],[H]]+1768)/(MYRANKS_H[[#This Row],[AB]]+6617)-0.267)/0.0024-VLOOKUP(MYRANKS_H[[#This Row],[POS]],ReplacementLevel_H[],COLUMN(ReplacementLevel_H[AVG]),FALSE)</f>
        <v>-0.4622681993677914</v>
      </c>
      <c r="U113" s="63">
        <f>MYRANKS_H[[#This Row],[RSGP]]+MYRANKS_H[[#This Row],[HRSGP]]+MYRANKS_H[[#This Row],[RBISGP]]+MYRANKS_H[[#This Row],[SBSGP]]+MYRANKS_H[[#This Row],[AVGSGP]]</f>
        <v>1.1994019185915712</v>
      </c>
      <c r="V113" s="62">
        <f>_xlfn.RANK.EQ(MYRANKS_H[[#This Row],[TTLSGP]],U:U,0)</f>
        <v>112</v>
      </c>
    </row>
    <row r="114" spans="1:22" ht="15" customHeight="1" x14ac:dyDescent="0.25">
      <c r="A114" s="6" t="s">
        <v>1188</v>
      </c>
      <c r="B114" s="13" t="str">
        <f>VLOOKUP(MYRANKS_H[[#This Row],[PLAYERID]],PLAYERIDMAP[],COLUMN(PLAYERIDMAP[[#This Row],[PLAYERNAME]]),FALSE)</f>
        <v>Domonic Brown</v>
      </c>
      <c r="C114" s="9" t="str">
        <f>VLOOKUP(MYRANKS_H[[#This Row],[PLAYERID]],PLAYERIDMAP[],COLUMN(PLAYERIDMAP[[#This Row],[TEAM]]),FALSE)</f>
        <v>PHI</v>
      </c>
      <c r="D114" s="9" t="str">
        <f>VLOOKUP(MYRANKS_H[[#This Row],[PLAYERID]],PLAYERIDMAP[],COLUMN(PLAYERIDMAP[[#This Row],[POS]]),FALSE)</f>
        <v>OF</v>
      </c>
      <c r="E114" s="9">
        <f>VLOOKUP(MYRANKS_H[[#This Row],[PLAYERID]],PLAYERIDMAP[],COLUMN(PLAYERIDMAP[[#This Row],[IDFANGRAPHS]]),FALSE)</f>
        <v>3154</v>
      </c>
      <c r="F114" s="10">
        <f>VLOOKUP(MYRANKS_H[[#This Row],[PLAYER NAME]],HITTERPROJECTIONS[],COLUMN(HITTERPROJECTIONS[[#This Row],[PA]]),FALSE)</f>
        <v>575</v>
      </c>
      <c r="G114" s="33">
        <f>VLOOKUP(MYRANKS_H[[#This Row],[PLAYER NAME]],HITTERPROJECTIONS[],COLUMN(HITTERPROJECTIONS[[#This Row],[AB]]),FALSE)</f>
        <v>511.95535714285717</v>
      </c>
      <c r="H114" s="33">
        <f>VLOOKUP(MYRANKS_H[[#This Row],[PLAYER NAME]],HITTERPROJECTIONS[],COLUMN(HITTERPROJECTIONS[[#This Row],[HITS]]),FALSE)</f>
        <v>136.79748812499997</v>
      </c>
      <c r="I114" s="33">
        <f>VLOOKUP(MYRANKS_H[[#This Row],[PLAYER NAME]],HITTERPROJECTIONS[],COLUMN(HITTERPROJECTIONS[[#This Row],[HR]]),FALSE)</f>
        <v>20.638187500000001</v>
      </c>
      <c r="J114" s="33">
        <f>VLOOKUP(MYRANKS_H[[#This Row],[PLAYER NAME]],HITTERPROJECTIONS[],COLUMN(HITTERPROJECTIONS[[#This Row],[R]]),FALSE)</f>
        <v>67.275000000000006</v>
      </c>
      <c r="K114" s="33">
        <f>VLOOKUP(MYRANKS_H[[#This Row],[PLAYER NAME]],HITTERPROJECTIONS[],COLUMN(HITTERPROJECTIONS[[#This Row],[RBI]]),FALSE)</f>
        <v>71.3</v>
      </c>
      <c r="L114" s="33">
        <f>VLOOKUP(MYRANKS_H[[#This Row],[PLAYER NAME]],HITTERPROJECTIONS[],COLUMN(HITTERPROJECTIONS[[#This Row],[BB]]),FALSE)</f>
        <v>57.5</v>
      </c>
      <c r="M114" s="33">
        <f>VLOOKUP(MYRANKS_H[[#This Row],[PLAYER NAME]],HITTERPROJECTIONS[],COLUMN(HITTERPROJECTIONS[[#This Row],[SO]]),FALSE)</f>
        <v>94.875</v>
      </c>
      <c r="N114" s="33">
        <f>VLOOKUP(MYRANKS_H[[#This Row],[PLAYER NAME]],HITTERPROJECTIONS[],COLUMN(HITTERPROJECTIONS[[#This Row],[SB]]),FALSE)</f>
        <v>8.5638297872340416</v>
      </c>
      <c r="O114" s="12">
        <f>MYRANKS_H[[#This Row],[H]]/MYRANKS_H[[#This Row],[AB]]</f>
        <v>0.26720589249899712</v>
      </c>
      <c r="P114" s="24">
        <f>MYRANKS_H[[#This Row],[R]]/24.6-VLOOKUP(MYRANKS_H[[#This Row],[POS]],ReplacementLevel_H[],COLUMN(ReplacementLevel_H[R]),FALSE)</f>
        <v>-1.5243902439024293E-2</v>
      </c>
      <c r="Q114" s="24">
        <f>MYRANKS_H[[#This Row],[HR]]/10.4-VLOOKUP(MYRANKS_H[[#This Row],[POS]],ReplacementLevel_H[],COLUMN(ReplacementLevel_H[HR]),FALSE)</f>
        <v>0.62444110576923073</v>
      </c>
      <c r="R114" s="24">
        <f>MYRANKS_H[[#This Row],[RBI]]/24.6-VLOOKUP(MYRANKS_H[[#This Row],[POS]],ReplacementLevel_H[],COLUMN(ReplacementLevel_H[RBI]),FALSE)</f>
        <v>0.50837398373983689</v>
      </c>
      <c r="S114" s="24">
        <f>MYRANKS_H[[#This Row],[SB]]/9.4-VLOOKUP(MYRANKS_H[[#This Row],[POS]],ReplacementLevel_H[],COLUMN(ReplacementLevel_H[SB]),FALSE)</f>
        <v>0.1310457220461746</v>
      </c>
      <c r="T114" s="24">
        <f>((MYRANKS_H[[#This Row],[H]]+1768)/(MYRANKS_H[[#This Row],[AB]]+6617)-0.267)/0.0024-VLOOKUP(MYRANKS_H[[#This Row],[POS]],ReplacementLevel_H[],COLUMN(ReplacementLevel_H[AVG]),FALSE)</f>
        <v>-6.0137447715952821E-2</v>
      </c>
      <c r="U114" s="24">
        <f>MYRANKS_H[[#This Row],[RSGP]]+MYRANKS_H[[#This Row],[HRSGP]]+MYRANKS_H[[#This Row],[RBISGP]]+MYRANKS_H[[#This Row],[SBSGP]]+MYRANKS_H[[#This Row],[AVGSGP]]</f>
        <v>1.1884794614002652</v>
      </c>
      <c r="V114" s="57">
        <f>_xlfn.RANK.EQ(MYRANKS_H[[#This Row],[TTLSGP]],U:U,0)</f>
        <v>113</v>
      </c>
    </row>
    <row r="115" spans="1:22" ht="15" customHeight="1" x14ac:dyDescent="0.25">
      <c r="A115" s="7" t="s">
        <v>1160</v>
      </c>
      <c r="B115" s="13" t="str">
        <f>VLOOKUP(MYRANKS_H[[#This Row],[PLAYERID]],PLAYERIDMAP[],COLUMN(PLAYERIDMAP[[#This Row],[PLAYERNAME]]),FALSE)</f>
        <v>Will Venable</v>
      </c>
      <c r="C115" s="10" t="str">
        <f>VLOOKUP(MYRANKS_H[[#This Row],[PLAYERID]],PLAYERIDMAP[],COLUMN(PLAYERIDMAP[[#This Row],[TEAM]]),FALSE)</f>
        <v>SD</v>
      </c>
      <c r="D115" s="10" t="str">
        <f>VLOOKUP(MYRANKS_H[[#This Row],[PLAYERID]],PLAYERIDMAP[],COLUMN(PLAYERIDMAP[[#This Row],[POS]]),FALSE)</f>
        <v>OF</v>
      </c>
      <c r="E115" s="10">
        <f>VLOOKUP(MYRANKS_H[[#This Row],[PLAYERID]],PLAYERIDMAP[],COLUMN(PLAYERIDMAP[[#This Row],[IDFANGRAPHS]]),FALSE)</f>
        <v>211</v>
      </c>
      <c r="F115" s="10">
        <f>VLOOKUP(MYRANKS_H[[#This Row],[PLAYER NAME]],HITTERPROJECTIONS[],COLUMN(HITTERPROJECTIONS[[#This Row],[PA]]),FALSE)</f>
        <v>525</v>
      </c>
      <c r="G115" s="33">
        <f>VLOOKUP(MYRANKS_H[[#This Row],[PLAYER NAME]],HITTERPROJECTIONS[],COLUMN(HITTERPROJECTIONS[[#This Row],[AB]]),FALSE)</f>
        <v>476</v>
      </c>
      <c r="H115" s="33">
        <f>VLOOKUP(MYRANKS_H[[#This Row],[PLAYER NAME]],HITTERPROJECTIONS[],COLUMN(HITTERPROJECTIONS[[#This Row],[HITS]]),FALSE)</f>
        <v>124.285196</v>
      </c>
      <c r="I115" s="33">
        <f>VLOOKUP(MYRANKS_H[[#This Row],[PLAYER NAME]],HITTERPROJECTIONS[],COLUMN(HITTERPROJECTIONS[[#This Row],[HR]]),FALSE)</f>
        <v>13.943999999999999</v>
      </c>
      <c r="J115" s="33">
        <f>VLOOKUP(MYRANKS_H[[#This Row],[PLAYER NAME]],HITTERPROJECTIONS[],COLUMN(HITTERPROJECTIONS[[#This Row],[R]]),FALSE)</f>
        <v>65.099999999999994</v>
      </c>
      <c r="K115" s="33">
        <f>VLOOKUP(MYRANKS_H[[#This Row],[PLAYER NAME]],HITTERPROJECTIONS[],COLUMN(HITTERPROJECTIONS[[#This Row],[RBI]]),FALSE)</f>
        <v>53.025000000000006</v>
      </c>
      <c r="L115" s="33">
        <f>VLOOKUP(MYRANKS_H[[#This Row],[PLAYER NAME]],HITTERPROJECTIONS[],COLUMN(HITTERPROJECTIONS[[#This Row],[BB]]),FALSE)</f>
        <v>42</v>
      </c>
      <c r="M115" s="33">
        <f>VLOOKUP(MYRANKS_H[[#This Row],[PLAYER NAME]],HITTERPROJECTIONS[],COLUMN(HITTERPROJECTIONS[[#This Row],[SO]]),FALSE)</f>
        <v>115.5</v>
      </c>
      <c r="N115" s="33">
        <f>VLOOKUP(MYRANKS_H[[#This Row],[PLAYER NAME]],HITTERPROJECTIONS[],COLUMN(HITTERPROJECTIONS[[#This Row],[SB]]),FALSE)</f>
        <v>23.333333333333336</v>
      </c>
      <c r="O115" s="12">
        <f>MYRANKS_H[[#This Row],[H]]/MYRANKS_H[[#This Row],[AB]]</f>
        <v>0.26110335294117648</v>
      </c>
      <c r="P115" s="24">
        <f>MYRANKS_H[[#This Row],[R]]/24.6-VLOOKUP(MYRANKS_H[[#This Row],[POS]],ReplacementLevel_H[],COLUMN(ReplacementLevel_H[R]),FALSE)</f>
        <v>-0.10365853658536617</v>
      </c>
      <c r="Q115" s="24">
        <f>MYRANKS_H[[#This Row],[HR]]/10.4-VLOOKUP(MYRANKS_H[[#This Row],[POS]],ReplacementLevel_H[],COLUMN(ReplacementLevel_H[HR]),FALSE)</f>
        <v>-1.9230769230769384E-2</v>
      </c>
      <c r="R115" s="24">
        <f>MYRANKS_H[[#This Row],[RBI]]/24.6-VLOOKUP(MYRANKS_H[[#This Row],[POS]],ReplacementLevel_H[],COLUMN(ReplacementLevel_H[RBI]),FALSE)</f>
        <v>-0.23451219512195109</v>
      </c>
      <c r="S115" s="24">
        <f>MYRANKS_H[[#This Row],[SB]]/9.4-VLOOKUP(MYRANKS_H[[#This Row],[POS]],ReplacementLevel_H[],COLUMN(ReplacementLevel_H[SB]),FALSE)</f>
        <v>1.7022695035460995</v>
      </c>
      <c r="T115" s="24">
        <f>((MYRANKS_H[[#This Row],[H]]+1768)/(MYRANKS_H[[#This Row],[AB]]+6617)-0.267)/0.0024-VLOOKUP(MYRANKS_H[[#This Row],[POS]],ReplacementLevel_H[],COLUMN(ReplacementLevel_H[AVG]),FALSE)</f>
        <v>-0.23080572395320231</v>
      </c>
      <c r="U115" s="24">
        <f>MYRANKS_H[[#This Row],[RSGP]]+MYRANKS_H[[#This Row],[HRSGP]]+MYRANKS_H[[#This Row],[RBISGP]]+MYRANKS_H[[#This Row],[SBSGP]]+MYRANKS_H[[#This Row],[AVGSGP]]</f>
        <v>1.1140622786548104</v>
      </c>
      <c r="V115" s="57">
        <f>_xlfn.RANK.EQ(MYRANKS_H[[#This Row],[TTLSGP]],U:U,0)</f>
        <v>114</v>
      </c>
    </row>
    <row r="116" spans="1:22" x14ac:dyDescent="0.25">
      <c r="A116" s="7" t="s">
        <v>1417</v>
      </c>
      <c r="B116" s="13" t="str">
        <f>VLOOKUP(MYRANKS_H[[#This Row],[PLAYERID]],PLAYERIDMAP[],COLUMN(PLAYERIDMAP[[#This Row],[PLAYERNAME]]),FALSE)</f>
        <v>Pablo Sandoval</v>
      </c>
      <c r="C116" s="10" t="str">
        <f>VLOOKUP(MYRANKS_H[[#This Row],[PLAYERID]],PLAYERIDMAP[],COLUMN(PLAYERIDMAP[[#This Row],[TEAM]]),FALSE)</f>
        <v>SF</v>
      </c>
      <c r="D116" s="10" t="str">
        <f>VLOOKUP(MYRANKS_H[[#This Row],[PLAYERID]],PLAYERIDMAP[],COLUMN(PLAYERIDMAP[[#This Row],[POS]]),FALSE)</f>
        <v>3B</v>
      </c>
      <c r="E116" s="10">
        <f>VLOOKUP(MYRANKS_H[[#This Row],[PLAYERID]],PLAYERIDMAP[],COLUMN(PLAYERIDMAP[[#This Row],[IDFANGRAPHS]]),FALSE)</f>
        <v>5409</v>
      </c>
      <c r="F116" s="10">
        <f>VLOOKUP(MYRANKS_H[[#This Row],[PLAYER NAME]],HITTERPROJECTIONS[],COLUMN(HITTERPROJECTIONS[[#This Row],[PA]]),FALSE)</f>
        <v>575</v>
      </c>
      <c r="G116" s="33">
        <f>VLOOKUP(MYRANKS_H[[#This Row],[PLAYER NAME]],HITTERPROJECTIONS[],COLUMN(HITTERPROJECTIONS[[#This Row],[AB]]),FALSE)</f>
        <v>517.97916666666663</v>
      </c>
      <c r="H116" s="33">
        <f>VLOOKUP(MYRANKS_H[[#This Row],[PLAYER NAME]],HITTERPROJECTIONS[],COLUMN(HITTERPROJECTIONS[[#This Row],[HITS]]),FALSE)</f>
        <v>147.43331559374997</v>
      </c>
      <c r="I116" s="33">
        <f>VLOOKUP(MYRANKS_H[[#This Row],[PLAYER NAME]],HITTERPROJECTIONS[],COLUMN(HITTERPROJECTIONS[[#This Row],[HR]]),FALSE)</f>
        <v>15.731089583333333</v>
      </c>
      <c r="J116" s="33">
        <f>VLOOKUP(MYRANKS_H[[#This Row],[PLAYER NAME]],HITTERPROJECTIONS[],COLUMN(HITTERPROJECTIONS[[#This Row],[R]]),FALSE)</f>
        <v>63.25</v>
      </c>
      <c r="K116" s="33">
        <f>VLOOKUP(MYRANKS_H[[#This Row],[PLAYER NAME]],HITTERPROJECTIONS[],COLUMN(HITTERPROJECTIONS[[#This Row],[RBI]]),FALSE)</f>
        <v>76.475000000000009</v>
      </c>
      <c r="L116" s="33">
        <f>VLOOKUP(MYRANKS_H[[#This Row],[PLAYER NAME]],HITTERPROJECTIONS[],COLUMN(HITTERPROJECTIONS[[#This Row],[BB]]),FALSE)</f>
        <v>46</v>
      </c>
      <c r="M116" s="33">
        <f>VLOOKUP(MYRANKS_H[[#This Row],[PLAYER NAME]],HITTERPROJECTIONS[],COLUMN(HITTERPROJECTIONS[[#This Row],[SO]]),FALSE)</f>
        <v>77.625</v>
      </c>
      <c r="N116" s="33">
        <f>VLOOKUP(MYRANKS_H[[#This Row],[PLAYER NAME]],HITTERPROJECTIONS[],COLUMN(HITTERPROJECTIONS[[#This Row],[SB]]),FALSE)</f>
        <v>1.4375</v>
      </c>
      <c r="O116" s="12">
        <f>MYRANKS_H[[#This Row],[H]]/MYRANKS_H[[#This Row],[AB]]</f>
        <v>0.28463174791859386</v>
      </c>
      <c r="P116" s="24">
        <f>MYRANKS_H[[#This Row],[R]]/24.6-VLOOKUP(MYRANKS_H[[#This Row],[POS]],ReplacementLevel_H[],COLUMN(ReplacementLevel_H[R]),FALSE)</f>
        <v>0.13113821138211357</v>
      </c>
      <c r="Q116" s="24">
        <f>MYRANKS_H[[#This Row],[HR]]/10.4-VLOOKUP(MYRANKS_H[[#This Row],[POS]],ReplacementLevel_H[],COLUMN(ReplacementLevel_H[HR]),FALSE)</f>
        <v>0.11260476762820515</v>
      </c>
      <c r="R116" s="24">
        <f>MYRANKS_H[[#This Row],[RBI]]/24.6-VLOOKUP(MYRANKS_H[[#This Row],[POS]],ReplacementLevel_H[],COLUMN(ReplacementLevel_H[RBI]),FALSE)</f>
        <v>0.62873983739837414</v>
      </c>
      <c r="S116" s="24">
        <f>MYRANKS_H[[#This Row],[SB]]/9.4-VLOOKUP(MYRANKS_H[[#This Row],[POS]],ReplacementLevel_H[],COLUMN(ReplacementLevel_H[SB]),FALSE)</f>
        <v>-0.19707446808510637</v>
      </c>
      <c r="T116" s="24">
        <f>((MYRANKS_H[[#This Row],[H]]+1768)/(MYRANKS_H[[#This Row],[AB]]+6617)-0.267)/0.0024-VLOOKUP(MYRANKS_H[[#This Row],[POS]],ReplacementLevel_H[],COLUMN(ReplacementLevel_H[AVG]),FALSE)</f>
        <v>0.41697900272715932</v>
      </c>
      <c r="U116" s="24">
        <f>MYRANKS_H[[#This Row],[RSGP]]+MYRANKS_H[[#This Row],[HRSGP]]+MYRANKS_H[[#This Row],[RBISGP]]+MYRANKS_H[[#This Row],[SBSGP]]+MYRANKS_H[[#This Row],[AVGSGP]]</f>
        <v>1.0923873510507458</v>
      </c>
      <c r="V116" s="57">
        <f>_xlfn.RANK.EQ(MYRANKS_H[[#This Row],[TTLSGP]],U:U,0)</f>
        <v>115</v>
      </c>
    </row>
    <row r="117" spans="1:22" ht="15" customHeight="1" x14ac:dyDescent="0.25">
      <c r="A117" s="7" t="s">
        <v>1244</v>
      </c>
      <c r="B117" s="13" t="str">
        <f>VLOOKUP(MYRANKS_H[[#This Row],[PLAYERID]],PLAYERIDMAP[],COLUMN(PLAYERIDMAP[[#This Row],[PLAYERNAME]]),FALSE)</f>
        <v>Alexei Ramirez</v>
      </c>
      <c r="C117" s="10" t="str">
        <f>VLOOKUP(MYRANKS_H[[#This Row],[PLAYERID]],PLAYERIDMAP[],COLUMN(PLAYERIDMAP[[#This Row],[TEAM]]),FALSE)</f>
        <v>CHW</v>
      </c>
      <c r="D117" s="10" t="str">
        <f>VLOOKUP(MYRANKS_H[[#This Row],[PLAYERID]],PLAYERIDMAP[],COLUMN(PLAYERIDMAP[[#This Row],[POS]]),FALSE)</f>
        <v>SS</v>
      </c>
      <c r="E117" s="10">
        <f>VLOOKUP(MYRANKS_H[[#This Row],[PLAYERID]],PLAYERIDMAP[],COLUMN(PLAYERIDMAP[[#This Row],[IDFANGRAPHS]]),FALSE)</f>
        <v>5133</v>
      </c>
      <c r="F117" s="10">
        <f>VLOOKUP(MYRANKS_H[[#This Row],[PLAYER NAME]],HITTERPROJECTIONS[],COLUMN(HITTERPROJECTIONS[[#This Row],[PA]]),FALSE)</f>
        <v>650</v>
      </c>
      <c r="G117" s="33">
        <f>VLOOKUP(MYRANKS_H[[#This Row],[PLAYER NAME]],HITTERPROJECTIONS[],COLUMN(HITTERPROJECTIONS[[#This Row],[AB]]),FALSE)</f>
        <v>615.72727272727263</v>
      </c>
      <c r="H117" s="33">
        <f>VLOOKUP(MYRANKS_H[[#This Row],[PLAYER NAME]],HITTERPROJECTIONS[],COLUMN(HITTERPROJECTIONS[[#This Row],[HITS]]),FALSE)</f>
        <v>167.62640719696967</v>
      </c>
      <c r="I117" s="33">
        <f>VLOOKUP(MYRANKS_H[[#This Row],[PLAYER NAME]],HITTERPROJECTIONS[],COLUMN(HITTERPROJECTIONS[[#This Row],[HR]]),FALSE)</f>
        <v>8.2284090909090892</v>
      </c>
      <c r="J117" s="33">
        <f>VLOOKUP(MYRANKS_H[[#This Row],[PLAYER NAME]],HITTERPROJECTIONS[],COLUMN(HITTERPROJECTIONS[[#This Row],[R]]),FALSE)</f>
        <v>66.95</v>
      </c>
      <c r="K117" s="33">
        <f>VLOOKUP(MYRANKS_H[[#This Row],[PLAYER NAME]],HITTERPROJECTIONS[],COLUMN(HITTERPROJECTIONS[[#This Row],[RBI]]),FALSE)</f>
        <v>61.75</v>
      </c>
      <c r="L117" s="33">
        <f>VLOOKUP(MYRANKS_H[[#This Row],[PLAYER NAME]],HITTERPROJECTIONS[],COLUMN(HITTERPROJECTIONS[[#This Row],[BB]]),FALSE)</f>
        <v>26</v>
      </c>
      <c r="M117" s="33">
        <f>VLOOKUP(MYRANKS_H[[#This Row],[PLAYER NAME]],HITTERPROJECTIONS[],COLUMN(HITTERPROJECTIONS[[#This Row],[SO]]),FALSE)</f>
        <v>71.5</v>
      </c>
      <c r="N117" s="33">
        <f>VLOOKUP(MYRANKS_H[[#This Row],[PLAYER NAME]],HITTERPROJECTIONS[],COLUMN(HITTERPROJECTIONS[[#This Row],[SB]]),FALSE)</f>
        <v>19.5</v>
      </c>
      <c r="O117" s="12">
        <f>MYRANKS_H[[#This Row],[H]]/MYRANKS_H[[#This Row],[AB]]</f>
        <v>0.27224132277671143</v>
      </c>
      <c r="P117" s="24">
        <f>MYRANKS_H[[#This Row],[R]]/24.6-VLOOKUP(MYRANKS_H[[#This Row],[POS]],ReplacementLevel_H[],COLUMN(ReplacementLevel_H[R]),FALSE)</f>
        <v>2.1544715447154417E-2</v>
      </c>
      <c r="Q117" s="24">
        <f>MYRANKS_H[[#This Row],[HR]]/10.4-VLOOKUP(MYRANKS_H[[#This Row],[POS]],ReplacementLevel_H[],COLUMN(ReplacementLevel_H[HR]),FALSE)</f>
        <v>-0.32880681818181845</v>
      </c>
      <c r="R117" s="24">
        <f>MYRANKS_H[[#This Row],[RBI]]/24.6-VLOOKUP(MYRANKS_H[[#This Row],[POS]],ReplacementLevel_H[],COLUMN(ReplacementLevel_H[RBI]),FALSE)</f>
        <v>0.31016260162601572</v>
      </c>
      <c r="S117" s="24">
        <f>MYRANKS_H[[#This Row],[SB]]/9.4-VLOOKUP(MYRANKS_H[[#This Row],[POS]],ReplacementLevel_H[],COLUMN(ReplacementLevel_H[SB]),FALSE)</f>
        <v>0.66446808510638289</v>
      </c>
      <c r="T117" s="24">
        <f>((MYRANKS_H[[#This Row],[H]]+1768)/(MYRANKS_H[[#This Row],[AB]]+6617)-0.267)/0.0024-VLOOKUP(MYRANKS_H[[#This Row],[POS]],ReplacementLevel_H[],COLUMN(ReplacementLevel_H[AVG]),FALSE)</f>
        <v>0.41855999228395024</v>
      </c>
      <c r="U117" s="24">
        <f>MYRANKS_H[[#This Row],[RSGP]]+MYRANKS_H[[#This Row],[HRSGP]]+MYRANKS_H[[#This Row],[RBISGP]]+MYRANKS_H[[#This Row],[SBSGP]]+MYRANKS_H[[#This Row],[AVGSGP]]</f>
        <v>1.0859285762816848</v>
      </c>
      <c r="V117" s="57">
        <f>_xlfn.RANK.EQ(MYRANKS_H[[#This Row],[TTLSGP]],U:U,0)</f>
        <v>116</v>
      </c>
    </row>
    <row r="118" spans="1:22" ht="15" customHeight="1" x14ac:dyDescent="0.25">
      <c r="A118" s="7" t="s">
        <v>1501</v>
      </c>
      <c r="B118" s="13" t="str">
        <f>VLOOKUP(MYRANKS_H[[#This Row],[PLAYERID]],PLAYERIDMAP[],COLUMN(PLAYERIDMAP[[#This Row],[PLAYERNAME]]),FALSE)</f>
        <v>Anthony Rizzo</v>
      </c>
      <c r="C118" s="10" t="str">
        <f>VLOOKUP(MYRANKS_H[[#This Row],[PLAYERID]],PLAYERIDMAP[],COLUMN(PLAYERIDMAP[[#This Row],[TEAM]]),FALSE)</f>
        <v>CHC</v>
      </c>
      <c r="D118" s="10" t="str">
        <f>VLOOKUP(MYRANKS_H[[#This Row],[PLAYERID]],PLAYERIDMAP[],COLUMN(PLAYERIDMAP[[#This Row],[POS]]),FALSE)</f>
        <v>1B</v>
      </c>
      <c r="E118" s="10">
        <f>VLOOKUP(MYRANKS_H[[#This Row],[PLAYERID]],PLAYERIDMAP[],COLUMN(PLAYERIDMAP[[#This Row],[IDFANGRAPHS]]),FALSE)</f>
        <v>3473</v>
      </c>
      <c r="F118" s="10">
        <f>VLOOKUP(MYRANKS_H[[#This Row],[PLAYER NAME]],HITTERPROJECTIONS[],COLUMN(HITTERPROJECTIONS[[#This Row],[PA]]),FALSE)</f>
        <v>650</v>
      </c>
      <c r="G118" s="33">
        <f>VLOOKUP(MYRANKS_H[[#This Row],[PLAYER NAME]],HITTERPROJECTIONS[],COLUMN(HITTERPROJECTIONS[[#This Row],[AB]]),FALSE)</f>
        <v>573.17456140350873</v>
      </c>
      <c r="H118" s="33">
        <f>VLOOKUP(MYRANKS_H[[#This Row],[PLAYER NAME]],HITTERPROJECTIONS[],COLUMN(HITTERPROJECTIONS[[#This Row],[HITS]]),FALSE)</f>
        <v>155.70150563157893</v>
      </c>
      <c r="I118" s="33">
        <f>VLOOKUP(MYRANKS_H[[#This Row],[PLAYER NAME]],HITTERPROJECTIONS[],COLUMN(HITTERPROJECTIONS[[#This Row],[HR]]),FALSE)</f>
        <v>23.078557894736843</v>
      </c>
      <c r="J118" s="33">
        <f>VLOOKUP(MYRANKS_H[[#This Row],[PLAYER NAME]],HITTERPROJECTIONS[],COLUMN(HITTERPROJECTIONS[[#This Row],[R]]),FALSE)</f>
        <v>66.3</v>
      </c>
      <c r="K118" s="33">
        <f>VLOOKUP(MYRANKS_H[[#This Row],[PLAYER NAME]],HITTERPROJECTIONS[],COLUMN(HITTERPROJECTIONS[[#This Row],[RBI]]),FALSE)</f>
        <v>70.849999999999994</v>
      </c>
      <c r="L118" s="33">
        <f>VLOOKUP(MYRANKS_H[[#This Row],[PLAYER NAME]],HITTERPROJECTIONS[],COLUMN(HITTERPROJECTIONS[[#This Row],[BB]]),FALSE)</f>
        <v>68.25</v>
      </c>
      <c r="M118" s="33">
        <f>VLOOKUP(MYRANKS_H[[#This Row],[PLAYER NAME]],HITTERPROJECTIONS[],COLUMN(HITTERPROJECTIONS[[#This Row],[SO]]),FALSE)</f>
        <v>117</v>
      </c>
      <c r="N118" s="33">
        <f>VLOOKUP(MYRANKS_H[[#This Row],[PLAYER NAME]],HITTERPROJECTIONS[],COLUMN(HITTERPROJECTIONS[[#This Row],[SB]]),FALSE)</f>
        <v>6</v>
      </c>
      <c r="O118" s="12">
        <f>MYRANKS_H[[#This Row],[H]]/MYRANKS_H[[#This Row],[AB]]</f>
        <v>0.27164762031713185</v>
      </c>
      <c r="P118" s="24">
        <f>MYRANKS_H[[#This Row],[R]]/24.6-VLOOKUP(MYRANKS_H[[#This Row],[POS]],ReplacementLevel_H[],COLUMN(ReplacementLevel_H[R]),FALSE)</f>
        <v>0.33512195121951205</v>
      </c>
      <c r="Q118" s="24">
        <f>MYRANKS_H[[#This Row],[HR]]/10.4-VLOOKUP(MYRANKS_H[[#This Row],[POS]],ReplacementLevel_H[],COLUMN(ReplacementLevel_H[HR]),FALSE)</f>
        <v>0.27909210526315809</v>
      </c>
      <c r="R118" s="24">
        <f>MYRANKS_H[[#This Row],[RBI]]/24.6-VLOOKUP(MYRANKS_H[[#This Row],[POS]],ReplacementLevel_H[],COLUMN(ReplacementLevel_H[RBI]),FALSE)</f>
        <v>0.18008130081300777</v>
      </c>
      <c r="S118" s="24">
        <f>MYRANKS_H[[#This Row],[SB]]/9.4-VLOOKUP(MYRANKS_H[[#This Row],[POS]],ReplacementLevel_H[],COLUMN(ReplacementLevel_H[SB]),FALSE)</f>
        <v>0.34829787234042547</v>
      </c>
      <c r="T118" s="24">
        <f>((MYRANKS_H[[#This Row],[H]]+1768)/(MYRANKS_H[[#This Row],[AB]]+6617)-0.267)/0.0024-VLOOKUP(MYRANKS_H[[#This Row],[POS]],ReplacementLevel_H[],COLUMN(ReplacementLevel_H[AVG]),FALSE)</f>
        <v>-6.255433188004042E-2</v>
      </c>
      <c r="U118" s="24">
        <f>MYRANKS_H[[#This Row],[RSGP]]+MYRANKS_H[[#This Row],[HRSGP]]+MYRANKS_H[[#This Row],[RBISGP]]+MYRANKS_H[[#This Row],[SBSGP]]+MYRANKS_H[[#This Row],[AVGSGP]]</f>
        <v>1.0800388977560631</v>
      </c>
      <c r="V118" s="57">
        <f>_xlfn.RANK.EQ(MYRANKS_H[[#This Row],[TTLSGP]],U:U,0)</f>
        <v>117</v>
      </c>
    </row>
    <row r="119" spans="1:22" ht="15" customHeight="1" x14ac:dyDescent="0.25">
      <c r="A119" s="6" t="s">
        <v>1330</v>
      </c>
      <c r="B119" s="13" t="str">
        <f>VLOOKUP(MYRANKS_H[[#This Row],[PLAYERID]],PLAYERIDMAP[],COLUMN(PLAYERIDMAP[[#This Row],[PLAYERNAME]]),FALSE)</f>
        <v>J.J. Hardy</v>
      </c>
      <c r="C119" s="9" t="str">
        <f>VLOOKUP(MYRANKS_H[[#This Row],[PLAYERID]],PLAYERIDMAP[],COLUMN(PLAYERIDMAP[[#This Row],[TEAM]]),FALSE)</f>
        <v>BAL</v>
      </c>
      <c r="D119" s="9" t="str">
        <f>VLOOKUP(MYRANKS_H[[#This Row],[PLAYERID]],PLAYERIDMAP[],COLUMN(PLAYERIDMAP[[#This Row],[POS]]),FALSE)</f>
        <v>SS</v>
      </c>
      <c r="E119" s="9">
        <f>VLOOKUP(MYRANKS_H[[#This Row],[PLAYERID]],PLAYERIDMAP[],COLUMN(PLAYERIDMAP[[#This Row],[IDFANGRAPHS]]),FALSE)</f>
        <v>3797</v>
      </c>
      <c r="F119" s="10">
        <f>VLOOKUP(MYRANKS_H[[#This Row],[PLAYER NAME]],HITTERPROJECTIONS[],COLUMN(HITTERPROJECTIONS[[#This Row],[PA]]),FALSE)</f>
        <v>650</v>
      </c>
      <c r="G119" s="33">
        <f>VLOOKUP(MYRANKS_H[[#This Row],[PLAYER NAME]],HITTERPROJECTIONS[],COLUMN(HITTERPROJECTIONS[[#This Row],[AB]]),FALSE)</f>
        <v>606.28843249773479</v>
      </c>
      <c r="H119" s="33">
        <f>VLOOKUP(MYRANKS_H[[#This Row],[PLAYER NAME]],HITTERPROJECTIONS[],COLUMN(HITTERPROJECTIONS[[#This Row],[HITS]]),FALSE)</f>
        <v>159.1690873246753</v>
      </c>
      <c r="I119" s="33">
        <f>VLOOKUP(MYRANKS_H[[#This Row],[PLAYER NAME]],HITTERPROJECTIONS[],COLUMN(HITTERPROJECTIONS[[#This Row],[HR]]),FALSE)</f>
        <v>23.931412987012987</v>
      </c>
      <c r="J119" s="33">
        <f>VLOOKUP(MYRANKS_H[[#This Row],[PLAYER NAME]],HITTERPROJECTIONS[],COLUMN(HITTERPROJECTIONS[[#This Row],[R]]),FALSE)</f>
        <v>74.100000000000009</v>
      </c>
      <c r="K119" s="33">
        <f>VLOOKUP(MYRANKS_H[[#This Row],[PLAYER NAME]],HITTERPROJECTIONS[],COLUMN(HITTERPROJECTIONS[[#This Row],[RBI]]),FALSE)</f>
        <v>74.100000000000009</v>
      </c>
      <c r="L119" s="33">
        <f>VLOOKUP(MYRANKS_H[[#This Row],[PLAYER NAME]],HITTERPROJECTIONS[],COLUMN(HITTERPROJECTIONS[[#This Row],[BB]]),FALSE)</f>
        <v>39</v>
      </c>
      <c r="M119" s="33">
        <f>VLOOKUP(MYRANKS_H[[#This Row],[PLAYER NAME]],HITTERPROJECTIONS[],COLUMN(HITTERPROJECTIONS[[#This Row],[SO]]),FALSE)</f>
        <v>84.5</v>
      </c>
      <c r="N119" s="33">
        <f>VLOOKUP(MYRANKS_H[[#This Row],[PLAYER NAME]],HITTERPROJECTIONS[],COLUMN(HITTERPROJECTIONS[[#This Row],[SB]]),FALSE)</f>
        <v>0.72583333333333333</v>
      </c>
      <c r="O119" s="12">
        <f>MYRANKS_H[[#This Row],[H]]/MYRANKS_H[[#This Row],[AB]]</f>
        <v>0.26253030536793226</v>
      </c>
      <c r="P119" s="24">
        <f>MYRANKS_H[[#This Row],[R]]/24.6-VLOOKUP(MYRANKS_H[[#This Row],[POS]],ReplacementLevel_H[],COLUMN(ReplacementLevel_H[R]),FALSE)</f>
        <v>0.31219512195121935</v>
      </c>
      <c r="Q119" s="24">
        <f>MYRANKS_H[[#This Row],[HR]]/10.4-VLOOKUP(MYRANKS_H[[#This Row],[POS]],ReplacementLevel_H[],COLUMN(ReplacementLevel_H[HR]),FALSE)</f>
        <v>1.1810974025974024</v>
      </c>
      <c r="R119" s="24">
        <f>MYRANKS_H[[#This Row],[RBI]]/24.6-VLOOKUP(MYRANKS_H[[#This Row],[POS]],ReplacementLevel_H[],COLUMN(ReplacementLevel_H[RBI]),FALSE)</f>
        <v>0.81219512195121935</v>
      </c>
      <c r="S119" s="24">
        <f>MYRANKS_H[[#This Row],[SB]]/9.4-VLOOKUP(MYRANKS_H[[#This Row],[POS]],ReplacementLevel_H[],COLUMN(ReplacementLevel_H[SB]),FALSE)</f>
        <v>-1.3327836879432624</v>
      </c>
      <c r="T119" s="24">
        <f>((MYRANKS_H[[#This Row],[H]]+1768)/(MYRANKS_H[[#This Row],[AB]]+6617)-0.267)/0.0024-VLOOKUP(MYRANKS_H[[#This Row],[POS]],ReplacementLevel_H[],COLUMN(ReplacementLevel_H[AVG]),FALSE)</f>
        <v>7.6420560745963775E-2</v>
      </c>
      <c r="U119" s="24">
        <f>MYRANKS_H[[#This Row],[RSGP]]+MYRANKS_H[[#This Row],[HRSGP]]+MYRANKS_H[[#This Row],[RBISGP]]+MYRANKS_H[[#This Row],[SBSGP]]+MYRANKS_H[[#This Row],[AVGSGP]]</f>
        <v>1.0491245193025425</v>
      </c>
      <c r="V119" s="57">
        <f>_xlfn.RANK.EQ(MYRANKS_H[[#This Row],[TTLSGP]],U:U,0)</f>
        <v>118</v>
      </c>
    </row>
    <row r="120" spans="1:22" ht="15" customHeight="1" x14ac:dyDescent="0.25">
      <c r="A120" s="6" t="s">
        <v>1152</v>
      </c>
      <c r="B120" s="13" t="str">
        <f>VLOOKUP(MYRANKS_H[[#This Row],[PLAYERID]],PLAYERIDMAP[],COLUMN(PLAYERIDMAP[[#This Row],[PLAYERNAME]]),FALSE)</f>
        <v>Cameron Maybin</v>
      </c>
      <c r="C120" s="9" t="str">
        <f>VLOOKUP(MYRANKS_H[[#This Row],[PLAYERID]],PLAYERIDMAP[],COLUMN(PLAYERIDMAP[[#This Row],[TEAM]]),FALSE)</f>
        <v>SD</v>
      </c>
      <c r="D120" s="9" t="str">
        <f>VLOOKUP(MYRANKS_H[[#This Row],[PLAYERID]],PLAYERIDMAP[],COLUMN(PLAYERIDMAP[[#This Row],[POS]]),FALSE)</f>
        <v>OF</v>
      </c>
      <c r="E120" s="9">
        <f>VLOOKUP(MYRANKS_H[[#This Row],[PLAYERID]],PLAYERIDMAP[],COLUMN(PLAYERIDMAP[[#This Row],[IDFANGRAPHS]]),FALSE)</f>
        <v>5223</v>
      </c>
      <c r="F120" s="10">
        <f>VLOOKUP(MYRANKS_H[[#This Row],[PLAYER NAME]],HITTERPROJECTIONS[],COLUMN(HITTERPROJECTIONS[[#This Row],[PA]]),FALSE)</f>
        <v>550</v>
      </c>
      <c r="G120" s="33">
        <f>VLOOKUP(MYRANKS_H[[#This Row],[PLAYER NAME]],HITTERPROJECTIONS[],COLUMN(HITTERPROJECTIONS[[#This Row],[AB]]),FALSE)</f>
        <v>500.5</v>
      </c>
      <c r="H120" s="33">
        <f>VLOOKUP(MYRANKS_H[[#This Row],[PLAYER NAME]],HITTERPROJECTIONS[],COLUMN(HITTERPROJECTIONS[[#This Row],[HITS]]),FALSE)</f>
        <v>132.09555975000001</v>
      </c>
      <c r="I120" s="33">
        <f>VLOOKUP(MYRANKS_H[[#This Row],[PLAYER NAME]],HITTERPROJECTIONS[],COLUMN(HITTERPROJECTIONS[[#This Row],[HR]]),FALSE)</f>
        <v>9.8232750000000006</v>
      </c>
      <c r="J120" s="33">
        <f>VLOOKUP(MYRANKS_H[[#This Row],[PLAYER NAME]],HITTERPROJECTIONS[],COLUMN(HITTERPROJECTIONS[[#This Row],[R]]),FALSE)</f>
        <v>66</v>
      </c>
      <c r="K120" s="33">
        <f>VLOOKUP(MYRANKS_H[[#This Row],[PLAYER NAME]],HITTERPROJECTIONS[],COLUMN(HITTERPROJECTIONS[[#This Row],[RBI]]),FALSE)</f>
        <v>51.15</v>
      </c>
      <c r="L120" s="33">
        <f>VLOOKUP(MYRANKS_H[[#This Row],[PLAYER NAME]],HITTERPROJECTIONS[],COLUMN(HITTERPROJECTIONS[[#This Row],[BB]]),FALSE)</f>
        <v>41.25</v>
      </c>
      <c r="M120" s="33">
        <f>VLOOKUP(MYRANKS_H[[#This Row],[PLAYER NAME]],HITTERPROJECTIONS[],COLUMN(HITTERPROJECTIONS[[#This Row],[SO]]),FALSE)</f>
        <v>99</v>
      </c>
      <c r="N120" s="33">
        <f>VLOOKUP(MYRANKS_H[[#This Row],[PLAYER NAME]],HITTERPROJECTIONS[],COLUMN(HITTERPROJECTIONS[[#This Row],[SB]]),FALSE)</f>
        <v>25.882352941176471</v>
      </c>
      <c r="O120" s="12">
        <f>MYRANKS_H[[#This Row],[H]]/MYRANKS_H[[#This Row],[AB]]</f>
        <v>0.26392719230769235</v>
      </c>
      <c r="P120" s="24">
        <f>MYRANKS_H[[#This Row],[R]]/24.6-VLOOKUP(MYRANKS_H[[#This Row],[POS]],ReplacementLevel_H[],COLUMN(ReplacementLevel_H[R]),FALSE)</f>
        <v>-6.7073170731707599E-2</v>
      </c>
      <c r="Q120" s="24">
        <f>MYRANKS_H[[#This Row],[HR]]/10.4-VLOOKUP(MYRANKS_H[[#This Row],[POS]],ReplacementLevel_H[],COLUMN(ReplacementLevel_H[HR]),FALSE)</f>
        <v>-0.41545432692307704</v>
      </c>
      <c r="R120" s="24">
        <f>MYRANKS_H[[#This Row],[RBI]]/24.6-VLOOKUP(MYRANKS_H[[#This Row],[POS]],ReplacementLevel_H[],COLUMN(ReplacementLevel_H[RBI]),FALSE)</f>
        <v>-0.31073170731707345</v>
      </c>
      <c r="S120" s="24">
        <f>MYRANKS_H[[#This Row],[SB]]/9.4-VLOOKUP(MYRANKS_H[[#This Row],[POS]],ReplacementLevel_H[],COLUMN(ReplacementLevel_H[SB]),FALSE)</f>
        <v>1.9734418022528157</v>
      </c>
      <c r="T120" s="24">
        <f>((MYRANKS_H[[#This Row],[H]]+1768)/(MYRANKS_H[[#This Row],[AB]]+6617)-0.267)/0.0024-VLOOKUP(MYRANKS_H[[#This Row],[POS]],ReplacementLevel_H[],COLUMN(ReplacementLevel_H[AVG]),FALSE)</f>
        <v>-0.1562124019435541</v>
      </c>
      <c r="U120" s="24">
        <f>MYRANKS_H[[#This Row],[RSGP]]+MYRANKS_H[[#This Row],[HRSGP]]+MYRANKS_H[[#This Row],[RBISGP]]+MYRANKS_H[[#This Row],[SBSGP]]+MYRANKS_H[[#This Row],[AVGSGP]]</f>
        <v>1.0239701953374036</v>
      </c>
      <c r="V120" s="57">
        <f>_xlfn.RANK.EQ(MYRANKS_H[[#This Row],[TTLSGP]],U:U,0)</f>
        <v>119</v>
      </c>
    </row>
    <row r="121" spans="1:22" x14ac:dyDescent="0.25">
      <c r="A121" s="45" t="s">
        <v>4444</v>
      </c>
      <c r="B121" s="46" t="str">
        <f>VLOOKUP(MYRANKS_H[[#This Row],[PLAYERID]],PLAYERIDMAP[],COLUMN(PLAYERIDMAP[[#This Row],[PLAYERNAME]]),FALSE)</f>
        <v>Josmil Pinto</v>
      </c>
      <c r="C121" s="59" t="str">
        <f>VLOOKUP(MYRANKS_H[[#This Row],[PLAYERID]],PLAYERIDMAP[],COLUMN(PLAYERIDMAP[[#This Row],[TEAM]]),FALSE)</f>
        <v>MIN</v>
      </c>
      <c r="D121" s="59" t="str">
        <f>VLOOKUP(MYRANKS_H[[#This Row],[PLAYERID]],PLAYERIDMAP[],COLUMN(PLAYERIDMAP[[#This Row],[POS]]),FALSE)</f>
        <v>C</v>
      </c>
      <c r="E121" s="59">
        <f>VLOOKUP(MYRANKS_H[[#This Row],[PLAYERID]],PLAYERIDMAP[],COLUMN(PLAYERIDMAP[[#This Row],[IDFANGRAPHS]]),FALSE)</f>
        <v>6806</v>
      </c>
      <c r="F121" s="59">
        <f>VLOOKUP(MYRANKS_H[[#This Row],[PLAYER NAME]],HITTERPROJECTIONS[],COLUMN(HITTERPROJECTIONS[[#This Row],[PA]]),FALSE)</f>
        <v>400</v>
      </c>
      <c r="G121" s="60">
        <f>VLOOKUP(MYRANKS_H[[#This Row],[PLAYER NAME]],HITTERPROJECTIONS[],COLUMN(HITTERPROJECTIONS[[#This Row],[AB]]),FALSE)</f>
        <v>367.04761904761904</v>
      </c>
      <c r="H121" s="60">
        <f>VLOOKUP(MYRANKS_H[[#This Row],[PLAYER NAME]],HITTERPROJECTIONS[],COLUMN(HITTERPROJECTIONS[[#This Row],[HITS]]),FALSE)</f>
        <v>99.046940571428578</v>
      </c>
      <c r="I121" s="60">
        <f>VLOOKUP(MYRANKS_H[[#This Row],[PLAYER NAME]],HITTERPROJECTIONS[],COLUMN(HITTERPROJECTIONS[[#This Row],[HR]]),FALSE)</f>
        <v>13.384800000000002</v>
      </c>
      <c r="J121" s="60">
        <f>VLOOKUP(MYRANKS_H[[#This Row],[PLAYER NAME]],HITTERPROJECTIONS[],COLUMN(HITTERPROJECTIONS[[#This Row],[R]]),FALSE)</f>
        <v>44</v>
      </c>
      <c r="K121" s="60">
        <f>VLOOKUP(MYRANKS_H[[#This Row],[PLAYER NAME]],HITTERPROJECTIONS[],COLUMN(HITTERPROJECTIONS[[#This Row],[RBI]]),FALSE)</f>
        <v>44</v>
      </c>
      <c r="L121" s="60">
        <f>VLOOKUP(MYRANKS_H[[#This Row],[PLAYER NAME]],HITTERPROJECTIONS[],COLUMN(HITTERPROJECTIONS[[#This Row],[BB]]),FALSE)</f>
        <v>28.000000000000004</v>
      </c>
      <c r="M121" s="60">
        <f>VLOOKUP(MYRANKS_H[[#This Row],[PLAYER NAME]],HITTERPROJECTIONS[],COLUMN(HITTERPROJECTIONS[[#This Row],[SO]]),FALSE)</f>
        <v>80</v>
      </c>
      <c r="N121" s="60">
        <f>VLOOKUP(MYRANKS_H[[#This Row],[PLAYER NAME]],HITTERPROJECTIONS[],COLUMN(HITTERPROJECTIONS[[#This Row],[SB]]),FALSE)</f>
        <v>0</v>
      </c>
      <c r="O121" s="61">
        <f>MYRANKS_H[[#This Row],[H]]/MYRANKS_H[[#This Row],[AB]]</f>
        <v>0.26984765853658538</v>
      </c>
      <c r="P121" s="62">
        <f>MYRANKS_H[[#This Row],[R]]/24.6-VLOOKUP(MYRANKS_H[[#This Row],[POS]],ReplacementLevel_H[],COLUMN(ReplacementLevel_H[R]),FALSE)</f>
        <v>0.12861788617886183</v>
      </c>
      <c r="Q121" s="62">
        <f>MYRANKS_H[[#This Row],[HR]]/10.4-VLOOKUP(MYRANKS_H[[#This Row],[POS]],ReplacementLevel_H[],COLUMN(ReplacementLevel_H[HR]),FALSE)</f>
        <v>0.21700000000000008</v>
      </c>
      <c r="R121" s="62">
        <f>MYRANKS_H[[#This Row],[RBI]]/24.6-VLOOKUP(MYRANKS_H[[#This Row],[POS]],ReplacementLevel_H[],COLUMN(ReplacementLevel_H[RBI]),FALSE)</f>
        <v>-1.3821138211382866E-3</v>
      </c>
      <c r="S121" s="62">
        <f>MYRANKS_H[[#This Row],[SB]]/9.4-VLOOKUP(MYRANKS_H[[#This Row],[POS]],ReplacementLevel_H[],COLUMN(ReplacementLevel_H[SB]),FALSE)</f>
        <v>-0.18</v>
      </c>
      <c r="T121" s="62">
        <f>((MYRANKS_H[[#This Row],[H]]+1768)/(MYRANKS_H[[#This Row],[AB]]+6617)-0.267)/0.0024-VLOOKUP(MYRANKS_H[[#This Row],[POS]],ReplacementLevel_H[],COLUMN(ReplacementLevel_H[AVG]),FALSE)</f>
        <v>0.85758892714689494</v>
      </c>
      <c r="U121" s="63">
        <f>MYRANKS_H[[#This Row],[RSGP]]+MYRANKS_H[[#This Row],[HRSGP]]+MYRANKS_H[[#This Row],[RBISGP]]+MYRANKS_H[[#This Row],[SBSGP]]+MYRANKS_H[[#This Row],[AVGSGP]]</f>
        <v>1.0218246995046185</v>
      </c>
      <c r="V121" s="62">
        <f>_xlfn.RANK.EQ(MYRANKS_H[[#This Row],[TTLSGP]],U:U,0)</f>
        <v>120</v>
      </c>
    </row>
    <row r="122" spans="1:22" ht="15" customHeight="1" x14ac:dyDescent="0.25">
      <c r="A122" s="7" t="s">
        <v>1392</v>
      </c>
      <c r="B122" s="13" t="str">
        <f>VLOOKUP(MYRANKS_H[[#This Row],[PLAYERID]],PLAYERIDMAP[],COLUMN(PLAYERIDMAP[[#This Row],[PLAYERNAME]]),FALSE)</f>
        <v>Kolten Wong</v>
      </c>
      <c r="C122" s="10" t="str">
        <f>VLOOKUP(MYRANKS_H[[#This Row],[PLAYERID]],PLAYERIDMAP[],COLUMN(PLAYERIDMAP[[#This Row],[TEAM]]),FALSE)</f>
        <v>STL</v>
      </c>
      <c r="D122" s="10" t="str">
        <f>VLOOKUP(MYRANKS_H[[#This Row],[PLAYERID]],PLAYERIDMAP[],COLUMN(PLAYERIDMAP[[#This Row],[POS]]),FALSE)</f>
        <v>2B</v>
      </c>
      <c r="E122" s="10">
        <f>VLOOKUP(MYRANKS_H[[#This Row],[PLAYERID]],PLAYERIDMAP[],COLUMN(PLAYERIDMAP[[#This Row],[IDFANGRAPHS]]),FALSE)</f>
        <v>12532</v>
      </c>
      <c r="F122" s="10">
        <f>VLOOKUP(MYRANKS_H[[#This Row],[PLAYER NAME]],HITTERPROJECTIONS[],COLUMN(HITTERPROJECTIONS[[#This Row],[PA]]),FALSE)</f>
        <v>450</v>
      </c>
      <c r="G122" s="33">
        <f>VLOOKUP(MYRANKS_H[[#This Row],[PLAYER NAME]],HITTERPROJECTIONS[],COLUMN(HITTERPROJECTIONS[[#This Row],[AB]]),FALSE)</f>
        <v>416.58749999999998</v>
      </c>
      <c r="H122" s="33">
        <f>VLOOKUP(MYRANKS_H[[#This Row],[PLAYER NAME]],HITTERPROJECTIONS[],COLUMN(HITTERPROJECTIONS[[#This Row],[HITS]]),FALSE)</f>
        <v>110.05631999999999</v>
      </c>
      <c r="I122" s="33">
        <f>VLOOKUP(MYRANKS_H[[#This Row],[PLAYER NAME]],HITTERPROJECTIONS[],COLUMN(HITTERPROJECTIONS[[#This Row],[HR]]),FALSE)</f>
        <v>8.3376000000000001</v>
      </c>
      <c r="J122" s="33">
        <f>VLOOKUP(MYRANKS_H[[#This Row],[PLAYER NAME]],HITTERPROJECTIONS[],COLUMN(HITTERPROJECTIONS[[#This Row],[R]]),FALSE)</f>
        <v>50.85</v>
      </c>
      <c r="K122" s="33">
        <f>VLOOKUP(MYRANKS_H[[#This Row],[PLAYER NAME]],HITTERPROJECTIONS[],COLUMN(HITTERPROJECTIONS[[#This Row],[RBI]]),FALSE)</f>
        <v>39.599999999999994</v>
      </c>
      <c r="L122" s="33">
        <f>VLOOKUP(MYRANKS_H[[#This Row],[PLAYER NAME]],HITTERPROJECTIONS[],COLUMN(HITTERPROJECTIONS[[#This Row],[BB]]),FALSE)</f>
        <v>27</v>
      </c>
      <c r="M122" s="33">
        <f>VLOOKUP(MYRANKS_H[[#This Row],[PLAYER NAME]],HITTERPROJECTIONS[],COLUMN(HITTERPROJECTIONS[[#This Row],[SO]]),FALSE)</f>
        <v>72</v>
      </c>
      <c r="N122" s="33">
        <f>VLOOKUP(MYRANKS_H[[#This Row],[PLAYER NAME]],HITTERPROJECTIONS[],COLUMN(HITTERPROJECTIONS[[#This Row],[SB]]),FALSE)</f>
        <v>13.5</v>
      </c>
      <c r="O122" s="12">
        <f>MYRANKS_H[[#This Row],[H]]/MYRANKS_H[[#This Row],[AB]]</f>
        <v>0.26418536321901159</v>
      </c>
      <c r="P122" s="24">
        <f>MYRANKS_H[[#This Row],[R]]/24.6-VLOOKUP(MYRANKS_H[[#This Row],[POS]],ReplacementLevel_H[],COLUMN(ReplacementLevel_H[R]),FALSE)</f>
        <v>-6.2926829268292739E-2</v>
      </c>
      <c r="Q122" s="24">
        <f>MYRANKS_H[[#This Row],[HR]]/10.4-VLOOKUP(MYRANKS_H[[#This Row],[POS]],ReplacementLevel_H[],COLUMN(ReplacementLevel_H[HR]),FALSE)</f>
        <v>-0.29830769230769238</v>
      </c>
      <c r="R122" s="24">
        <f>MYRANKS_H[[#This Row],[RBI]]/24.6-VLOOKUP(MYRANKS_H[[#This Row],[POS]],ReplacementLevel_H[],COLUMN(ReplacementLevel_H[RBI]),FALSE)</f>
        <v>-0.19024390243902478</v>
      </c>
      <c r="S122" s="24">
        <f>MYRANKS_H[[#This Row],[SB]]/9.4-VLOOKUP(MYRANKS_H[[#This Row],[POS]],ReplacementLevel_H[],COLUMN(ReplacementLevel_H[SB]),FALSE)</f>
        <v>1.0561702127659576</v>
      </c>
      <c r="T122" s="24">
        <f>((MYRANKS_H[[#This Row],[H]]+1768)/(MYRANKS_H[[#This Row],[AB]]+6617)-0.267)/0.0024-VLOOKUP(MYRANKS_H[[#This Row],[POS]],ReplacementLevel_H[],COLUMN(ReplacementLevel_H[AVG]),FALSE)</f>
        <v>0.45524018385591092</v>
      </c>
      <c r="U122" s="24">
        <f>MYRANKS_H[[#This Row],[RSGP]]+MYRANKS_H[[#This Row],[HRSGP]]+MYRANKS_H[[#This Row],[RBISGP]]+MYRANKS_H[[#This Row],[SBSGP]]+MYRANKS_H[[#This Row],[AVGSGP]]</f>
        <v>0.95993197260685859</v>
      </c>
      <c r="V122" s="57">
        <f>_xlfn.RANK.EQ(MYRANKS_H[[#This Row],[TTLSGP]],U:U,0)</f>
        <v>121</v>
      </c>
    </row>
    <row r="123" spans="1:22" x14ac:dyDescent="0.25">
      <c r="A123" s="6" t="s">
        <v>1199</v>
      </c>
      <c r="B123" s="13" t="str">
        <f>VLOOKUP(MYRANKS_H[[#This Row],[PLAYERID]],PLAYERIDMAP[],COLUMN(PLAYERIDMAP[[#This Row],[PLAYERNAME]]),FALSE)</f>
        <v>Leonys Martin</v>
      </c>
      <c r="C123" s="9" t="str">
        <f>VLOOKUP(MYRANKS_H[[#This Row],[PLAYERID]],PLAYERIDMAP[],COLUMN(PLAYERIDMAP[[#This Row],[TEAM]]),FALSE)</f>
        <v>TEX</v>
      </c>
      <c r="D123" s="9" t="str">
        <f>VLOOKUP(MYRANKS_H[[#This Row],[PLAYERID]],PLAYERIDMAP[],COLUMN(PLAYERIDMAP[[#This Row],[POS]]),FALSE)</f>
        <v>OF</v>
      </c>
      <c r="E123" s="9">
        <f>VLOOKUP(MYRANKS_H[[#This Row],[PLAYERID]],PLAYERIDMAP[],COLUMN(PLAYERIDMAP[[#This Row],[IDFANGRAPHS]]),FALSE)</f>
        <v>11846</v>
      </c>
      <c r="F123" s="10">
        <f>VLOOKUP(MYRANKS_H[[#This Row],[PLAYER NAME]],HITTERPROJECTIONS[],COLUMN(HITTERPROJECTIONS[[#This Row],[PA]]),FALSE)</f>
        <v>500</v>
      </c>
      <c r="G123" s="33">
        <f>VLOOKUP(MYRANKS_H[[#This Row],[PLAYER NAME]],HITTERPROJECTIONS[],COLUMN(HITTERPROJECTIONS[[#This Row],[AB]]),FALSE)</f>
        <v>454.9159663865546</v>
      </c>
      <c r="H123" s="33">
        <f>VLOOKUP(MYRANKS_H[[#This Row],[PLAYER NAME]],HITTERPROJECTIONS[],COLUMN(HITTERPROJECTIONS[[#This Row],[HITS]]),FALSE)</f>
        <v>117.04247428571428</v>
      </c>
      <c r="I123" s="33">
        <f>VLOOKUP(MYRANKS_H[[#This Row],[PLAYER NAME]],HITTERPROJECTIONS[],COLUMN(HITTERPROJECTIONS[[#This Row],[HR]]),FALSE)</f>
        <v>6.6040000000000001</v>
      </c>
      <c r="J123" s="33">
        <f>VLOOKUP(MYRANKS_H[[#This Row],[PLAYER NAME]],HITTERPROJECTIONS[],COLUMN(HITTERPROJECTIONS[[#This Row],[R]]),FALSE)</f>
        <v>61</v>
      </c>
      <c r="K123" s="33">
        <f>VLOOKUP(MYRANKS_H[[#This Row],[PLAYER NAME]],HITTERPROJECTIONS[],COLUMN(HITTERPROJECTIONS[[#This Row],[RBI]]),FALSE)</f>
        <v>53.5</v>
      </c>
      <c r="L123" s="33">
        <f>VLOOKUP(MYRANKS_H[[#This Row],[PLAYER NAME]],HITTERPROJECTIONS[],COLUMN(HITTERPROJECTIONS[[#This Row],[BB]]),FALSE)</f>
        <v>35</v>
      </c>
      <c r="M123" s="33">
        <f>VLOOKUP(MYRANKS_H[[#This Row],[PLAYER NAME]],HITTERPROJECTIONS[],COLUMN(HITTERPROJECTIONS[[#This Row],[SO]]),FALSE)</f>
        <v>95</v>
      </c>
      <c r="N123" s="33">
        <f>VLOOKUP(MYRANKS_H[[#This Row],[PLAYER NAME]],HITTERPROJECTIONS[],COLUMN(HITTERPROJECTIONS[[#This Row],[SB]]),FALSE)</f>
        <v>30.76923076923077</v>
      </c>
      <c r="O123" s="12">
        <f>MYRANKS_H[[#This Row],[H]]/MYRANKS_H[[#This Row],[AB]]</f>
        <v>0.25728372476216865</v>
      </c>
      <c r="P123" s="24">
        <f>MYRANKS_H[[#This Row],[R]]/24.6-VLOOKUP(MYRANKS_H[[#This Row],[POS]],ReplacementLevel_H[],COLUMN(ReplacementLevel_H[R]),FALSE)</f>
        <v>-0.27032520325203269</v>
      </c>
      <c r="Q123" s="24">
        <f>MYRANKS_H[[#This Row],[HR]]/10.4-VLOOKUP(MYRANKS_H[[#This Row],[POS]],ReplacementLevel_H[],COLUMN(ReplacementLevel_H[HR]),FALSE)</f>
        <v>-0.72500000000000009</v>
      </c>
      <c r="R123" s="24">
        <f>MYRANKS_H[[#This Row],[RBI]]/24.6-VLOOKUP(MYRANKS_H[[#This Row],[POS]],ReplacementLevel_H[],COLUMN(ReplacementLevel_H[RBI]),FALSE)</f>
        <v>-0.21520325203252044</v>
      </c>
      <c r="S123" s="24">
        <f>MYRANKS_H[[#This Row],[SB]]/9.4-VLOOKUP(MYRANKS_H[[#This Row],[POS]],ReplacementLevel_H[],COLUMN(ReplacementLevel_H[SB]),FALSE)</f>
        <v>2.4933224222585926</v>
      </c>
      <c r="T123" s="24">
        <f>((MYRANKS_H[[#This Row],[H]]+1768)/(MYRANKS_H[[#This Row],[AB]]+6617)-0.267)/0.0024-VLOOKUP(MYRANKS_H[[#This Row],[POS]],ReplacementLevel_H[],COLUMN(ReplacementLevel_H[AVG]),FALSE)</f>
        <v>-0.32612876355524056</v>
      </c>
      <c r="U123" s="24">
        <f>MYRANKS_H[[#This Row],[RSGP]]+MYRANKS_H[[#This Row],[HRSGP]]+MYRANKS_H[[#This Row],[RBISGP]]+MYRANKS_H[[#This Row],[SBSGP]]+MYRANKS_H[[#This Row],[AVGSGP]]</f>
        <v>0.95666520341879879</v>
      </c>
      <c r="V123" s="57">
        <f>_xlfn.RANK.EQ(MYRANKS_H[[#This Row],[TTLSGP]],U:U,0)</f>
        <v>122</v>
      </c>
    </row>
    <row r="124" spans="1:22" x14ac:dyDescent="0.25">
      <c r="A124" s="6" t="s">
        <v>1260</v>
      </c>
      <c r="B124" s="13" t="str">
        <f>VLOOKUP(MYRANKS_H[[#This Row],[PLAYERID]],PLAYERIDMAP[],COLUMN(PLAYERIDMAP[[#This Row],[PLAYERNAME]]),FALSE)</f>
        <v>Avisail Garcia</v>
      </c>
      <c r="C124" s="9" t="str">
        <f>VLOOKUP(MYRANKS_H[[#This Row],[PLAYERID]],PLAYERIDMAP[],COLUMN(PLAYERIDMAP[[#This Row],[TEAM]]),FALSE)</f>
        <v>CHW</v>
      </c>
      <c r="D124" s="9" t="str">
        <f>VLOOKUP(MYRANKS_H[[#This Row],[PLAYERID]],PLAYERIDMAP[],COLUMN(PLAYERIDMAP[[#This Row],[POS]]),FALSE)</f>
        <v>OF</v>
      </c>
      <c r="E124" s="9">
        <f>VLOOKUP(MYRANKS_H[[#This Row],[PLAYERID]],PLAYERIDMAP[],COLUMN(PLAYERIDMAP[[#This Row],[IDFANGRAPHS]]),FALSE)</f>
        <v>5760</v>
      </c>
      <c r="F124" s="10">
        <f>VLOOKUP(MYRANKS_H[[#This Row],[PLAYER NAME]],HITTERPROJECTIONS[],COLUMN(HITTERPROJECTIONS[[#This Row],[PA]]),FALSE)</f>
        <v>575</v>
      </c>
      <c r="G124" s="33">
        <f>VLOOKUP(MYRANKS_H[[#This Row],[PLAYER NAME]],HITTERPROJECTIONS[],COLUMN(HITTERPROJECTIONS[[#This Row],[AB]]),FALSE)</f>
        <v>538.70698924731175</v>
      </c>
      <c r="H124" s="33">
        <f>VLOOKUP(MYRANKS_H[[#This Row],[PLAYER NAME]],HITTERPROJECTIONS[],COLUMN(HITTERPROJECTIONS[[#This Row],[HITS]]),FALSE)</f>
        <v>145.26963151612901</v>
      </c>
      <c r="I124" s="33">
        <f>VLOOKUP(MYRANKS_H[[#This Row],[PLAYER NAME]],HITTERPROJECTIONS[],COLUMN(HITTERPROJECTIONS[[#This Row],[HR]]),FALSE)</f>
        <v>17.848129838709674</v>
      </c>
      <c r="J124" s="33">
        <f>VLOOKUP(MYRANKS_H[[#This Row],[PLAYER NAME]],HITTERPROJECTIONS[],COLUMN(HITTERPROJECTIONS[[#This Row],[R]]),FALSE)</f>
        <v>71.875</v>
      </c>
      <c r="K124" s="33">
        <f>VLOOKUP(MYRANKS_H[[#This Row],[PLAYER NAME]],HITTERPROJECTIONS[],COLUMN(HITTERPROJECTIONS[[#This Row],[RBI]]),FALSE)</f>
        <v>59.224999999999994</v>
      </c>
      <c r="L124" s="33">
        <f>VLOOKUP(MYRANKS_H[[#This Row],[PLAYER NAME]],HITTERPROJECTIONS[],COLUMN(HITTERPROJECTIONS[[#This Row],[BB]]),FALSE)</f>
        <v>28.75</v>
      </c>
      <c r="M124" s="33">
        <f>VLOOKUP(MYRANKS_H[[#This Row],[PLAYER NAME]],HITTERPROJECTIONS[],COLUMN(HITTERPROJECTIONS[[#This Row],[SO]]),FALSE)</f>
        <v>126.5</v>
      </c>
      <c r="N124" s="33">
        <f>VLOOKUP(MYRANKS_H[[#This Row],[PLAYER NAME]],HITTERPROJECTIONS[],COLUMN(HITTERPROJECTIONS[[#This Row],[SB]]),FALSE)</f>
        <v>10.678571428571429</v>
      </c>
      <c r="O124" s="12">
        <f>MYRANKS_H[[#This Row],[H]]/MYRANKS_H[[#This Row],[AB]]</f>
        <v>0.26966353586594743</v>
      </c>
      <c r="P124" s="24">
        <f>MYRANKS_H[[#This Row],[R]]/24.6-VLOOKUP(MYRANKS_H[[#This Row],[POS]],ReplacementLevel_H[],COLUMN(ReplacementLevel_H[R]),FALSE)</f>
        <v>0.17174796747967447</v>
      </c>
      <c r="Q124" s="24">
        <f>MYRANKS_H[[#This Row],[HR]]/10.4-VLOOKUP(MYRANKS_H[[#This Row],[POS]],ReplacementLevel_H[],COLUMN(ReplacementLevel_H[HR]),FALSE)</f>
        <v>0.35616633064516079</v>
      </c>
      <c r="R124" s="24">
        <f>MYRANKS_H[[#This Row],[RBI]]/24.6-VLOOKUP(MYRANKS_H[[#This Row],[POS]],ReplacementLevel_H[],COLUMN(ReplacementLevel_H[RBI]),FALSE)</f>
        <v>1.7520325203251641E-2</v>
      </c>
      <c r="S124" s="24">
        <f>MYRANKS_H[[#This Row],[SB]]/9.4-VLOOKUP(MYRANKS_H[[#This Row],[POS]],ReplacementLevel_H[],COLUMN(ReplacementLevel_H[SB]),FALSE)</f>
        <v>0.35601823708206681</v>
      </c>
      <c r="T124" s="24">
        <f>((MYRANKS_H[[#This Row],[H]]+1768)/(MYRANKS_H[[#This Row],[AB]]+6617)-0.267)/0.0024-VLOOKUP(MYRANKS_H[[#This Row],[POS]],ReplacementLevel_H[],COLUMN(ReplacementLevel_H[AVG]),FALSE)</f>
        <v>1.6976417048880033E-2</v>
      </c>
      <c r="U124" s="24">
        <f>MYRANKS_H[[#This Row],[RSGP]]+MYRANKS_H[[#This Row],[HRSGP]]+MYRANKS_H[[#This Row],[RBISGP]]+MYRANKS_H[[#This Row],[SBSGP]]+MYRANKS_H[[#This Row],[AVGSGP]]</f>
        <v>0.91842927745903369</v>
      </c>
      <c r="V124" s="57">
        <f>_xlfn.RANK.EQ(MYRANKS_H[[#This Row],[TTLSGP]],U:U,0)</f>
        <v>123</v>
      </c>
    </row>
    <row r="125" spans="1:22" ht="15" customHeight="1" x14ac:dyDescent="0.25">
      <c r="A125" s="6" t="s">
        <v>1274</v>
      </c>
      <c r="B125" s="13" t="str">
        <f>VLOOKUP(MYRANKS_H[[#This Row],[PLAYERID]],PLAYERIDMAP[],COLUMN(PLAYERIDMAP[[#This Row],[PLAYERNAME]]),FALSE)</f>
        <v>A.J. Ellis</v>
      </c>
      <c r="C125" s="9" t="str">
        <f>VLOOKUP(MYRANKS_H[[#This Row],[PLAYERID]],PLAYERIDMAP[],COLUMN(PLAYERIDMAP[[#This Row],[TEAM]]),FALSE)</f>
        <v>LAD</v>
      </c>
      <c r="D125" s="9" t="str">
        <f>VLOOKUP(MYRANKS_H[[#This Row],[PLAYERID]],PLAYERIDMAP[],COLUMN(PLAYERIDMAP[[#This Row],[POS]]),FALSE)</f>
        <v>C</v>
      </c>
      <c r="E125" s="9">
        <f>VLOOKUP(MYRANKS_H[[#This Row],[PLAYERID]],PLAYERIDMAP[],COLUMN(PLAYERIDMAP[[#This Row],[IDFANGRAPHS]]),FALSE)</f>
        <v>5677</v>
      </c>
      <c r="F125" s="10">
        <f>VLOOKUP(MYRANKS_H[[#This Row],[PLAYER NAME]],HITTERPROJECTIONS[],COLUMN(HITTERPROJECTIONS[[#This Row],[PA]]),FALSE)</f>
        <v>475</v>
      </c>
      <c r="G125" s="33">
        <f>VLOOKUP(MYRANKS_H[[#This Row],[PLAYER NAME]],HITTERPROJECTIONS[],COLUMN(HITTERPROJECTIONS[[#This Row],[AB]]),FALSE)</f>
        <v>410.11931818181819</v>
      </c>
      <c r="H125" s="33">
        <f>VLOOKUP(MYRANKS_H[[#This Row],[PLAYER NAME]],HITTERPROJECTIONS[],COLUMN(HITTERPROJECTIONS[[#This Row],[HITS]]),FALSE)</f>
        <v>105.93432187499999</v>
      </c>
      <c r="I125" s="33">
        <f>VLOOKUP(MYRANKS_H[[#This Row],[PLAYER NAME]],HITTERPROJECTIONS[],COLUMN(HITTERPROJECTIONS[[#This Row],[HR]]),FALSE)</f>
        <v>10.361531250000001</v>
      </c>
      <c r="J125" s="33">
        <f>VLOOKUP(MYRANKS_H[[#This Row],[PLAYER NAME]],HITTERPROJECTIONS[],COLUMN(HITTERPROJECTIONS[[#This Row],[R]]),FALSE)</f>
        <v>45.125</v>
      </c>
      <c r="K125" s="33">
        <f>VLOOKUP(MYRANKS_H[[#This Row],[PLAYER NAME]],HITTERPROJECTIONS[],COLUMN(HITTERPROJECTIONS[[#This Row],[RBI]]),FALSE)</f>
        <v>51.3</v>
      </c>
      <c r="L125" s="33">
        <f>VLOOKUP(MYRANKS_H[[#This Row],[PLAYER NAME]],HITTERPROJECTIONS[],COLUMN(HITTERPROJECTIONS[[#This Row],[BB]]),FALSE)</f>
        <v>54.625</v>
      </c>
      <c r="M125" s="33">
        <f>VLOOKUP(MYRANKS_H[[#This Row],[PLAYER NAME]],HITTERPROJECTIONS[],COLUMN(HITTERPROJECTIONS[[#This Row],[SO]]),FALSE)</f>
        <v>85.5</v>
      </c>
      <c r="N125" s="33">
        <f>VLOOKUP(MYRANKS_H[[#This Row],[PLAYER NAME]],HITTERPROJECTIONS[],COLUMN(HITTERPROJECTIONS[[#This Row],[SB]]),FALSE)</f>
        <v>0.95</v>
      </c>
      <c r="O125" s="12">
        <f>MYRANKS_H[[#This Row],[H]]/MYRANKS_H[[#This Row],[AB]]</f>
        <v>0.25830122400631744</v>
      </c>
      <c r="P125" s="24">
        <f>MYRANKS_H[[#This Row],[R]]/24.6-VLOOKUP(MYRANKS_H[[#This Row],[POS]],ReplacementLevel_H[],COLUMN(ReplacementLevel_H[R]),FALSE)</f>
        <v>0.17434959349593493</v>
      </c>
      <c r="Q125" s="24">
        <f>MYRANKS_H[[#This Row],[HR]]/10.4-VLOOKUP(MYRANKS_H[[#This Row],[POS]],ReplacementLevel_H[],COLUMN(ReplacementLevel_H[HR]),FALSE)</f>
        <v>-7.3698918269230806E-2</v>
      </c>
      <c r="R125" s="24">
        <f>MYRANKS_H[[#This Row],[RBI]]/24.6-VLOOKUP(MYRANKS_H[[#This Row],[POS]],ReplacementLevel_H[],COLUMN(ReplacementLevel_H[RBI]),FALSE)</f>
        <v>0.29536585365853618</v>
      </c>
      <c r="S125" s="24">
        <f>MYRANKS_H[[#This Row],[SB]]/9.4-VLOOKUP(MYRANKS_H[[#This Row],[POS]],ReplacementLevel_H[],COLUMN(ReplacementLevel_H[SB]),FALSE)</f>
        <v>-7.8936170212765958E-2</v>
      </c>
      <c r="T125" s="24">
        <f>((MYRANKS_H[[#This Row],[H]]+1768)/(MYRANKS_H[[#This Row],[AB]]+6617)-0.267)/0.0024-VLOOKUP(MYRANKS_H[[#This Row],[POS]],ReplacementLevel_H[],COLUMN(ReplacementLevel_H[AVG]),FALSE)</f>
        <v>0.58323603509562782</v>
      </c>
      <c r="U125" s="24">
        <f>MYRANKS_H[[#This Row],[RSGP]]+MYRANKS_H[[#This Row],[HRSGP]]+MYRANKS_H[[#This Row],[RBISGP]]+MYRANKS_H[[#This Row],[SBSGP]]+MYRANKS_H[[#This Row],[AVGSGP]]</f>
        <v>0.90031639376810224</v>
      </c>
      <c r="V125" s="57">
        <f>_xlfn.RANK.EQ(MYRANKS_H[[#This Row],[TTLSGP]],U:U,0)</f>
        <v>124</v>
      </c>
    </row>
    <row r="126" spans="1:22" ht="15" customHeight="1" x14ac:dyDescent="0.25">
      <c r="A126" s="6" t="s">
        <v>1246</v>
      </c>
      <c r="B126" s="13" t="str">
        <f>VLOOKUP(MYRANKS_H[[#This Row],[PLAYERID]],PLAYERIDMAP[],COLUMN(PLAYERIDMAP[[#This Row],[PLAYERNAME]]),FALSE)</f>
        <v>Alex Avila</v>
      </c>
      <c r="C126" s="9" t="str">
        <f>VLOOKUP(MYRANKS_H[[#This Row],[PLAYERID]],PLAYERIDMAP[],COLUMN(PLAYERIDMAP[[#This Row],[TEAM]]),FALSE)</f>
        <v>DET</v>
      </c>
      <c r="D126" s="9" t="str">
        <f>VLOOKUP(MYRANKS_H[[#This Row],[PLAYERID]],PLAYERIDMAP[],COLUMN(PLAYERIDMAP[[#This Row],[POS]]),FALSE)</f>
        <v>C</v>
      </c>
      <c r="E126" s="9">
        <f>VLOOKUP(MYRANKS_H[[#This Row],[PLAYERID]],PLAYERIDMAP[],COLUMN(PLAYERIDMAP[[#This Row],[IDFANGRAPHS]]),FALSE)</f>
        <v>7476</v>
      </c>
      <c r="F126" s="10">
        <f>VLOOKUP(MYRANKS_H[[#This Row],[PLAYER NAME]],HITTERPROJECTIONS[],COLUMN(HITTERPROJECTIONS[[#This Row],[PA]]),FALSE)</f>
        <v>450</v>
      </c>
      <c r="G126" s="33">
        <f>VLOOKUP(MYRANKS_H[[#This Row],[PLAYER NAME]],HITTERPROJECTIONS[],COLUMN(HITTERPROJECTIONS[[#This Row],[AB]]),FALSE)</f>
        <v>386.09999999999997</v>
      </c>
      <c r="H126" s="33">
        <f>VLOOKUP(MYRANKS_H[[#This Row],[PLAYER NAME]],HITTERPROJECTIONS[],COLUMN(HITTERPROJECTIONS[[#This Row],[HITS]]),FALSE)</f>
        <v>91.484315999999993</v>
      </c>
      <c r="I126" s="33">
        <f>VLOOKUP(MYRANKS_H[[#This Row],[PLAYER NAME]],HITTERPROJECTIONS[],COLUMN(HITTERPROJECTIONS[[#This Row],[HR]]),FALSE)</f>
        <v>11.89188</v>
      </c>
      <c r="J126" s="33">
        <f>VLOOKUP(MYRANKS_H[[#This Row],[PLAYER NAME]],HITTERPROJECTIONS[],COLUMN(HITTERPROJECTIONS[[#This Row],[R]]),FALSE)</f>
        <v>47.699999999999996</v>
      </c>
      <c r="K126" s="33">
        <f>VLOOKUP(MYRANKS_H[[#This Row],[PLAYER NAME]],HITTERPROJECTIONS[],COLUMN(HITTERPROJECTIONS[[#This Row],[RBI]]),FALSE)</f>
        <v>55.8</v>
      </c>
      <c r="L126" s="33">
        <f>VLOOKUP(MYRANKS_H[[#This Row],[PLAYER NAME]],HITTERPROJECTIONS[],COLUMN(HITTERPROJECTIONS[[#This Row],[BB]]),FALSE)</f>
        <v>58.5</v>
      </c>
      <c r="M126" s="33">
        <f>VLOOKUP(MYRANKS_H[[#This Row],[PLAYER NAME]],HITTERPROJECTIONS[],COLUMN(HITTERPROJECTIONS[[#This Row],[SO]]),FALSE)</f>
        <v>112.5</v>
      </c>
      <c r="N126" s="33">
        <f>VLOOKUP(MYRANKS_H[[#This Row],[PLAYER NAME]],HITTERPROJECTIONS[],COLUMN(HITTERPROJECTIONS[[#This Row],[SB]]),FALSE)</f>
        <v>1.26</v>
      </c>
      <c r="O126" s="12">
        <f>MYRANKS_H[[#This Row],[H]]/MYRANKS_H[[#This Row],[AB]]</f>
        <v>0.23694461538461539</v>
      </c>
      <c r="P126" s="24">
        <f>MYRANKS_H[[#This Row],[R]]/24.6-VLOOKUP(MYRANKS_H[[#This Row],[POS]],ReplacementLevel_H[],COLUMN(ReplacementLevel_H[R]),FALSE)</f>
        <v>0.27902439024390224</v>
      </c>
      <c r="Q126" s="24">
        <f>MYRANKS_H[[#This Row],[HR]]/10.4-VLOOKUP(MYRANKS_H[[#This Row],[POS]],ReplacementLevel_H[],COLUMN(ReplacementLevel_H[HR]),FALSE)</f>
        <v>7.3450000000000015E-2</v>
      </c>
      <c r="R126" s="24">
        <f>MYRANKS_H[[#This Row],[RBI]]/24.6-VLOOKUP(MYRANKS_H[[#This Row],[POS]],ReplacementLevel_H[],COLUMN(ReplacementLevel_H[RBI]),FALSE)</f>
        <v>0.47829268292682903</v>
      </c>
      <c r="S126" s="24">
        <f>MYRANKS_H[[#This Row],[SB]]/9.4-VLOOKUP(MYRANKS_H[[#This Row],[POS]],ReplacementLevel_H[],COLUMN(ReplacementLevel_H[SB]),FALSE)</f>
        <v>-4.5957446808510632E-2</v>
      </c>
      <c r="T126" s="24">
        <f>((MYRANKS_H[[#This Row],[H]]+1768)/(MYRANKS_H[[#This Row],[AB]]+6617)-0.267)/0.0024-VLOOKUP(MYRANKS_H[[#This Row],[POS]],ReplacementLevel_H[],COLUMN(ReplacementLevel_H[AVG]),FALSE)</f>
        <v>0.10459491748890992</v>
      </c>
      <c r="U126" s="24">
        <f>MYRANKS_H[[#This Row],[RSGP]]+MYRANKS_H[[#This Row],[HRSGP]]+MYRANKS_H[[#This Row],[RBISGP]]+MYRANKS_H[[#This Row],[SBSGP]]+MYRANKS_H[[#This Row],[AVGSGP]]</f>
        <v>0.88940454385113055</v>
      </c>
      <c r="V126" s="57">
        <f>_xlfn.RANK.EQ(MYRANKS_H[[#This Row],[TTLSGP]],U:U,0)</f>
        <v>125</v>
      </c>
    </row>
    <row r="127" spans="1:22" ht="15" customHeight="1" x14ac:dyDescent="0.25">
      <c r="A127" s="7" t="s">
        <v>1627</v>
      </c>
      <c r="B127" s="13" t="str">
        <f>VLOOKUP(MYRANKS_H[[#This Row],[PLAYERID]],PLAYERIDMAP[],COLUMN(PLAYERIDMAP[[#This Row],[PLAYERNAME]]),FALSE)</f>
        <v>Martin Prado</v>
      </c>
      <c r="C127" s="10" t="str">
        <f>VLOOKUP(MYRANKS_H[[#This Row],[PLAYERID]],PLAYERIDMAP[],COLUMN(PLAYERIDMAP[[#This Row],[TEAM]]),FALSE)</f>
        <v>ARI</v>
      </c>
      <c r="D127" s="10" t="str">
        <f>VLOOKUP(MYRANKS_H[[#This Row],[PLAYERID]],PLAYERIDMAP[],COLUMN(PLAYERIDMAP[[#This Row],[POS]]),FALSE)</f>
        <v>OF</v>
      </c>
      <c r="E127" s="10">
        <f>VLOOKUP(MYRANKS_H[[#This Row],[PLAYERID]],PLAYERIDMAP[],COLUMN(PLAYERIDMAP[[#This Row],[IDFANGRAPHS]]),FALSE)</f>
        <v>3312</v>
      </c>
      <c r="F127" s="10">
        <f>VLOOKUP(MYRANKS_H[[#This Row],[PLAYER NAME]],HITTERPROJECTIONS[],COLUMN(HITTERPROJECTIONS[[#This Row],[PA]]),FALSE)</f>
        <v>650</v>
      </c>
      <c r="G127" s="33">
        <f>VLOOKUP(MYRANKS_H[[#This Row],[PLAYER NAME]],HITTERPROJECTIONS[],COLUMN(HITTERPROJECTIONS[[#This Row],[AB]]),FALSE)</f>
        <v>596.96590909090912</v>
      </c>
      <c r="H127" s="33">
        <f>VLOOKUP(MYRANKS_H[[#This Row],[PLAYER NAME]],HITTERPROJECTIONS[],COLUMN(HITTERPROJECTIONS[[#This Row],[HITS]]),FALSE)</f>
        <v>171.31481249999999</v>
      </c>
      <c r="I127" s="33">
        <f>VLOOKUP(MYRANKS_H[[#This Row],[PLAYER NAME]],HITTERPROJECTIONS[],COLUMN(HITTERPROJECTIONS[[#This Row],[HR]]),FALSE)</f>
        <v>11.431875000000002</v>
      </c>
      <c r="J127" s="33">
        <f>VLOOKUP(MYRANKS_H[[#This Row],[PLAYER NAME]],HITTERPROJECTIONS[],COLUMN(HITTERPROJECTIONS[[#This Row],[R]]),FALSE)</f>
        <v>72.150000000000006</v>
      </c>
      <c r="K127" s="33">
        <f>VLOOKUP(MYRANKS_H[[#This Row],[PLAYER NAME]],HITTERPROJECTIONS[],COLUMN(HITTERPROJECTIONS[[#This Row],[RBI]]),FALSE)</f>
        <v>72.8</v>
      </c>
      <c r="L127" s="33">
        <f>VLOOKUP(MYRANKS_H[[#This Row],[PLAYER NAME]],HITTERPROJECTIONS[],COLUMN(HITTERPROJECTIONS[[#This Row],[BB]]),FALSE)</f>
        <v>45.500000000000007</v>
      </c>
      <c r="M127" s="33">
        <f>VLOOKUP(MYRANKS_H[[#This Row],[PLAYER NAME]],HITTERPROJECTIONS[],COLUMN(HITTERPROJECTIONS[[#This Row],[SO]]),FALSE)</f>
        <v>58.5</v>
      </c>
      <c r="N127" s="33">
        <f>VLOOKUP(MYRANKS_H[[#This Row],[PLAYER NAME]],HITTERPROJECTIONS[],COLUMN(HITTERPROJECTIONS[[#This Row],[SB]]),FALSE)</f>
        <v>5.1999999999999993</v>
      </c>
      <c r="O127" s="12">
        <f>MYRANKS_H[[#This Row],[H]]/MYRANKS_H[[#This Row],[AB]]</f>
        <v>0.28697587230883442</v>
      </c>
      <c r="P127" s="24">
        <f>MYRANKS_H[[#This Row],[R]]/24.6-VLOOKUP(MYRANKS_H[[#This Row],[POS]],ReplacementLevel_H[],COLUMN(ReplacementLevel_H[R]),FALSE)</f>
        <v>0.18292682926829285</v>
      </c>
      <c r="Q127" s="24">
        <f>MYRANKS_H[[#This Row],[HR]]/10.4-VLOOKUP(MYRANKS_H[[#This Row],[POS]],ReplacementLevel_H[],COLUMN(ReplacementLevel_H[HR]),FALSE)</f>
        <v>-0.26078124999999996</v>
      </c>
      <c r="R127" s="24">
        <f>MYRANKS_H[[#This Row],[RBI]]/24.6-VLOOKUP(MYRANKS_H[[#This Row],[POS]],ReplacementLevel_H[],COLUMN(ReplacementLevel_H[RBI]),FALSE)</f>
        <v>0.5693495934959345</v>
      </c>
      <c r="S127" s="24">
        <f>MYRANKS_H[[#This Row],[SB]]/9.4-VLOOKUP(MYRANKS_H[[#This Row],[POS]],ReplacementLevel_H[],COLUMN(ReplacementLevel_H[SB]),FALSE)</f>
        <v>-0.22680851063829799</v>
      </c>
      <c r="T127" s="24">
        <f>((MYRANKS_H[[#This Row],[H]]+1768)/(MYRANKS_H[[#This Row],[AB]]+6617)-0.267)/0.0024-VLOOKUP(MYRANKS_H[[#This Row],[POS]],ReplacementLevel_H[],COLUMN(ReplacementLevel_H[AVG]),FALSE)</f>
        <v>0.62159649553921481</v>
      </c>
      <c r="U127" s="24">
        <f>MYRANKS_H[[#This Row],[RSGP]]+MYRANKS_H[[#This Row],[HRSGP]]+MYRANKS_H[[#This Row],[RBISGP]]+MYRANKS_H[[#This Row],[SBSGP]]+MYRANKS_H[[#This Row],[AVGSGP]]</f>
        <v>0.88628315766514421</v>
      </c>
      <c r="V127" s="57">
        <f>_xlfn.RANK.EQ(MYRANKS_H[[#This Row],[TTLSGP]],U:U,0)</f>
        <v>126</v>
      </c>
    </row>
    <row r="128" spans="1:22" ht="15" customHeight="1" x14ac:dyDescent="0.25">
      <c r="A128" s="7" t="s">
        <v>1284</v>
      </c>
      <c r="B128" s="13" t="str">
        <f>VLOOKUP(MYRANKS_H[[#This Row],[PLAYERID]],PLAYERIDMAP[],COLUMN(PLAYERIDMAP[[#This Row],[PLAYERNAME]]),FALSE)</f>
        <v>Geovany Soto</v>
      </c>
      <c r="C128" s="10" t="str">
        <f>VLOOKUP(MYRANKS_H[[#This Row],[PLAYERID]],PLAYERIDMAP[],COLUMN(PLAYERIDMAP[[#This Row],[TEAM]]),FALSE)</f>
        <v>TEX</v>
      </c>
      <c r="D128" s="10" t="str">
        <f>VLOOKUP(MYRANKS_H[[#This Row],[PLAYERID]],PLAYERIDMAP[],COLUMN(PLAYERIDMAP[[#This Row],[POS]]),FALSE)</f>
        <v>C</v>
      </c>
      <c r="E128" s="10">
        <f>VLOOKUP(MYRANKS_H[[#This Row],[PLAYERID]],PLAYERIDMAP[],COLUMN(PLAYERIDMAP[[#This Row],[IDFANGRAPHS]]),FALSE)</f>
        <v>3707</v>
      </c>
      <c r="F128" s="10">
        <f>VLOOKUP(MYRANKS_H[[#This Row],[PLAYER NAME]],HITTERPROJECTIONS[],COLUMN(HITTERPROJECTIONS[[#This Row],[PA]]),FALSE)</f>
        <v>400</v>
      </c>
      <c r="G128" s="33">
        <f>VLOOKUP(MYRANKS_H[[#This Row],[PLAYER NAME]],HITTERPROJECTIONS[],COLUMN(HITTERPROJECTIONS[[#This Row],[AB]]),FALSE)</f>
        <v>350.76363636363635</v>
      </c>
      <c r="H128" s="33">
        <f>VLOOKUP(MYRANKS_H[[#This Row],[PLAYER NAME]],HITTERPROJECTIONS[],COLUMN(HITTERPROJECTIONS[[#This Row],[HITS]]),FALSE)</f>
        <v>84.742447272727262</v>
      </c>
      <c r="I128" s="33">
        <f>VLOOKUP(MYRANKS_H[[#This Row],[PLAYER NAME]],HITTERPROJECTIONS[],COLUMN(HITTERPROJECTIONS[[#This Row],[HR]]),FALSE)</f>
        <v>16.277454545454546</v>
      </c>
      <c r="J128" s="33">
        <f>VLOOKUP(MYRANKS_H[[#This Row],[PLAYER NAME]],HITTERPROJECTIONS[],COLUMN(HITTERPROJECTIONS[[#This Row],[R]]),FALSE)</f>
        <v>44.4</v>
      </c>
      <c r="K128" s="33">
        <f>VLOOKUP(MYRANKS_H[[#This Row],[PLAYER NAME]],HITTERPROJECTIONS[],COLUMN(HITTERPROJECTIONS[[#This Row],[RBI]]),FALSE)</f>
        <v>44.800000000000004</v>
      </c>
      <c r="L128" s="33">
        <f>VLOOKUP(MYRANKS_H[[#This Row],[PLAYER NAME]],HITTERPROJECTIONS[],COLUMN(HITTERPROJECTIONS[[#This Row],[BB]]),FALSE)</f>
        <v>44</v>
      </c>
      <c r="M128" s="33">
        <f>VLOOKUP(MYRANKS_H[[#This Row],[PLAYER NAME]],HITTERPROJECTIONS[],COLUMN(HITTERPROJECTIONS[[#This Row],[SO]]),FALSE)</f>
        <v>100</v>
      </c>
      <c r="N128" s="33">
        <f>VLOOKUP(MYRANKS_H[[#This Row],[PLAYER NAME]],HITTERPROJECTIONS[],COLUMN(HITTERPROJECTIONS[[#This Row],[SB]]),FALSE)</f>
        <v>1</v>
      </c>
      <c r="O128" s="12">
        <f>MYRANKS_H[[#This Row],[H]]/MYRANKS_H[[#This Row],[AB]]</f>
        <v>0.241594163383786</v>
      </c>
      <c r="P128" s="24">
        <f>MYRANKS_H[[#This Row],[R]]/24.6-VLOOKUP(MYRANKS_H[[#This Row],[POS]],ReplacementLevel_H[],COLUMN(ReplacementLevel_H[R]),FALSE)</f>
        <v>0.14487804878048771</v>
      </c>
      <c r="Q128" s="24">
        <f>MYRANKS_H[[#This Row],[HR]]/10.4-VLOOKUP(MYRANKS_H[[#This Row],[POS]],ReplacementLevel_H[],COLUMN(ReplacementLevel_H[HR]),FALSE)</f>
        <v>0.49513986013986</v>
      </c>
      <c r="R128" s="24">
        <f>MYRANKS_H[[#This Row],[RBI]]/24.6-VLOOKUP(MYRANKS_H[[#This Row],[POS]],ReplacementLevel_H[],COLUMN(ReplacementLevel_H[RBI]),FALSE)</f>
        <v>3.1138211382113923E-2</v>
      </c>
      <c r="S128" s="24">
        <f>MYRANKS_H[[#This Row],[SB]]/9.4-VLOOKUP(MYRANKS_H[[#This Row],[POS]],ReplacementLevel_H[],COLUMN(ReplacementLevel_H[SB]),FALSE)</f>
        <v>-7.3617021276595737E-2</v>
      </c>
      <c r="T128" s="24">
        <f>((MYRANKS_H[[#This Row],[H]]+1768)/(MYRANKS_H[[#This Row],[AB]]+6617)-0.267)/0.0024-VLOOKUP(MYRANKS_H[[#This Row],[POS]],ReplacementLevel_H[],COLUMN(ReplacementLevel_H[AVG]),FALSE)</f>
        <v>0.26250961788531263</v>
      </c>
      <c r="U128" s="24">
        <f>MYRANKS_H[[#This Row],[RSGP]]+MYRANKS_H[[#This Row],[HRSGP]]+MYRANKS_H[[#This Row],[RBISGP]]+MYRANKS_H[[#This Row],[SBSGP]]+MYRANKS_H[[#This Row],[AVGSGP]]</f>
        <v>0.86004871691117857</v>
      </c>
      <c r="V128" s="57">
        <f>_xlfn.RANK.EQ(MYRANKS_H[[#This Row],[TTLSGP]],U:U,0)</f>
        <v>127</v>
      </c>
    </row>
    <row r="129" spans="1:22" ht="15" customHeight="1" x14ac:dyDescent="0.25">
      <c r="A129" s="6" t="s">
        <v>1507</v>
      </c>
      <c r="B129" s="13" t="str">
        <f>VLOOKUP(MYRANKS_H[[#This Row],[PLAYERID]],PLAYERIDMAP[],COLUMN(PLAYERIDMAP[[#This Row],[PLAYERNAME]]),FALSE)</f>
        <v>Kendrys Morales</v>
      </c>
      <c r="C129" s="9" t="str">
        <f>VLOOKUP(MYRANKS_H[[#This Row],[PLAYERID]],PLAYERIDMAP[],COLUMN(PLAYERIDMAP[[#This Row],[TEAM]]),FALSE)</f>
        <v>SEA</v>
      </c>
      <c r="D129" s="9" t="str">
        <f>VLOOKUP(MYRANKS_H[[#This Row],[PLAYERID]],PLAYERIDMAP[],COLUMN(PLAYERIDMAP[[#This Row],[POS]]),FALSE)</f>
        <v>1B</v>
      </c>
      <c r="E129" s="9">
        <f>VLOOKUP(MYRANKS_H[[#This Row],[PLAYERID]],PLAYERIDMAP[],COLUMN(PLAYERIDMAP[[#This Row],[IDFANGRAPHS]]),FALSE)</f>
        <v>8610</v>
      </c>
      <c r="F129" s="10">
        <f>VLOOKUP(MYRANKS_H[[#This Row],[PLAYER NAME]],HITTERPROJECTIONS[],COLUMN(HITTERPROJECTIONS[[#This Row],[PA]]),FALSE)</f>
        <v>625</v>
      </c>
      <c r="G129" s="33">
        <f>VLOOKUP(MYRANKS_H[[#This Row],[PLAYER NAME]],HITTERPROJECTIONS[],COLUMN(HITTERPROJECTIONS[[#This Row],[AB]]),FALSE)</f>
        <v>574.35897435897436</v>
      </c>
      <c r="H129" s="33">
        <f>VLOOKUP(MYRANKS_H[[#This Row],[PLAYER NAME]],HITTERPROJECTIONS[],COLUMN(HITTERPROJECTIONS[[#This Row],[HITS]]),FALSE)</f>
        <v>157.93635384615385</v>
      </c>
      <c r="I129" s="33">
        <f>VLOOKUP(MYRANKS_H[[#This Row],[PLAYER NAME]],HITTERPROJECTIONS[],COLUMN(HITTERPROJECTIONS[[#This Row],[HR]]),FALSE)</f>
        <v>23.011538461538461</v>
      </c>
      <c r="J129" s="33">
        <f>VLOOKUP(MYRANKS_H[[#This Row],[PLAYER NAME]],HITTERPROJECTIONS[],COLUMN(HITTERPROJECTIONS[[#This Row],[R]]),FALSE)</f>
        <v>66.25</v>
      </c>
      <c r="K129" s="33">
        <f>VLOOKUP(MYRANKS_H[[#This Row],[PLAYER NAME]],HITTERPROJECTIONS[],COLUMN(HITTERPROJECTIONS[[#This Row],[RBI]]),FALSE)</f>
        <v>78.125</v>
      </c>
      <c r="L129" s="33">
        <f>VLOOKUP(MYRANKS_H[[#This Row],[PLAYER NAME]],HITTERPROJECTIONS[],COLUMN(HITTERPROJECTIONS[[#This Row],[BB]]),FALSE)</f>
        <v>43.750000000000007</v>
      </c>
      <c r="M129" s="33">
        <f>VLOOKUP(MYRANKS_H[[#This Row],[PLAYER NAME]],HITTERPROJECTIONS[],COLUMN(HITTERPROJECTIONS[[#This Row],[SO]]),FALSE)</f>
        <v>112.5</v>
      </c>
      <c r="N129" s="33">
        <f>VLOOKUP(MYRANKS_H[[#This Row],[PLAYER NAME]],HITTERPROJECTIONS[],COLUMN(HITTERPROJECTIONS[[#This Row],[SB]]),FALSE)</f>
        <v>0</v>
      </c>
      <c r="O129" s="12">
        <f>MYRANKS_H[[#This Row],[H]]/MYRANKS_H[[#This Row],[AB]]</f>
        <v>0.2749784732142857</v>
      </c>
      <c r="P129" s="24">
        <f>MYRANKS_H[[#This Row],[R]]/24.6-VLOOKUP(MYRANKS_H[[#This Row],[POS]],ReplacementLevel_H[],COLUMN(ReplacementLevel_H[R]),FALSE)</f>
        <v>0.33308943089430887</v>
      </c>
      <c r="Q129" s="24">
        <f>MYRANKS_H[[#This Row],[HR]]/10.4-VLOOKUP(MYRANKS_H[[#This Row],[POS]],ReplacementLevel_H[],COLUMN(ReplacementLevel_H[HR]),FALSE)</f>
        <v>0.27264792899408263</v>
      </c>
      <c r="R129" s="24">
        <f>MYRANKS_H[[#This Row],[RBI]]/24.6-VLOOKUP(MYRANKS_H[[#This Row],[POS]],ReplacementLevel_H[],COLUMN(ReplacementLevel_H[RBI]),FALSE)</f>
        <v>0.47581300813008109</v>
      </c>
      <c r="S129" s="24">
        <f>MYRANKS_H[[#This Row],[SB]]/9.4-VLOOKUP(MYRANKS_H[[#This Row],[POS]],ReplacementLevel_H[],COLUMN(ReplacementLevel_H[SB]),FALSE)</f>
        <v>-0.28999999999999998</v>
      </c>
      <c r="T129" s="24">
        <f>((MYRANKS_H[[#This Row],[H]]+1768)/(MYRANKS_H[[#This Row],[AB]]+6617)-0.267)/0.0024-VLOOKUP(MYRANKS_H[[#This Row],[POS]],ReplacementLevel_H[],COLUMN(ReplacementLevel_H[AVG]),FALSE)</f>
        <v>4.857228939289393E-2</v>
      </c>
      <c r="U129" s="24">
        <f>MYRANKS_H[[#This Row],[RSGP]]+MYRANKS_H[[#This Row],[HRSGP]]+MYRANKS_H[[#This Row],[RBISGP]]+MYRANKS_H[[#This Row],[SBSGP]]+MYRANKS_H[[#This Row],[AVGSGP]]</f>
        <v>0.84012265741136649</v>
      </c>
      <c r="V129" s="57">
        <f>_xlfn.RANK.EQ(MYRANKS_H[[#This Row],[TTLSGP]],U:U,0)</f>
        <v>128</v>
      </c>
    </row>
    <row r="130" spans="1:22" x14ac:dyDescent="0.25">
      <c r="A130" s="6" t="s">
        <v>1259</v>
      </c>
      <c r="B130" s="13" t="str">
        <f>VLOOKUP(MYRANKS_H[[#This Row],[PLAYERID]],PLAYERIDMAP[],COLUMN(PLAYERIDMAP[[#This Row],[PLAYERNAME]]),FALSE)</f>
        <v>Manny Machado</v>
      </c>
      <c r="C130" s="9" t="str">
        <f>VLOOKUP(MYRANKS_H[[#This Row],[PLAYERID]],PLAYERIDMAP[],COLUMN(PLAYERIDMAP[[#This Row],[TEAM]]),FALSE)</f>
        <v>BAL</v>
      </c>
      <c r="D130" s="9" t="str">
        <f>VLOOKUP(MYRANKS_H[[#This Row],[PLAYERID]],PLAYERIDMAP[],COLUMN(PLAYERIDMAP[[#This Row],[POS]]),FALSE)</f>
        <v>3B</v>
      </c>
      <c r="E130" s="9">
        <f>VLOOKUP(MYRANKS_H[[#This Row],[PLAYERID]],PLAYERIDMAP[],COLUMN(PLAYERIDMAP[[#This Row],[IDFANGRAPHS]]),FALSE)</f>
        <v>11493</v>
      </c>
      <c r="F130" s="10">
        <f>VLOOKUP(MYRANKS_H[[#This Row],[PLAYER NAME]],HITTERPROJECTIONS[],COLUMN(HITTERPROJECTIONS[[#This Row],[PA]]),FALSE)</f>
        <v>550</v>
      </c>
      <c r="G130" s="33">
        <f>VLOOKUP(MYRANKS_H[[#This Row],[PLAYER NAME]],HITTERPROJECTIONS[],COLUMN(HITTERPROJECTIONS[[#This Row],[AB]]),FALSE)</f>
        <v>518.83333333333337</v>
      </c>
      <c r="H130" s="33">
        <f>VLOOKUP(MYRANKS_H[[#This Row],[PLAYER NAME]],HITTERPROJECTIONS[],COLUMN(HITTERPROJECTIONS[[#This Row],[HITS]]),FALSE)</f>
        <v>144.19554111111111</v>
      </c>
      <c r="I130" s="33">
        <f>VLOOKUP(MYRANKS_H[[#This Row],[PLAYER NAME]],HITTERPROJECTIONS[],COLUMN(HITTERPROJECTIONS[[#This Row],[HR]]),FALSE)</f>
        <v>14.918444444444447</v>
      </c>
      <c r="J130" s="33">
        <f>VLOOKUP(MYRANKS_H[[#This Row],[PLAYER NAME]],HITTERPROJECTIONS[],COLUMN(HITTERPROJECTIONS[[#This Row],[R]]),FALSE)</f>
        <v>68.75</v>
      </c>
      <c r="K130" s="33">
        <f>VLOOKUP(MYRANKS_H[[#This Row],[PLAYER NAME]],HITTERPROJECTIONS[],COLUMN(HITTERPROJECTIONS[[#This Row],[RBI]]),FALSE)</f>
        <v>63.800000000000004</v>
      </c>
      <c r="L130" s="33">
        <f>VLOOKUP(MYRANKS_H[[#This Row],[PLAYER NAME]],HITTERPROJECTIONS[],COLUMN(HITTERPROJECTIONS[[#This Row],[BB]]),FALSE)</f>
        <v>27.5</v>
      </c>
      <c r="M130" s="33">
        <f>VLOOKUP(MYRANKS_H[[#This Row],[PLAYER NAME]],HITTERPROJECTIONS[],COLUMN(HITTERPROJECTIONS[[#This Row],[SO]]),FALSE)</f>
        <v>82.5</v>
      </c>
      <c r="N130" s="33">
        <f>VLOOKUP(MYRANKS_H[[#This Row],[PLAYER NAME]],HITTERPROJECTIONS[],COLUMN(HITTERPROJECTIONS[[#This Row],[SB]]),FALSE)</f>
        <v>4.125</v>
      </c>
      <c r="O130" s="12">
        <f>MYRANKS_H[[#This Row],[H]]/MYRANKS_H[[#This Row],[AB]]</f>
        <v>0.27792266195524146</v>
      </c>
      <c r="P130" s="24">
        <f>MYRANKS_H[[#This Row],[R]]/24.6-VLOOKUP(MYRANKS_H[[#This Row],[POS]],ReplacementLevel_H[],COLUMN(ReplacementLevel_H[R]),FALSE)</f>
        <v>0.35471544715447134</v>
      </c>
      <c r="Q130" s="24">
        <f>MYRANKS_H[[#This Row],[HR]]/10.4-VLOOKUP(MYRANKS_H[[#This Row],[POS]],ReplacementLevel_H[],COLUMN(ReplacementLevel_H[HR]),FALSE)</f>
        <v>3.446581196581211E-2</v>
      </c>
      <c r="R130" s="24">
        <f>MYRANKS_H[[#This Row],[RBI]]/24.6-VLOOKUP(MYRANKS_H[[#This Row],[POS]],ReplacementLevel_H[],COLUMN(ReplacementLevel_H[RBI]),FALSE)</f>
        <v>0.11349593495934984</v>
      </c>
      <c r="S130" s="24">
        <f>MYRANKS_H[[#This Row],[SB]]/9.4-VLOOKUP(MYRANKS_H[[#This Row],[POS]],ReplacementLevel_H[],COLUMN(ReplacementLevel_H[SB]),FALSE)</f>
        <v>8.8829787234042556E-2</v>
      </c>
      <c r="T130" s="24">
        <f>((MYRANKS_H[[#This Row],[H]]+1768)/(MYRANKS_H[[#This Row],[AB]]+6617)-0.267)/0.0024-VLOOKUP(MYRANKS_H[[#This Row],[POS]],ReplacementLevel_H[],COLUMN(ReplacementLevel_H[AVG]),FALSE)</f>
        <v>0.21453352277887899</v>
      </c>
      <c r="U130" s="24">
        <f>MYRANKS_H[[#This Row],[RSGP]]+MYRANKS_H[[#This Row],[HRSGP]]+MYRANKS_H[[#This Row],[RBISGP]]+MYRANKS_H[[#This Row],[SBSGP]]+MYRANKS_H[[#This Row],[AVGSGP]]</f>
        <v>0.8060405040925549</v>
      </c>
      <c r="V130" s="57">
        <f>_xlfn.RANK.EQ(MYRANKS_H[[#This Row],[TTLSGP]],U:U,0)</f>
        <v>129</v>
      </c>
    </row>
    <row r="131" spans="1:22" ht="15" customHeight="1" x14ac:dyDescent="0.25">
      <c r="A131" s="7" t="s">
        <v>1074</v>
      </c>
      <c r="B131" s="13" t="str">
        <f>VLOOKUP(MYRANKS_H[[#This Row],[PLAYERID]],PLAYERIDMAP[],COLUMN(PLAYERIDMAP[[#This Row],[PLAYERNAME]]),FALSE)</f>
        <v>Michael Zunino</v>
      </c>
      <c r="C131" s="14" t="str">
        <f>VLOOKUP(MYRANKS_H[[#This Row],[PLAYERID]],PLAYERIDMAP[],COLUMN(PLAYERIDMAP[[#This Row],[TEAM]]),FALSE)</f>
        <v>SEA</v>
      </c>
      <c r="D131" s="14" t="str">
        <f>VLOOKUP(MYRANKS_H[[#This Row],[PLAYERID]],PLAYERIDMAP[],COLUMN(PLAYERIDMAP[[#This Row],[POS]]),FALSE)</f>
        <v>C</v>
      </c>
      <c r="E131" s="14">
        <f>VLOOKUP(MYRANKS_H[[#This Row],[PLAYERID]],PLAYERIDMAP[],COLUMN(PLAYERIDMAP[[#This Row],[IDFANGRAPHS]]),FALSE)</f>
        <v>13265</v>
      </c>
      <c r="F131" s="14">
        <f>VLOOKUP(MYRANKS_H[[#This Row],[PLAYER NAME]],HITTERPROJECTIONS[],COLUMN(HITTERPROJECTIONS[[#This Row],[PA]]),FALSE)</f>
        <v>450</v>
      </c>
      <c r="G131" s="34">
        <f>VLOOKUP(MYRANKS_H[[#This Row],[PLAYER NAME]],HITTERPROJECTIONS[],COLUMN(HITTERPROJECTIONS[[#This Row],[AB]]),FALSE)</f>
        <v>402.57692307692309</v>
      </c>
      <c r="H131" s="34">
        <f>VLOOKUP(MYRANKS_H[[#This Row],[PLAYER NAME]],HITTERPROJECTIONS[],COLUMN(HITTERPROJECTIONS[[#This Row],[HITS]]),FALSE)</f>
        <v>94.576354615384631</v>
      </c>
      <c r="I131" s="34">
        <f>VLOOKUP(MYRANKS_H[[#This Row],[PLAYER NAME]],HITTERPROJECTIONS[],COLUMN(HITTERPROJECTIONS[[#This Row],[HR]]),FALSE)</f>
        <v>15.300276923076922</v>
      </c>
      <c r="J131" s="34">
        <f>VLOOKUP(MYRANKS_H[[#This Row],[PLAYER NAME]],HITTERPROJECTIONS[],COLUMN(HITTERPROJECTIONS[[#This Row],[R]]),FALSE)</f>
        <v>52.650000000000006</v>
      </c>
      <c r="K131" s="34">
        <f>VLOOKUP(MYRANKS_H[[#This Row],[PLAYER NAME]],HITTERPROJECTIONS[],COLUMN(HITTERPROJECTIONS[[#This Row],[RBI]]),FALSE)</f>
        <v>42.75</v>
      </c>
      <c r="L131" s="34">
        <f>VLOOKUP(MYRANKS_H[[#This Row],[PLAYER NAME]],HITTERPROJECTIONS[],COLUMN(HITTERPROJECTIONS[[#This Row],[BB]]),FALSE)</f>
        <v>36</v>
      </c>
      <c r="M131" s="34">
        <f>VLOOKUP(MYRANKS_H[[#This Row],[PLAYER NAME]],HITTERPROJECTIONS[],COLUMN(HITTERPROJECTIONS[[#This Row],[SO]]),FALSE)</f>
        <v>103.5</v>
      </c>
      <c r="N131" s="34">
        <f>VLOOKUP(MYRANKS_H[[#This Row],[PLAYER NAME]],HITTERPROJECTIONS[],COLUMN(HITTERPROJECTIONS[[#This Row],[SB]]),FALSE)</f>
        <v>1.1700000000000002</v>
      </c>
      <c r="O131" s="15">
        <f>MYRANKS_H[[#This Row],[H]]/MYRANKS_H[[#This Row],[AB]]</f>
        <v>0.23492741186586416</v>
      </c>
      <c r="P131" s="24">
        <f>MYRANKS_H[[#This Row],[R]]/24.6-VLOOKUP(MYRANKS_H[[#This Row],[POS]],ReplacementLevel_H[],COLUMN(ReplacementLevel_H[R]),FALSE)</f>
        <v>0.48024390243902437</v>
      </c>
      <c r="Q131" s="24">
        <f>MYRANKS_H[[#This Row],[HR]]/10.4-VLOOKUP(MYRANKS_H[[#This Row],[POS]],ReplacementLevel_H[],COLUMN(ReplacementLevel_H[HR]),FALSE)</f>
        <v>0.40118047337278084</v>
      </c>
      <c r="R131" s="24">
        <f>MYRANKS_H[[#This Row],[RBI]]/24.6-VLOOKUP(MYRANKS_H[[#This Row],[POS]],ReplacementLevel_H[],COLUMN(ReplacementLevel_H[RBI]),FALSE)</f>
        <v>-5.2195121951219559E-2</v>
      </c>
      <c r="S131" s="24">
        <f>MYRANKS_H[[#This Row],[SB]]/9.4-VLOOKUP(MYRANKS_H[[#This Row],[POS]],ReplacementLevel_H[],COLUMN(ReplacementLevel_H[SB]),FALSE)</f>
        <v>-5.5531914893617002E-2</v>
      </c>
      <c r="T131" s="24">
        <f>((MYRANKS_H[[#This Row],[H]]+1768)/(MYRANKS_H[[#This Row],[AB]]+6617)-0.267)/0.0024-VLOOKUP(MYRANKS_H[[#This Row],[POS]],ReplacementLevel_H[],COLUMN(ReplacementLevel_H[AVG]),FALSE)</f>
        <v>2.8440999256664989E-2</v>
      </c>
      <c r="U131" s="24">
        <f>MYRANKS_H[[#This Row],[RSGP]]+MYRANKS_H[[#This Row],[HRSGP]]+MYRANKS_H[[#This Row],[RBISGP]]+MYRANKS_H[[#This Row],[SBSGP]]+MYRANKS_H[[#This Row],[AVGSGP]]</f>
        <v>0.80213833822363367</v>
      </c>
      <c r="V131" s="57">
        <f>_xlfn.RANK.EQ(MYRANKS_H[[#This Row],[TTLSGP]],U:U,0)</f>
        <v>130</v>
      </c>
    </row>
    <row r="132" spans="1:22" ht="15" customHeight="1" x14ac:dyDescent="0.25">
      <c r="A132" s="6" t="s">
        <v>1505</v>
      </c>
      <c r="B132" s="13" t="str">
        <f>VLOOKUP(MYRANKS_H[[#This Row],[PLAYERID]],PLAYERIDMAP[],COLUMN(PLAYERIDMAP[[#This Row],[PLAYERNAME]]),FALSE)</f>
        <v>Brandon Belt</v>
      </c>
      <c r="C132" s="9" t="str">
        <f>VLOOKUP(MYRANKS_H[[#This Row],[PLAYERID]],PLAYERIDMAP[],COLUMN(PLAYERIDMAP[[#This Row],[TEAM]]),FALSE)</f>
        <v>SF</v>
      </c>
      <c r="D132" s="9" t="str">
        <f>VLOOKUP(MYRANKS_H[[#This Row],[PLAYERID]],PLAYERIDMAP[],COLUMN(PLAYERIDMAP[[#This Row],[POS]]),FALSE)</f>
        <v>1B</v>
      </c>
      <c r="E132" s="9">
        <f>VLOOKUP(MYRANKS_H[[#This Row],[PLAYERID]],PLAYERIDMAP[],COLUMN(PLAYERIDMAP[[#This Row],[IDFANGRAPHS]]),FALSE)</f>
        <v>10264</v>
      </c>
      <c r="F132" s="10">
        <f>VLOOKUP(MYRANKS_H[[#This Row],[PLAYER NAME]],HITTERPROJECTIONS[],COLUMN(HITTERPROJECTIONS[[#This Row],[PA]]),FALSE)</f>
        <v>600</v>
      </c>
      <c r="G132" s="33">
        <f>VLOOKUP(MYRANKS_H[[#This Row],[PLAYER NAME]],HITTERPROJECTIONS[],COLUMN(HITTERPROJECTIONS[[#This Row],[AB]]),FALSE)</f>
        <v>531.78260869565213</v>
      </c>
      <c r="H132" s="33">
        <f>VLOOKUP(MYRANKS_H[[#This Row],[PLAYER NAME]],HITTERPROJECTIONS[],COLUMN(HITTERPROJECTIONS[[#This Row],[HITS]]),FALSE)</f>
        <v>144.79229217391304</v>
      </c>
      <c r="I132" s="33">
        <f>VLOOKUP(MYRANKS_H[[#This Row],[PLAYER NAME]],HITTERPROJECTIONS[],COLUMN(HITTERPROJECTIONS[[#This Row],[HR]]),FALSE)</f>
        <v>17.722434782608694</v>
      </c>
      <c r="J132" s="33">
        <f>VLOOKUP(MYRANKS_H[[#This Row],[PLAYER NAME]],HITTERPROJECTIONS[],COLUMN(HITTERPROJECTIONS[[#This Row],[R]]),FALSE)</f>
        <v>71.399999999999991</v>
      </c>
      <c r="K132" s="33">
        <f>VLOOKUP(MYRANKS_H[[#This Row],[PLAYER NAME]],HITTERPROJECTIONS[],COLUMN(HITTERPROJECTIONS[[#This Row],[RBI]]),FALSE)</f>
        <v>70.8</v>
      </c>
      <c r="L132" s="33">
        <f>VLOOKUP(MYRANKS_H[[#This Row],[PLAYER NAME]],HITTERPROJECTIONS[],COLUMN(HITTERPROJECTIONS[[#This Row],[BB]]),FALSE)</f>
        <v>60</v>
      </c>
      <c r="M132" s="33">
        <f>VLOOKUP(MYRANKS_H[[#This Row],[PLAYER NAME]],HITTERPROJECTIONS[],COLUMN(HITTERPROJECTIONS[[#This Row],[SO]]),FALSE)</f>
        <v>132</v>
      </c>
      <c r="N132" s="33">
        <f>VLOOKUP(MYRANKS_H[[#This Row],[PLAYER NAME]],HITTERPROJECTIONS[],COLUMN(HITTERPROJECTIONS[[#This Row],[SB]]),FALSE)</f>
        <v>5.625</v>
      </c>
      <c r="O132" s="12">
        <f>MYRANKS_H[[#This Row],[H]]/MYRANKS_H[[#This Row],[AB]]</f>
        <v>0.27227722344861421</v>
      </c>
      <c r="P132" s="24">
        <f>MYRANKS_H[[#This Row],[R]]/24.6-VLOOKUP(MYRANKS_H[[#This Row],[POS]],ReplacementLevel_H[],COLUMN(ReplacementLevel_H[R]),FALSE)</f>
        <v>0.5424390243902435</v>
      </c>
      <c r="Q132" s="24">
        <f>MYRANKS_H[[#This Row],[HR]]/10.4-VLOOKUP(MYRANKS_H[[#This Row],[POS]],ReplacementLevel_H[],COLUMN(ReplacementLevel_H[HR]),FALSE)</f>
        <v>-0.23591973244147169</v>
      </c>
      <c r="R132" s="24">
        <f>MYRANKS_H[[#This Row],[RBI]]/24.6-VLOOKUP(MYRANKS_H[[#This Row],[POS]],ReplacementLevel_H[],COLUMN(ReplacementLevel_H[RBI]),FALSE)</f>
        <v>0.17804878048780459</v>
      </c>
      <c r="S132" s="24">
        <f>MYRANKS_H[[#This Row],[SB]]/9.4-VLOOKUP(MYRANKS_H[[#This Row],[POS]],ReplacementLevel_H[],COLUMN(ReplacementLevel_H[SB]),FALSE)</f>
        <v>0.30840425531914889</v>
      </c>
      <c r="T132" s="24">
        <f>((MYRANKS_H[[#This Row],[H]]+1768)/(MYRANKS_H[[#This Row],[AB]]+6617)-0.267)/0.0024-VLOOKUP(MYRANKS_H[[#This Row],[POS]],ReplacementLevel_H[],COLUMN(ReplacementLevel_H[AVG]),FALSE)</f>
        <v>-5.2935414157893851E-2</v>
      </c>
      <c r="U132" s="24">
        <f>MYRANKS_H[[#This Row],[RSGP]]+MYRANKS_H[[#This Row],[HRSGP]]+MYRANKS_H[[#This Row],[RBISGP]]+MYRANKS_H[[#This Row],[SBSGP]]+MYRANKS_H[[#This Row],[AVGSGP]]</f>
        <v>0.74003691359783141</v>
      </c>
      <c r="V132" s="57">
        <f>_xlfn.RANK.EQ(MYRANKS_H[[#This Row],[TTLSGP]],U:U,0)</f>
        <v>131</v>
      </c>
    </row>
    <row r="133" spans="1:22" ht="15" customHeight="1" x14ac:dyDescent="0.25">
      <c r="A133" s="6" t="s">
        <v>1633</v>
      </c>
      <c r="B133" s="13" t="str">
        <f>VLOOKUP(MYRANKS_H[[#This Row],[PLAYERID]],PLAYERIDMAP[],COLUMN(PLAYERIDMAP[[#This Row],[PLAYERNAME]]),FALSE)</f>
        <v>Nelson Cruz</v>
      </c>
      <c r="C133" s="9" t="str">
        <f>VLOOKUP(MYRANKS_H[[#This Row],[PLAYERID]],PLAYERIDMAP[],COLUMN(PLAYERIDMAP[[#This Row],[TEAM]]),FALSE)</f>
        <v>TEX</v>
      </c>
      <c r="D133" s="9" t="str">
        <f>VLOOKUP(MYRANKS_H[[#This Row],[PLAYERID]],PLAYERIDMAP[],COLUMN(PLAYERIDMAP[[#This Row],[POS]]),FALSE)</f>
        <v>OF</v>
      </c>
      <c r="E133" s="9">
        <f>VLOOKUP(MYRANKS_H[[#This Row],[PLAYERID]],PLAYERIDMAP[],COLUMN(PLAYERIDMAP[[#This Row],[IDFANGRAPHS]]),FALSE)</f>
        <v>2434</v>
      </c>
      <c r="F133" s="10">
        <f>VLOOKUP(MYRANKS_H[[#This Row],[PLAYER NAME]],HITTERPROJECTIONS[],COLUMN(HITTERPROJECTIONS[[#This Row],[PA]]),FALSE)</f>
        <v>500</v>
      </c>
      <c r="G133" s="33">
        <f>VLOOKUP(MYRANKS_H[[#This Row],[PLAYER NAME]],HITTERPROJECTIONS[],COLUMN(HITTERPROJECTIONS[[#This Row],[AB]]),FALSE)</f>
        <v>455.59523809523813</v>
      </c>
      <c r="H133" s="33">
        <f>VLOOKUP(MYRANKS_H[[#This Row],[PLAYER NAME]],HITTERPROJECTIONS[],COLUMN(HITTERPROJECTIONS[[#This Row],[HITS]]),FALSE)</f>
        <v>119.21940892857144</v>
      </c>
      <c r="I133" s="33">
        <f>VLOOKUP(MYRANKS_H[[#This Row],[PLAYER NAME]],HITTERPROJECTIONS[],COLUMN(HITTERPROJECTIONS[[#This Row],[HR]]),FALSE)</f>
        <v>24.146071428571428</v>
      </c>
      <c r="J133" s="33">
        <f>VLOOKUP(MYRANKS_H[[#This Row],[PLAYER NAME]],HITTERPROJECTIONS[],COLUMN(HITTERPROJECTIONS[[#This Row],[R]]),FALSE)</f>
        <v>58.5</v>
      </c>
      <c r="K133" s="33">
        <f>VLOOKUP(MYRANKS_H[[#This Row],[PLAYER NAME]],HITTERPROJECTIONS[],COLUMN(HITTERPROJECTIONS[[#This Row],[RBI]]),FALSE)</f>
        <v>74</v>
      </c>
      <c r="L133" s="33">
        <f>VLOOKUP(MYRANKS_H[[#This Row],[PLAYER NAME]],HITTERPROJECTIONS[],COLUMN(HITTERPROJECTIONS[[#This Row],[BB]]),FALSE)</f>
        <v>37.5</v>
      </c>
      <c r="M133" s="33">
        <f>VLOOKUP(MYRANKS_H[[#This Row],[PLAYER NAME]],HITTERPROJECTIONS[],COLUMN(HITTERPROJECTIONS[[#This Row],[SO]]),FALSE)</f>
        <v>112.5</v>
      </c>
      <c r="N133" s="33">
        <f>VLOOKUP(MYRANKS_H[[#This Row],[PLAYER NAME]],HITTERPROJECTIONS[],COLUMN(HITTERPROJECTIONS[[#This Row],[SB]]),FALSE)</f>
        <v>4.666666666666667</v>
      </c>
      <c r="O133" s="12">
        <f>MYRANKS_H[[#This Row],[H]]/MYRANKS_H[[#This Row],[AB]]</f>
        <v>0.26167834726940165</v>
      </c>
      <c r="P133" s="24">
        <f>MYRANKS_H[[#This Row],[R]]/24.6-VLOOKUP(MYRANKS_H[[#This Row],[POS]],ReplacementLevel_H[],COLUMN(ReplacementLevel_H[R]),FALSE)</f>
        <v>-0.37195121951219523</v>
      </c>
      <c r="Q133" s="24">
        <f>MYRANKS_H[[#This Row],[HR]]/10.4-VLOOKUP(MYRANKS_H[[#This Row],[POS]],ReplacementLevel_H[],COLUMN(ReplacementLevel_H[HR]),FALSE)</f>
        <v>0.96173763736263695</v>
      </c>
      <c r="R133" s="24">
        <f>MYRANKS_H[[#This Row],[RBI]]/24.6-VLOOKUP(MYRANKS_H[[#This Row],[POS]],ReplacementLevel_H[],COLUMN(ReplacementLevel_H[RBI]),FALSE)</f>
        <v>0.61813008130081259</v>
      </c>
      <c r="S133" s="24">
        <f>MYRANKS_H[[#This Row],[SB]]/9.4-VLOOKUP(MYRANKS_H[[#This Row],[POS]],ReplacementLevel_H[],COLUMN(ReplacementLevel_H[SB]),FALSE)</f>
        <v>-0.28354609929078017</v>
      </c>
      <c r="T133" s="24">
        <f>((MYRANKS_H[[#This Row],[H]]+1768)/(MYRANKS_H[[#This Row],[AB]]+6617)-0.267)/0.0024-VLOOKUP(MYRANKS_H[[#This Row],[POS]],ReplacementLevel_H[],COLUMN(ReplacementLevel_H[AVG]),FALSE)</f>
        <v>-0.20854624573724342</v>
      </c>
      <c r="U133" s="24">
        <f>MYRANKS_H[[#This Row],[RSGP]]+MYRANKS_H[[#This Row],[HRSGP]]+MYRANKS_H[[#This Row],[RBISGP]]+MYRANKS_H[[#This Row],[SBSGP]]+MYRANKS_H[[#This Row],[AVGSGP]]</f>
        <v>0.71582415412323075</v>
      </c>
      <c r="V133" s="57">
        <f>_xlfn.RANK.EQ(MYRANKS_H[[#This Row],[TTLSGP]],U:U,0)</f>
        <v>132</v>
      </c>
    </row>
    <row r="134" spans="1:22" x14ac:dyDescent="0.25">
      <c r="A134" s="6" t="s">
        <v>1378</v>
      </c>
      <c r="B134" s="13" t="str">
        <f>VLOOKUP(MYRANKS_H[[#This Row],[PLAYERID]],PLAYERIDMAP[],COLUMN(PLAYERIDMAP[[#This Row],[PLAYERNAME]]),FALSE)</f>
        <v>Kelly Johnson</v>
      </c>
      <c r="C134" s="9" t="str">
        <f>VLOOKUP(MYRANKS_H[[#This Row],[PLAYERID]],PLAYERIDMAP[],COLUMN(PLAYERIDMAP[[#This Row],[TEAM]]),FALSE)</f>
        <v>NYY</v>
      </c>
      <c r="D134" s="9" t="str">
        <f>VLOOKUP(MYRANKS_H[[#This Row],[PLAYERID]],PLAYERIDMAP[],COLUMN(PLAYERIDMAP[[#This Row],[POS]]),FALSE)</f>
        <v>2B</v>
      </c>
      <c r="E134" s="9">
        <f>VLOOKUP(MYRANKS_H[[#This Row],[PLAYERID]],PLAYERIDMAP[],COLUMN(PLAYERIDMAP[[#This Row],[IDFANGRAPHS]]),FALSE)</f>
        <v>2234</v>
      </c>
      <c r="F134" s="10">
        <f>VLOOKUP(MYRANKS_H[[#This Row],[PLAYER NAME]],HITTERPROJECTIONS[],COLUMN(HITTERPROJECTIONS[[#This Row],[PA]]),FALSE)</f>
        <v>450</v>
      </c>
      <c r="G134" s="33">
        <f>VLOOKUP(MYRANKS_H[[#This Row],[PLAYER NAME]],HITTERPROJECTIONS[],COLUMN(HITTERPROJECTIONS[[#This Row],[AB]]),FALSE)</f>
        <v>398.53846153846155</v>
      </c>
      <c r="H134" s="33">
        <f>VLOOKUP(MYRANKS_H[[#This Row],[PLAYER NAME]],HITTERPROJECTIONS[],COLUMN(HITTERPROJECTIONS[[#This Row],[HITS]]),FALSE)</f>
        <v>92.771204538461546</v>
      </c>
      <c r="I134" s="33">
        <f>VLOOKUP(MYRANKS_H[[#This Row],[PLAYER NAME]],HITTERPROJECTIONS[],COLUMN(HITTERPROJECTIONS[[#This Row],[HR]]),FALSE)</f>
        <v>16.332507692307694</v>
      </c>
      <c r="J134" s="33">
        <f>VLOOKUP(MYRANKS_H[[#This Row],[PLAYER NAME]],HITTERPROJECTIONS[],COLUMN(HITTERPROJECTIONS[[#This Row],[R]]),FALSE)</f>
        <v>48.15</v>
      </c>
      <c r="K134" s="33">
        <f>VLOOKUP(MYRANKS_H[[#This Row],[PLAYER NAME]],HITTERPROJECTIONS[],COLUMN(HITTERPROJECTIONS[[#This Row],[RBI]]),FALSE)</f>
        <v>48.15</v>
      </c>
      <c r="L134" s="33">
        <f>VLOOKUP(MYRANKS_H[[#This Row],[PLAYER NAME]],HITTERPROJECTIONS[],COLUMN(HITTERPROJECTIONS[[#This Row],[BB]]),FALSE)</f>
        <v>45</v>
      </c>
      <c r="M134" s="33">
        <f>VLOOKUP(MYRANKS_H[[#This Row],[PLAYER NAME]],HITTERPROJECTIONS[],COLUMN(HITTERPROJECTIONS[[#This Row],[SO]]),FALSE)</f>
        <v>117</v>
      </c>
      <c r="N134" s="33">
        <f>VLOOKUP(MYRANKS_H[[#This Row],[PLAYER NAME]],HITTERPROJECTIONS[],COLUMN(HITTERPROJECTIONS[[#This Row],[SB]]),FALSE)</f>
        <v>8.4375</v>
      </c>
      <c r="O134" s="12">
        <f>MYRANKS_H[[#This Row],[H]]/MYRANKS_H[[#This Row],[AB]]</f>
        <v>0.23277854834973943</v>
      </c>
      <c r="P134" s="24">
        <f>MYRANKS_H[[#This Row],[R]]/24.6-VLOOKUP(MYRANKS_H[[#This Row],[POS]],ReplacementLevel_H[],COLUMN(ReplacementLevel_H[R]),FALSE)</f>
        <v>-0.17268292682926845</v>
      </c>
      <c r="Q134" s="24">
        <f>MYRANKS_H[[#This Row],[HR]]/10.4-VLOOKUP(MYRANKS_H[[#This Row],[POS]],ReplacementLevel_H[],COLUMN(ReplacementLevel_H[HR]),FALSE)</f>
        <v>0.47043343195266263</v>
      </c>
      <c r="R134" s="24">
        <f>MYRANKS_H[[#This Row],[RBI]]/24.6-VLOOKUP(MYRANKS_H[[#This Row],[POS]],ReplacementLevel_H[],COLUMN(ReplacementLevel_H[RBI]),FALSE)</f>
        <v>0.1573170731707314</v>
      </c>
      <c r="S134" s="24">
        <f>MYRANKS_H[[#This Row],[SB]]/9.4-VLOOKUP(MYRANKS_H[[#This Row],[POS]],ReplacementLevel_H[],COLUMN(ReplacementLevel_H[SB]),FALSE)</f>
        <v>0.51760638297872341</v>
      </c>
      <c r="T134" s="24">
        <f>((MYRANKS_H[[#This Row],[H]]+1768)/(MYRANKS_H[[#This Row],[AB]]+6617)-0.267)/0.0024-VLOOKUP(MYRANKS_H[[#This Row],[POS]],ReplacementLevel_H[],COLUMN(ReplacementLevel_H[AVG]),FALSE)</f>
        <v>-0.28512798056331784</v>
      </c>
      <c r="U134" s="24">
        <f>MYRANKS_H[[#This Row],[RSGP]]+MYRANKS_H[[#This Row],[HRSGP]]+MYRANKS_H[[#This Row],[RBISGP]]+MYRANKS_H[[#This Row],[SBSGP]]+MYRANKS_H[[#This Row],[AVGSGP]]</f>
        <v>0.68754598070953121</v>
      </c>
      <c r="V134" s="57">
        <f>_xlfn.RANK.EQ(MYRANKS_H[[#This Row],[TTLSGP]],U:U,0)</f>
        <v>133</v>
      </c>
    </row>
    <row r="135" spans="1:22" x14ac:dyDescent="0.25">
      <c r="A135" s="7" t="s">
        <v>1351</v>
      </c>
      <c r="B135" s="13" t="str">
        <f>VLOOKUP(MYRANKS_H[[#This Row],[PLAYERID]],PLAYERIDMAP[],COLUMN(PLAYERIDMAP[[#This Row],[PLAYERNAME]]),FALSE)</f>
        <v>Nick Swisher</v>
      </c>
      <c r="C135" s="10" t="str">
        <f>VLOOKUP(MYRANKS_H[[#This Row],[PLAYERID]],PLAYERIDMAP[],COLUMN(PLAYERIDMAP[[#This Row],[TEAM]]),FALSE)</f>
        <v>CLE</v>
      </c>
      <c r="D135" s="10" t="str">
        <f>VLOOKUP(MYRANKS_H[[#This Row],[PLAYERID]],PLAYERIDMAP[],COLUMN(PLAYERIDMAP[[#This Row],[POS]]),FALSE)</f>
        <v>OF</v>
      </c>
      <c r="E135" s="10">
        <f>VLOOKUP(MYRANKS_H[[#This Row],[PLAYERID]],PLAYERIDMAP[],COLUMN(PLAYERIDMAP[[#This Row],[IDFANGRAPHS]]),FALSE)</f>
        <v>4599</v>
      </c>
      <c r="F135" s="10">
        <f>VLOOKUP(MYRANKS_H[[#This Row],[PLAYER NAME]],HITTERPROJECTIONS[],COLUMN(HITTERPROJECTIONS[[#This Row],[PA]]),FALSE)</f>
        <v>625</v>
      </c>
      <c r="G135" s="33">
        <f>VLOOKUP(MYRANKS_H[[#This Row],[PLAYER NAME]],HITTERPROJECTIONS[],COLUMN(HITTERPROJECTIONS[[#This Row],[AB]]),FALSE)</f>
        <v>537.70833333333337</v>
      </c>
      <c r="H135" s="33">
        <f>VLOOKUP(MYRANKS_H[[#This Row],[PLAYER NAME]],HITTERPROJECTIONS[],COLUMN(HITTERPROJECTIONS[[#This Row],[HITS]]),FALSE)</f>
        <v>136.73766458333336</v>
      </c>
      <c r="I135" s="33">
        <f>VLOOKUP(MYRANKS_H[[#This Row],[PLAYER NAME]],HITTERPROJECTIONS[],COLUMN(HITTERPROJECTIONS[[#This Row],[HR]]),FALSE)</f>
        <v>23.091250000000002</v>
      </c>
      <c r="J135" s="33">
        <f>VLOOKUP(MYRANKS_H[[#This Row],[PLAYER NAME]],HITTERPROJECTIONS[],COLUMN(HITTERPROJECTIONS[[#This Row],[R]]),FALSE)</f>
        <v>73.75</v>
      </c>
      <c r="K135" s="33">
        <f>VLOOKUP(MYRANKS_H[[#This Row],[PLAYER NAME]],HITTERPROJECTIONS[],COLUMN(HITTERPROJECTIONS[[#This Row],[RBI]]),FALSE)</f>
        <v>75.625</v>
      </c>
      <c r="L135" s="33">
        <f>VLOOKUP(MYRANKS_H[[#This Row],[PLAYER NAME]],HITTERPROJECTIONS[],COLUMN(HITTERPROJECTIONS[[#This Row],[BB]]),FALSE)</f>
        <v>78.125</v>
      </c>
      <c r="M135" s="33">
        <f>VLOOKUP(MYRANKS_H[[#This Row],[PLAYER NAME]],HITTERPROJECTIONS[],COLUMN(HITTERPROJECTIONS[[#This Row],[SO]]),FALSE)</f>
        <v>134.375</v>
      </c>
      <c r="N135" s="33">
        <f>VLOOKUP(MYRANKS_H[[#This Row],[PLAYER NAME]],HITTERPROJECTIONS[],COLUMN(HITTERPROJECTIONS[[#This Row],[SB]]),FALSE)</f>
        <v>1.25</v>
      </c>
      <c r="O135" s="12">
        <f>MYRANKS_H[[#This Row],[H]]/MYRANKS_H[[#This Row],[AB]]</f>
        <v>0.25429709027508718</v>
      </c>
      <c r="P135" s="24">
        <f>MYRANKS_H[[#This Row],[R]]/24.6-VLOOKUP(MYRANKS_H[[#This Row],[POS]],ReplacementLevel_H[],COLUMN(ReplacementLevel_H[R]),FALSE)</f>
        <v>0.24796747967479638</v>
      </c>
      <c r="Q135" s="24">
        <f>MYRANKS_H[[#This Row],[HR]]/10.4-VLOOKUP(MYRANKS_H[[#This Row],[POS]],ReplacementLevel_H[],COLUMN(ReplacementLevel_H[HR]),FALSE)</f>
        <v>0.86031250000000026</v>
      </c>
      <c r="R135" s="24">
        <f>MYRANKS_H[[#This Row],[RBI]]/24.6-VLOOKUP(MYRANKS_H[[#This Row],[POS]],ReplacementLevel_H[],COLUMN(ReplacementLevel_H[RBI]),FALSE)</f>
        <v>0.6841869918699186</v>
      </c>
      <c r="S135" s="24">
        <f>MYRANKS_H[[#This Row],[SB]]/9.4-VLOOKUP(MYRANKS_H[[#This Row],[POS]],ReplacementLevel_H[],COLUMN(ReplacementLevel_H[SB]),FALSE)</f>
        <v>-0.64702127659574471</v>
      </c>
      <c r="T135" s="24">
        <f>((MYRANKS_H[[#This Row],[H]]+1768)/(MYRANKS_H[[#This Row],[AB]]+6617)-0.267)/0.0024-VLOOKUP(MYRANKS_H[[#This Row],[POS]],ReplacementLevel_H[],COLUMN(ReplacementLevel_H[AVG]),FALSE)</f>
        <v>-0.46434704516644271</v>
      </c>
      <c r="U135" s="24">
        <f>MYRANKS_H[[#This Row],[RSGP]]+MYRANKS_H[[#This Row],[HRSGP]]+MYRANKS_H[[#This Row],[RBISGP]]+MYRANKS_H[[#This Row],[SBSGP]]+MYRANKS_H[[#This Row],[AVGSGP]]</f>
        <v>0.68109864978252777</v>
      </c>
      <c r="V135" s="57">
        <f>_xlfn.RANK.EQ(MYRANKS_H[[#This Row],[TTLSGP]],U:U,0)</f>
        <v>134</v>
      </c>
    </row>
    <row r="136" spans="1:22" ht="15" customHeight="1" x14ac:dyDescent="0.25">
      <c r="A136" s="7" t="s">
        <v>1419</v>
      </c>
      <c r="B136" s="13" t="str">
        <f>VLOOKUP(MYRANKS_H[[#This Row],[PLAYERID]],PLAYERIDMAP[],COLUMN(PLAYERIDMAP[[#This Row],[PLAYERNAME]]),FALSE)</f>
        <v>Aramis Ramirez</v>
      </c>
      <c r="C136" s="10" t="str">
        <f>VLOOKUP(MYRANKS_H[[#This Row],[PLAYERID]],PLAYERIDMAP[],COLUMN(PLAYERIDMAP[[#This Row],[TEAM]]),FALSE)</f>
        <v>MIL</v>
      </c>
      <c r="D136" s="10" t="str">
        <f>VLOOKUP(MYRANKS_H[[#This Row],[PLAYERID]],PLAYERIDMAP[],COLUMN(PLAYERIDMAP[[#This Row],[POS]]),FALSE)</f>
        <v>3B</v>
      </c>
      <c r="E136" s="10">
        <f>VLOOKUP(MYRANKS_H[[#This Row],[PLAYERID]],PLAYERIDMAP[],COLUMN(PLAYERIDMAP[[#This Row],[IDFANGRAPHS]]),FALSE)</f>
        <v>1002</v>
      </c>
      <c r="F136" s="10">
        <f>VLOOKUP(MYRANKS_H[[#This Row],[PLAYER NAME]],HITTERPROJECTIONS[],COLUMN(HITTERPROJECTIONS[[#This Row],[PA]]),FALSE)</f>
        <v>500</v>
      </c>
      <c r="G136" s="33">
        <f>VLOOKUP(MYRANKS_H[[#This Row],[PLAYER NAME]],HITTERPROJECTIONS[],COLUMN(HITTERPROJECTIONS[[#This Row],[AB]]),FALSE)</f>
        <v>443.6952861952862</v>
      </c>
      <c r="H136" s="33">
        <f>VLOOKUP(MYRANKS_H[[#This Row],[PLAYER NAME]],HITTERPROJECTIONS[],COLUMN(HITTERPROJECTIONS[[#This Row],[HITS]]),FALSE)</f>
        <v>121.67050962962963</v>
      </c>
      <c r="I136" s="33">
        <f>VLOOKUP(MYRANKS_H[[#This Row],[PLAYER NAME]],HITTERPROJECTIONS[],COLUMN(HITTERPROJECTIONS[[#This Row],[HR]]),FALSE)</f>
        <v>17.915555555555557</v>
      </c>
      <c r="J136" s="33">
        <f>VLOOKUP(MYRANKS_H[[#This Row],[PLAYER NAME]],HITTERPROJECTIONS[],COLUMN(HITTERPROJECTIONS[[#This Row],[R]]),FALSE)</f>
        <v>63</v>
      </c>
      <c r="K136" s="33">
        <f>VLOOKUP(MYRANKS_H[[#This Row],[PLAYER NAME]],HITTERPROJECTIONS[],COLUMN(HITTERPROJECTIONS[[#This Row],[RBI]]),FALSE)</f>
        <v>70.5</v>
      </c>
      <c r="L136" s="33">
        <f>VLOOKUP(MYRANKS_H[[#This Row],[PLAYER NAME]],HITTERPROJECTIONS[],COLUMN(HITTERPROJECTIONS[[#This Row],[BB]]),FALSE)</f>
        <v>42.5</v>
      </c>
      <c r="M136" s="33">
        <f>VLOOKUP(MYRANKS_H[[#This Row],[PLAYER NAME]],HITTERPROJECTIONS[],COLUMN(HITTERPROJECTIONS[[#This Row],[SO]]),FALSE)</f>
        <v>75</v>
      </c>
      <c r="N136" s="33">
        <f>VLOOKUP(MYRANKS_H[[#This Row],[PLAYER NAME]],HITTERPROJECTIONS[],COLUMN(HITTERPROJECTIONS[[#This Row],[SB]]),FALSE)</f>
        <v>1.0833333333333335</v>
      </c>
      <c r="O136" s="12">
        <f>MYRANKS_H[[#This Row],[H]]/MYRANKS_H[[#This Row],[AB]]</f>
        <v>0.27422087503557135</v>
      </c>
      <c r="P136" s="24">
        <f>MYRANKS_H[[#This Row],[R]]/24.6-VLOOKUP(MYRANKS_H[[#This Row],[POS]],ReplacementLevel_H[],COLUMN(ReplacementLevel_H[R]),FALSE)</f>
        <v>0.12097560975609767</v>
      </c>
      <c r="Q136" s="24">
        <f>MYRANKS_H[[#This Row],[HR]]/10.4-VLOOKUP(MYRANKS_H[[#This Row],[POS]],ReplacementLevel_H[],COLUMN(ReplacementLevel_H[HR]),FALSE)</f>
        <v>0.32264957264957284</v>
      </c>
      <c r="R136" s="24">
        <f>MYRANKS_H[[#This Row],[RBI]]/24.6-VLOOKUP(MYRANKS_H[[#This Row],[POS]],ReplacementLevel_H[],COLUMN(ReplacementLevel_H[RBI]),FALSE)</f>
        <v>0.38585365853658526</v>
      </c>
      <c r="S136" s="24">
        <f>MYRANKS_H[[#This Row],[SB]]/9.4-VLOOKUP(MYRANKS_H[[#This Row],[POS]],ReplacementLevel_H[],COLUMN(ReplacementLevel_H[SB]),FALSE)</f>
        <v>-0.23475177304964534</v>
      </c>
      <c r="T136" s="24">
        <f>((MYRANKS_H[[#This Row],[H]]+1768)/(MYRANKS_H[[#This Row],[AB]]+6617)-0.267)/0.0024-VLOOKUP(MYRANKS_H[[#This Row],[POS]],ReplacementLevel_H[],COLUMN(ReplacementLevel_H[AVG]),FALSE)</f>
        <v>7.3481382646637228E-2</v>
      </c>
      <c r="U136" s="24">
        <f>MYRANKS_H[[#This Row],[RSGP]]+MYRANKS_H[[#This Row],[HRSGP]]+MYRANKS_H[[#This Row],[RBISGP]]+MYRANKS_H[[#This Row],[SBSGP]]+MYRANKS_H[[#This Row],[AVGSGP]]</f>
        <v>0.6682084505392476</v>
      </c>
      <c r="V136" s="57">
        <f>_xlfn.RANK.EQ(MYRANKS_H[[#This Row],[TTLSGP]],U:U,0)</f>
        <v>135</v>
      </c>
    </row>
    <row r="137" spans="1:22" ht="15" customHeight="1" x14ac:dyDescent="0.25">
      <c r="A137" s="7" t="s">
        <v>1373</v>
      </c>
      <c r="B137" s="13" t="str">
        <f>VLOOKUP(MYRANKS_H[[#This Row],[PLAYERID]],PLAYERIDMAP[],COLUMN(PLAYERIDMAP[[#This Row],[PLAYERNAME]]),FALSE)</f>
        <v>Marco Scutaro</v>
      </c>
      <c r="C137" s="10" t="str">
        <f>VLOOKUP(MYRANKS_H[[#This Row],[PLAYERID]],PLAYERIDMAP[],COLUMN(PLAYERIDMAP[[#This Row],[TEAM]]),FALSE)</f>
        <v>SF</v>
      </c>
      <c r="D137" s="10" t="str">
        <f>VLOOKUP(MYRANKS_H[[#This Row],[PLAYERID]],PLAYERIDMAP[],COLUMN(PLAYERIDMAP[[#This Row],[POS]]),FALSE)</f>
        <v>2B</v>
      </c>
      <c r="E137" s="10">
        <f>VLOOKUP(MYRANKS_H[[#This Row],[PLAYERID]],PLAYERIDMAP[],COLUMN(PLAYERIDMAP[[#This Row],[IDFANGRAPHS]]),FALSE)</f>
        <v>1555</v>
      </c>
      <c r="F137" s="10">
        <f>VLOOKUP(MYRANKS_H[[#This Row],[PLAYER NAME]],HITTERPROJECTIONS[],COLUMN(HITTERPROJECTIONS[[#This Row],[PA]]),FALSE)</f>
        <v>500</v>
      </c>
      <c r="G137" s="33">
        <f>VLOOKUP(MYRANKS_H[[#This Row],[PLAYER NAME]],HITTERPROJECTIONS[],COLUMN(HITTERPROJECTIONS[[#This Row],[AB]]),FALSE)</f>
        <v>450.87121212121212</v>
      </c>
      <c r="H137" s="33">
        <f>VLOOKUP(MYRANKS_H[[#This Row],[PLAYER NAME]],HITTERPROJECTIONS[],COLUMN(HITTERPROJECTIONS[[#This Row],[HITS]]),FALSE)</f>
        <v>133.01451666666668</v>
      </c>
      <c r="I137" s="33">
        <f>VLOOKUP(MYRANKS_H[[#This Row],[PLAYER NAME]],HITTERPROJECTIONS[],COLUMN(HITTERPROJECTIONS[[#This Row],[HR]]),FALSE)</f>
        <v>5.0150000000000006</v>
      </c>
      <c r="J137" s="33">
        <f>VLOOKUP(MYRANKS_H[[#This Row],[PLAYER NAME]],HITTERPROJECTIONS[],COLUMN(HITTERPROJECTIONS[[#This Row],[R]]),FALSE)</f>
        <v>55.5</v>
      </c>
      <c r="K137" s="33">
        <f>VLOOKUP(MYRANKS_H[[#This Row],[PLAYER NAME]],HITTERPROJECTIONS[],COLUMN(HITTERPROJECTIONS[[#This Row],[RBI]]),FALSE)</f>
        <v>41</v>
      </c>
      <c r="L137" s="33">
        <f>VLOOKUP(MYRANKS_H[[#This Row],[PLAYER NAME]],HITTERPROJECTIONS[],COLUMN(HITTERPROJECTIONS[[#This Row],[BB]]),FALSE)</f>
        <v>42.5</v>
      </c>
      <c r="M137" s="33">
        <f>VLOOKUP(MYRANKS_H[[#This Row],[PLAYER NAME]],HITTERPROJECTIONS[],COLUMN(HITTERPROJECTIONS[[#This Row],[SO]]),FALSE)</f>
        <v>37.5</v>
      </c>
      <c r="N137" s="33">
        <f>VLOOKUP(MYRANKS_H[[#This Row],[PLAYER NAME]],HITTERPROJECTIONS[],COLUMN(HITTERPROJECTIONS[[#This Row],[SB]]),FALSE)</f>
        <v>3.5</v>
      </c>
      <c r="O137" s="12">
        <f>MYRANKS_H[[#This Row],[H]]/MYRANKS_H[[#This Row],[AB]]</f>
        <v>0.29501665462488452</v>
      </c>
      <c r="P137" s="24">
        <f>MYRANKS_H[[#This Row],[R]]/24.6-VLOOKUP(MYRANKS_H[[#This Row],[POS]],ReplacementLevel_H[],COLUMN(ReplacementLevel_H[R]),FALSE)</f>
        <v>0.12609756097560965</v>
      </c>
      <c r="Q137" s="24">
        <f>MYRANKS_H[[#This Row],[HR]]/10.4-VLOOKUP(MYRANKS_H[[#This Row],[POS]],ReplacementLevel_H[],COLUMN(ReplacementLevel_H[HR]),FALSE)</f>
        <v>-0.61778846153846156</v>
      </c>
      <c r="R137" s="24">
        <f>MYRANKS_H[[#This Row],[RBI]]/24.6-VLOOKUP(MYRANKS_H[[#This Row],[POS]],ReplacementLevel_H[],COLUMN(ReplacementLevel_H[RBI]),FALSE)</f>
        <v>-0.13333333333333353</v>
      </c>
      <c r="S137" s="24">
        <f>MYRANKS_H[[#This Row],[SB]]/9.4-VLOOKUP(MYRANKS_H[[#This Row],[POS]],ReplacementLevel_H[],COLUMN(ReplacementLevel_H[SB]),FALSE)</f>
        <v>-7.6595744680851285E-3</v>
      </c>
      <c r="T137" s="24">
        <f>((MYRANKS_H[[#This Row],[H]]+1768)/(MYRANKS_H[[#This Row],[AB]]+6617)-0.267)/0.0024-VLOOKUP(MYRANKS_H[[#This Row],[POS]],ReplacementLevel_H[],COLUMN(ReplacementLevel_H[AVG]),FALSE)</f>
        <v>1.2690174130553082</v>
      </c>
      <c r="U137" s="24">
        <f>MYRANKS_H[[#This Row],[RSGP]]+MYRANKS_H[[#This Row],[HRSGP]]+MYRANKS_H[[#This Row],[RBISGP]]+MYRANKS_H[[#This Row],[SBSGP]]+MYRANKS_H[[#This Row],[AVGSGP]]</f>
        <v>0.63633360469103772</v>
      </c>
      <c r="V137" s="57">
        <f>_xlfn.RANK.EQ(MYRANKS_H[[#This Row],[TTLSGP]],U:U,0)</f>
        <v>136</v>
      </c>
    </row>
    <row r="138" spans="1:22" ht="15" customHeight="1" x14ac:dyDescent="0.25">
      <c r="A138" s="7" t="s">
        <v>1256</v>
      </c>
      <c r="B138" s="13" t="str">
        <f>VLOOKUP(MYRANKS_H[[#This Row],[PLAYERID]],PLAYERIDMAP[],COLUMN(PLAYERIDMAP[[#This Row],[PLAYERNAME]]),FALSE)</f>
        <v>Andrelton Simmons</v>
      </c>
      <c r="C138" s="10" t="str">
        <f>VLOOKUP(MYRANKS_H[[#This Row],[PLAYERID]],PLAYERIDMAP[],COLUMN(PLAYERIDMAP[[#This Row],[TEAM]]),FALSE)</f>
        <v>ATL</v>
      </c>
      <c r="D138" s="10" t="str">
        <f>VLOOKUP(MYRANKS_H[[#This Row],[PLAYERID]],PLAYERIDMAP[],COLUMN(PLAYERIDMAP[[#This Row],[POS]]),FALSE)</f>
        <v>SS</v>
      </c>
      <c r="E138" s="10">
        <f>VLOOKUP(MYRANKS_H[[#This Row],[PLAYERID]],PLAYERIDMAP[],COLUMN(PLAYERIDMAP[[#This Row],[IDFANGRAPHS]]),FALSE)</f>
        <v>10847</v>
      </c>
      <c r="F138" s="10">
        <f>VLOOKUP(MYRANKS_H[[#This Row],[PLAYER NAME]],HITTERPROJECTIONS[],COLUMN(HITTERPROJECTIONS[[#This Row],[PA]]),FALSE)</f>
        <v>625</v>
      </c>
      <c r="G138" s="33">
        <f>VLOOKUP(MYRANKS_H[[#This Row],[PLAYER NAME]],HITTERPROJECTIONS[],COLUMN(HITTERPROJECTIONS[[#This Row],[AB]]),FALSE)</f>
        <v>576.19047619047615</v>
      </c>
      <c r="H138" s="33">
        <f>VLOOKUP(MYRANKS_H[[#This Row],[PLAYER NAME]],HITTERPROJECTIONS[],COLUMN(HITTERPROJECTIONS[[#This Row],[HITS]]),FALSE)</f>
        <v>160.79636309523806</v>
      </c>
      <c r="I138" s="33">
        <f>VLOOKUP(MYRANKS_H[[#This Row],[PLAYER NAME]],HITTERPROJECTIONS[],COLUMN(HITTERPROJECTIONS[[#This Row],[HR]]),FALSE)</f>
        <v>14.529166666666665</v>
      </c>
      <c r="J138" s="33">
        <f>VLOOKUP(MYRANKS_H[[#This Row],[PLAYER NAME]],HITTERPROJECTIONS[],COLUMN(HITTERPROJECTIONS[[#This Row],[R]]),FALSE)</f>
        <v>68.75</v>
      </c>
      <c r="K138" s="33">
        <f>VLOOKUP(MYRANKS_H[[#This Row],[PLAYER NAME]],HITTERPROJECTIONS[],COLUMN(HITTERPROJECTIONS[[#This Row],[RBI]]),FALSE)</f>
        <v>63.125000000000007</v>
      </c>
      <c r="L138" s="33">
        <f>VLOOKUP(MYRANKS_H[[#This Row],[PLAYER NAME]],HITTERPROJECTIONS[],COLUMN(HITTERPROJECTIONS[[#This Row],[BB]]),FALSE)</f>
        <v>40.625</v>
      </c>
      <c r="M138" s="33">
        <f>VLOOKUP(MYRANKS_H[[#This Row],[PLAYER NAME]],HITTERPROJECTIONS[],COLUMN(HITTERPROJECTIONS[[#This Row],[SO]]),FALSE)</f>
        <v>62.5</v>
      </c>
      <c r="N138" s="33">
        <f>VLOOKUP(MYRANKS_H[[#This Row],[PLAYER NAME]],HITTERPROJECTIONS[],COLUMN(HITTERPROJECTIONS[[#This Row],[SB]]),FALSE)</f>
        <v>6.25</v>
      </c>
      <c r="O138" s="12">
        <f>MYRANKS_H[[#This Row],[H]]/MYRANKS_H[[#This Row],[AB]]</f>
        <v>0.27906806818181817</v>
      </c>
      <c r="P138" s="24">
        <f>MYRANKS_H[[#This Row],[R]]/24.6-VLOOKUP(MYRANKS_H[[#This Row],[POS]],ReplacementLevel_H[],COLUMN(ReplacementLevel_H[R]),FALSE)</f>
        <v>9.4715447154471111E-2</v>
      </c>
      <c r="Q138" s="24">
        <f>MYRANKS_H[[#This Row],[HR]]/10.4-VLOOKUP(MYRANKS_H[[#This Row],[POS]],ReplacementLevel_H[],COLUMN(ReplacementLevel_H[HR]),FALSE)</f>
        <v>0.27703525641025606</v>
      </c>
      <c r="R138" s="24">
        <f>MYRANKS_H[[#This Row],[RBI]]/24.6-VLOOKUP(MYRANKS_H[[#This Row],[POS]],ReplacementLevel_H[],COLUMN(ReplacementLevel_H[RBI]),FALSE)</f>
        <v>0.36605691056910583</v>
      </c>
      <c r="S138" s="24">
        <f>MYRANKS_H[[#This Row],[SB]]/9.4-VLOOKUP(MYRANKS_H[[#This Row],[POS]],ReplacementLevel_H[],COLUMN(ReplacementLevel_H[SB]),FALSE)</f>
        <v>-0.74510638297872334</v>
      </c>
      <c r="T138" s="24">
        <f>((MYRANKS_H[[#This Row],[H]]+1768)/(MYRANKS_H[[#This Row],[AB]]+6617)-0.267)/0.0024-VLOOKUP(MYRANKS_H[[#This Row],[POS]],ReplacementLevel_H[],COLUMN(ReplacementLevel_H[AVG]),FALSE)</f>
        <v>0.63582652299022391</v>
      </c>
      <c r="U138" s="24">
        <f>MYRANKS_H[[#This Row],[RSGP]]+MYRANKS_H[[#This Row],[HRSGP]]+MYRANKS_H[[#This Row],[RBISGP]]+MYRANKS_H[[#This Row],[SBSGP]]+MYRANKS_H[[#This Row],[AVGSGP]]</f>
        <v>0.62852775414533357</v>
      </c>
      <c r="V138" s="57">
        <f>_xlfn.RANK.EQ(MYRANKS_H[[#This Row],[TTLSGP]],U:U,0)</f>
        <v>137</v>
      </c>
    </row>
    <row r="139" spans="1:22" ht="15" customHeight="1" x14ac:dyDescent="0.25">
      <c r="A139" s="6" t="s">
        <v>1226</v>
      </c>
      <c r="B139" s="13" t="str">
        <f>VLOOKUP(MYRANKS_H[[#This Row],[PLAYERID]],PLAYERIDMAP[],COLUMN(PLAYERIDMAP[[#This Row],[PLAYERNAME]]),FALSE)</f>
        <v>Ryan Doumit</v>
      </c>
      <c r="C139" s="9" t="str">
        <f>VLOOKUP(MYRANKS_H[[#This Row],[PLAYERID]],PLAYERIDMAP[],COLUMN(PLAYERIDMAP[[#This Row],[TEAM]]),FALSE)</f>
        <v>ATL</v>
      </c>
      <c r="D139" s="9" t="str">
        <f>VLOOKUP(MYRANKS_H[[#This Row],[PLAYERID]],PLAYERIDMAP[],COLUMN(PLAYERIDMAP[[#This Row],[POS]]),FALSE)</f>
        <v>C</v>
      </c>
      <c r="E139" s="9">
        <f>VLOOKUP(MYRANKS_H[[#This Row],[PLAYERID]],PLAYERIDMAP[],COLUMN(PLAYERIDMAP[[#This Row],[IDFANGRAPHS]]),FALSE)</f>
        <v>2113</v>
      </c>
      <c r="F139" s="10">
        <f>VLOOKUP(MYRANKS_H[[#This Row],[PLAYER NAME]],HITTERPROJECTIONS[],COLUMN(HITTERPROJECTIONS[[#This Row],[PA]]),FALSE)</f>
        <v>400</v>
      </c>
      <c r="G139" s="33">
        <f>VLOOKUP(MYRANKS_H[[#This Row],[PLAYER NAME]],HITTERPROJECTIONS[],COLUMN(HITTERPROJECTIONS[[#This Row],[AB]]),FALSE)</f>
        <v>366.36363636363637</v>
      </c>
      <c r="H139" s="33">
        <f>VLOOKUP(MYRANKS_H[[#This Row],[PLAYER NAME]],HITTERPROJECTIONS[],COLUMN(HITTERPROJECTIONS[[#This Row],[HITS]]),FALSE)</f>
        <v>96.245320749999991</v>
      </c>
      <c r="I139" s="33">
        <f>VLOOKUP(MYRANKS_H[[#This Row],[PLAYER NAME]],HITTERPROJECTIONS[],COLUMN(HITTERPROJECTIONS[[#This Row],[HR]]),FALSE)</f>
        <v>11.82315</v>
      </c>
      <c r="J139" s="33">
        <f>VLOOKUP(MYRANKS_H[[#This Row],[PLAYER NAME]],HITTERPROJECTIONS[],COLUMN(HITTERPROJECTIONS[[#This Row],[R]]),FALSE)</f>
        <v>37.6</v>
      </c>
      <c r="K139" s="33">
        <f>VLOOKUP(MYRANKS_H[[#This Row],[PLAYER NAME]],HITTERPROJECTIONS[],COLUMN(HITTERPROJECTIONS[[#This Row],[RBI]]),FALSE)</f>
        <v>47.199999999999996</v>
      </c>
      <c r="L139" s="33">
        <f>VLOOKUP(MYRANKS_H[[#This Row],[PLAYER NAME]],HITTERPROJECTIONS[],COLUMN(HITTERPROJECTIONS[[#This Row],[BB]]),FALSE)</f>
        <v>28.000000000000004</v>
      </c>
      <c r="M139" s="33">
        <f>VLOOKUP(MYRANKS_H[[#This Row],[PLAYER NAME]],HITTERPROJECTIONS[],COLUMN(HITTERPROJECTIONS[[#This Row],[SO]]),FALSE)</f>
        <v>72</v>
      </c>
      <c r="N139" s="33">
        <f>VLOOKUP(MYRANKS_H[[#This Row],[PLAYER NAME]],HITTERPROJECTIONS[],COLUMN(HITTERPROJECTIONS[[#This Row],[SB]]),FALSE)</f>
        <v>0.30769230769230771</v>
      </c>
      <c r="O139" s="12">
        <f>MYRANKS_H[[#This Row],[H]]/MYRANKS_H[[#This Row],[AB]]</f>
        <v>0.2627043494416873</v>
      </c>
      <c r="P139" s="24">
        <f>MYRANKS_H[[#This Row],[R]]/24.6-VLOOKUP(MYRANKS_H[[#This Row],[POS]],ReplacementLevel_H[],COLUMN(ReplacementLevel_H[R]),FALSE)</f>
        <v>-0.13154471544715451</v>
      </c>
      <c r="Q139" s="24">
        <f>MYRANKS_H[[#This Row],[HR]]/10.4-VLOOKUP(MYRANKS_H[[#This Row],[POS]],ReplacementLevel_H[],COLUMN(ReplacementLevel_H[HR]),FALSE)</f>
        <v>6.684134615384596E-2</v>
      </c>
      <c r="R139" s="24">
        <f>MYRANKS_H[[#This Row],[RBI]]/24.6-VLOOKUP(MYRANKS_H[[#This Row],[POS]],ReplacementLevel_H[],COLUMN(ReplacementLevel_H[RBI]),FALSE)</f>
        <v>0.12869918699186966</v>
      </c>
      <c r="S139" s="24">
        <f>MYRANKS_H[[#This Row],[SB]]/9.4-VLOOKUP(MYRANKS_H[[#This Row],[POS]],ReplacementLevel_H[],COLUMN(ReplacementLevel_H[SB]),FALSE)</f>
        <v>-0.14726677577741407</v>
      </c>
      <c r="T139" s="24">
        <f>((MYRANKS_H[[#This Row],[H]]+1768)/(MYRANKS_H[[#This Row],[AB]]+6617)-0.267)/0.0024-VLOOKUP(MYRANKS_H[[#This Row],[POS]],ReplacementLevel_H[],COLUMN(ReplacementLevel_H[AVG]),FALSE)</f>
        <v>0.70133837697600798</v>
      </c>
      <c r="U139" s="24">
        <f>MYRANKS_H[[#This Row],[RSGP]]+MYRANKS_H[[#This Row],[HRSGP]]+MYRANKS_H[[#This Row],[RBISGP]]+MYRANKS_H[[#This Row],[SBSGP]]+MYRANKS_H[[#This Row],[AVGSGP]]</f>
        <v>0.618067418897155</v>
      </c>
      <c r="V139" s="57">
        <f>_xlfn.RANK.EQ(MYRANKS_H[[#This Row],[TTLSGP]],U:U,0)</f>
        <v>138</v>
      </c>
    </row>
    <row r="140" spans="1:22" ht="15" customHeight="1" x14ac:dyDescent="0.25">
      <c r="A140" s="7" t="s">
        <v>1620</v>
      </c>
      <c r="B140" s="13" t="str">
        <f>VLOOKUP(MYRANKS_H[[#This Row],[PLAYERID]],PLAYERIDMAP[],COLUMN(PLAYERIDMAP[[#This Row],[PLAYERNAME]]),FALSE)</f>
        <v>Angel Pagan</v>
      </c>
      <c r="C140" s="10" t="str">
        <f>VLOOKUP(MYRANKS_H[[#This Row],[PLAYERID]],PLAYERIDMAP[],COLUMN(PLAYERIDMAP[[#This Row],[TEAM]]),FALSE)</f>
        <v>SF</v>
      </c>
      <c r="D140" s="10" t="str">
        <f>VLOOKUP(MYRANKS_H[[#This Row],[PLAYERID]],PLAYERIDMAP[],COLUMN(PLAYERIDMAP[[#This Row],[POS]]),FALSE)</f>
        <v>OF</v>
      </c>
      <c r="E140" s="10">
        <f>VLOOKUP(MYRANKS_H[[#This Row],[PLAYERID]],PLAYERIDMAP[],COLUMN(PLAYERIDMAP[[#This Row],[IDFANGRAPHS]]),FALSE)</f>
        <v>2918</v>
      </c>
      <c r="F140" s="10">
        <f>VLOOKUP(MYRANKS_H[[#This Row],[PLAYER NAME]],HITTERPROJECTIONS[],COLUMN(HITTERPROJECTIONS[[#This Row],[PA]]),FALSE)</f>
        <v>550</v>
      </c>
      <c r="G140" s="33">
        <f>VLOOKUP(MYRANKS_H[[#This Row],[PLAYER NAME]],HITTERPROJECTIONS[],COLUMN(HITTERPROJECTIONS[[#This Row],[AB]]),FALSE)</f>
        <v>504.5333333333333</v>
      </c>
      <c r="H140" s="33">
        <f>VLOOKUP(MYRANKS_H[[#This Row],[PLAYER NAME]],HITTERPROJECTIONS[],COLUMN(HITTERPROJECTIONS[[#This Row],[HITS]]),FALSE)</f>
        <v>140.65015249999999</v>
      </c>
      <c r="I140" s="33">
        <f>VLOOKUP(MYRANKS_H[[#This Row],[PLAYER NAME]],HITTERPROJECTIONS[],COLUMN(HITTERPROJECTIONS[[#This Row],[HR]]),FALSE)</f>
        <v>7.6422499999999989</v>
      </c>
      <c r="J140" s="33">
        <f>VLOOKUP(MYRANKS_H[[#This Row],[PLAYER NAME]],HITTERPROJECTIONS[],COLUMN(HITTERPROJECTIONS[[#This Row],[R]]),FALSE)</f>
        <v>74.25</v>
      </c>
      <c r="K140" s="33">
        <f>VLOOKUP(MYRANKS_H[[#This Row],[PLAYER NAME]],HITTERPROJECTIONS[],COLUMN(HITTERPROJECTIONS[[#This Row],[RBI]]),FALSE)</f>
        <v>51.7</v>
      </c>
      <c r="L140" s="33">
        <f>VLOOKUP(MYRANKS_H[[#This Row],[PLAYER NAME]],HITTERPROJECTIONS[],COLUMN(HITTERPROJECTIONS[[#This Row],[BB]]),FALSE)</f>
        <v>41.25</v>
      </c>
      <c r="M140" s="33">
        <f>VLOOKUP(MYRANKS_H[[#This Row],[PLAYER NAME]],HITTERPROJECTIONS[],COLUMN(HITTERPROJECTIONS[[#This Row],[SO]]),FALSE)</f>
        <v>71.5</v>
      </c>
      <c r="N140" s="33">
        <f>VLOOKUP(MYRANKS_H[[#This Row],[PLAYER NAME]],HITTERPROJECTIONS[],COLUMN(HITTERPROJECTIONS[[#This Row],[SB]]),FALSE)</f>
        <v>16.5</v>
      </c>
      <c r="O140" s="12">
        <f>MYRANKS_H[[#This Row],[H]]/MYRANKS_H[[#This Row],[AB]]</f>
        <v>0.27877276526162792</v>
      </c>
      <c r="P140" s="24">
        <f>MYRANKS_H[[#This Row],[R]]/24.6-VLOOKUP(MYRANKS_H[[#This Row],[POS]],ReplacementLevel_H[],COLUMN(ReplacementLevel_H[R]),FALSE)</f>
        <v>0.26829268292682906</v>
      </c>
      <c r="Q140" s="24">
        <f>MYRANKS_H[[#This Row],[HR]]/10.4-VLOOKUP(MYRANKS_H[[#This Row],[POS]],ReplacementLevel_H[],COLUMN(ReplacementLevel_H[HR]),FALSE)</f>
        <v>-0.62516826923076951</v>
      </c>
      <c r="R140" s="24">
        <f>MYRANKS_H[[#This Row],[RBI]]/24.6-VLOOKUP(MYRANKS_H[[#This Row],[POS]],ReplacementLevel_H[],COLUMN(ReplacementLevel_H[RBI]),FALSE)</f>
        <v>-0.28837398373983758</v>
      </c>
      <c r="S140" s="24">
        <f>MYRANKS_H[[#This Row],[SB]]/9.4-VLOOKUP(MYRANKS_H[[#This Row],[POS]],ReplacementLevel_H[],COLUMN(ReplacementLevel_H[SB]),FALSE)</f>
        <v>0.97531914893617011</v>
      </c>
      <c r="T140" s="24">
        <f>((MYRANKS_H[[#This Row],[H]]+1768)/(MYRANKS_H[[#This Row],[AB]]+6617)-0.267)/0.0024-VLOOKUP(MYRANKS_H[[#This Row],[POS]],ReplacementLevel_H[],COLUMN(ReplacementLevel_H[AVG]),FALSE)</f>
        <v>0.28130162160769945</v>
      </c>
      <c r="U140" s="24">
        <f>MYRANKS_H[[#This Row],[RSGP]]+MYRANKS_H[[#This Row],[HRSGP]]+MYRANKS_H[[#This Row],[RBISGP]]+MYRANKS_H[[#This Row],[SBSGP]]+MYRANKS_H[[#This Row],[AVGSGP]]</f>
        <v>0.61137120050009153</v>
      </c>
      <c r="V140" s="57">
        <f>_xlfn.RANK.EQ(MYRANKS_H[[#This Row],[TTLSGP]],U:U,0)</f>
        <v>139</v>
      </c>
    </row>
    <row r="141" spans="1:22" x14ac:dyDescent="0.25">
      <c r="A141" s="6" t="s">
        <v>1151</v>
      </c>
      <c r="B141" s="13" t="str">
        <f>VLOOKUP(MYRANKS_H[[#This Row],[PLAYERID]],PLAYERIDMAP[],COLUMN(PLAYERIDMAP[[#This Row],[PLAYERNAME]]),FALSE)</f>
        <v>Carl Crawford</v>
      </c>
      <c r="C141" s="9" t="str">
        <f>VLOOKUP(MYRANKS_H[[#This Row],[PLAYERID]],PLAYERIDMAP[],COLUMN(PLAYERIDMAP[[#This Row],[TEAM]]),FALSE)</f>
        <v>LAD</v>
      </c>
      <c r="D141" s="9" t="str">
        <f>VLOOKUP(MYRANKS_H[[#This Row],[PLAYERID]],PLAYERIDMAP[],COLUMN(PLAYERIDMAP[[#This Row],[POS]]),FALSE)</f>
        <v>OF</v>
      </c>
      <c r="E141" s="9">
        <f>VLOOKUP(MYRANKS_H[[#This Row],[PLAYERID]],PLAYERIDMAP[],COLUMN(PLAYERIDMAP[[#This Row],[IDFANGRAPHS]]),FALSE)</f>
        <v>1201</v>
      </c>
      <c r="F141" s="10">
        <f>VLOOKUP(MYRANKS_H[[#This Row],[PLAYER NAME]],HITTERPROJECTIONS[],COLUMN(HITTERPROJECTIONS[[#This Row],[PA]]),FALSE)</f>
        <v>500</v>
      </c>
      <c r="G141" s="33">
        <f>VLOOKUP(MYRANKS_H[[#This Row],[PLAYER NAME]],HITTERPROJECTIONS[],COLUMN(HITTERPROJECTIONS[[#This Row],[AB]]),FALSE)</f>
        <v>465.35714285714289</v>
      </c>
      <c r="H141" s="33">
        <f>VLOOKUP(MYRANKS_H[[#This Row],[PLAYER NAME]],HITTERPROJECTIONS[],COLUMN(HITTERPROJECTIONS[[#This Row],[HITS]]),FALSE)</f>
        <v>132.51814285714286</v>
      </c>
      <c r="I141" s="33">
        <f>VLOOKUP(MYRANKS_H[[#This Row],[PLAYER NAME]],HITTERPROJECTIONS[],COLUMN(HITTERPROJECTIONS[[#This Row],[HR]]),FALSE)</f>
        <v>8.3250000000000011</v>
      </c>
      <c r="J141" s="33">
        <f>VLOOKUP(MYRANKS_H[[#This Row],[PLAYER NAME]],HITTERPROJECTIONS[],COLUMN(HITTERPROJECTIONS[[#This Row],[R]]),FALSE)</f>
        <v>70.5</v>
      </c>
      <c r="K141" s="33">
        <f>VLOOKUP(MYRANKS_H[[#This Row],[PLAYER NAME]],HITTERPROJECTIONS[],COLUMN(HITTERPROJECTIONS[[#This Row],[RBI]]),FALSE)</f>
        <v>52</v>
      </c>
      <c r="L141" s="33">
        <f>VLOOKUP(MYRANKS_H[[#This Row],[PLAYER NAME]],HITTERPROJECTIONS[],COLUMN(HITTERPROJECTIONS[[#This Row],[BB]]),FALSE)</f>
        <v>27.5</v>
      </c>
      <c r="M141" s="33">
        <f>VLOOKUP(MYRANKS_H[[#This Row],[PLAYER NAME]],HITTERPROJECTIONS[],COLUMN(HITTERPROJECTIONS[[#This Row],[SO]]),FALSE)</f>
        <v>72.5</v>
      </c>
      <c r="N141" s="33">
        <f>VLOOKUP(MYRANKS_H[[#This Row],[PLAYER NAME]],HITTERPROJECTIONS[],COLUMN(HITTERPROJECTIONS[[#This Row],[SB]]),FALSE)</f>
        <v>15.8</v>
      </c>
      <c r="O141" s="12">
        <f>MYRANKS_H[[#This Row],[H]]/MYRANKS_H[[#This Row],[AB]]</f>
        <v>0.28476653875671526</v>
      </c>
      <c r="P141" s="24">
        <f>MYRANKS_H[[#This Row],[R]]/24.6-VLOOKUP(MYRANKS_H[[#This Row],[POS]],ReplacementLevel_H[],COLUMN(ReplacementLevel_H[R]),FALSE)</f>
        <v>0.11585365853658525</v>
      </c>
      <c r="Q141" s="24">
        <f>MYRANKS_H[[#This Row],[HR]]/10.4-VLOOKUP(MYRANKS_H[[#This Row],[POS]],ReplacementLevel_H[],COLUMN(ReplacementLevel_H[HR]),FALSE)</f>
        <v>-0.55951923076923082</v>
      </c>
      <c r="R141" s="24">
        <f>MYRANKS_H[[#This Row],[RBI]]/24.6-VLOOKUP(MYRANKS_H[[#This Row],[POS]],ReplacementLevel_H[],COLUMN(ReplacementLevel_H[RBI]),FALSE)</f>
        <v>-0.27617886178861806</v>
      </c>
      <c r="S141" s="24">
        <f>MYRANKS_H[[#This Row],[SB]]/9.4-VLOOKUP(MYRANKS_H[[#This Row],[POS]],ReplacementLevel_H[],COLUMN(ReplacementLevel_H[SB]),FALSE)</f>
        <v>0.9008510638297873</v>
      </c>
      <c r="T141" s="24">
        <f>((MYRANKS_H[[#This Row],[H]]+1768)/(MYRANKS_H[[#This Row],[AB]]+6617)-0.267)/0.0024-VLOOKUP(MYRANKS_H[[#This Row],[POS]],ReplacementLevel_H[],COLUMN(ReplacementLevel_H[AVG]),FALSE)</f>
        <v>0.42059406506441444</v>
      </c>
      <c r="U141" s="24">
        <f>MYRANKS_H[[#This Row],[RSGP]]+MYRANKS_H[[#This Row],[HRSGP]]+MYRANKS_H[[#This Row],[RBISGP]]+MYRANKS_H[[#This Row],[SBSGP]]+MYRANKS_H[[#This Row],[AVGSGP]]</f>
        <v>0.6016006948729381</v>
      </c>
      <c r="V141" s="57">
        <f>_xlfn.RANK.EQ(MYRANKS_H[[#This Row],[TTLSGP]],U:U,0)</f>
        <v>140</v>
      </c>
    </row>
    <row r="142" spans="1:22" x14ac:dyDescent="0.25">
      <c r="A142" s="7" t="s">
        <v>1237</v>
      </c>
      <c r="B142" s="13" t="str">
        <f>VLOOKUP(MYRANKS_H[[#This Row],[PLAYERID]],PLAYERIDMAP[],COLUMN(PLAYERIDMAP[[#This Row],[PLAYERNAME]]),FALSE)</f>
        <v>Carlos Ruiz</v>
      </c>
      <c r="C142" s="10" t="str">
        <f>VLOOKUP(MYRANKS_H[[#This Row],[PLAYERID]],PLAYERIDMAP[],COLUMN(PLAYERIDMAP[[#This Row],[TEAM]]),FALSE)</f>
        <v>PHI</v>
      </c>
      <c r="D142" s="10" t="str">
        <f>VLOOKUP(MYRANKS_H[[#This Row],[PLAYERID]],PLAYERIDMAP[],COLUMN(PLAYERIDMAP[[#This Row],[POS]]),FALSE)</f>
        <v>C</v>
      </c>
      <c r="E142" s="10">
        <f>VLOOKUP(MYRANKS_H[[#This Row],[PLAYERID]],PLAYERIDMAP[],COLUMN(PLAYERIDMAP[[#This Row],[IDFANGRAPHS]]),FALSE)</f>
        <v>2579</v>
      </c>
      <c r="F142" s="10">
        <f>VLOOKUP(MYRANKS_H[[#This Row],[PLAYER NAME]],HITTERPROJECTIONS[],COLUMN(HITTERPROJECTIONS[[#This Row],[PA]]),FALSE)</f>
        <v>400</v>
      </c>
      <c r="G142" s="33">
        <f>VLOOKUP(MYRANKS_H[[#This Row],[PLAYER NAME]],HITTERPROJECTIONS[],COLUMN(HITTERPROJECTIONS[[#This Row],[AB]]),FALSE)</f>
        <v>360.88888888888886</v>
      </c>
      <c r="H142" s="33">
        <f>VLOOKUP(MYRANKS_H[[#This Row],[PLAYER NAME]],HITTERPROJECTIONS[],COLUMN(HITTERPROJECTIONS[[#This Row],[HITS]]),FALSE)</f>
        <v>98.727233777777769</v>
      </c>
      <c r="I142" s="33">
        <f>VLOOKUP(MYRANKS_H[[#This Row],[PLAYER NAME]],HITTERPROJECTIONS[],COLUMN(HITTERPROJECTIONS[[#This Row],[HR]]),FALSE)</f>
        <v>6.5098666666666665</v>
      </c>
      <c r="J142" s="33">
        <f>VLOOKUP(MYRANKS_H[[#This Row],[PLAYER NAME]],HITTERPROJECTIONS[],COLUMN(HITTERPROJECTIONS[[#This Row],[R]]),FALSE)</f>
        <v>42.4</v>
      </c>
      <c r="K142" s="33">
        <f>VLOOKUP(MYRANKS_H[[#This Row],[PLAYER NAME]],HITTERPROJECTIONS[],COLUMN(HITTERPROJECTIONS[[#This Row],[RBI]]),FALSE)</f>
        <v>46</v>
      </c>
      <c r="L142" s="33">
        <f>VLOOKUP(MYRANKS_H[[#This Row],[PLAYER NAME]],HITTERPROJECTIONS[],COLUMN(HITTERPROJECTIONS[[#This Row],[BB]]),FALSE)</f>
        <v>28.000000000000004</v>
      </c>
      <c r="M142" s="33">
        <f>VLOOKUP(MYRANKS_H[[#This Row],[PLAYER NAME]],HITTERPROJECTIONS[],COLUMN(HITTERPROJECTIONS[[#This Row],[SO]]),FALSE)</f>
        <v>44</v>
      </c>
      <c r="N142" s="33">
        <f>VLOOKUP(MYRANKS_H[[#This Row],[PLAYER NAME]],HITTERPROJECTIONS[],COLUMN(HITTERPROJECTIONS[[#This Row],[SB]]),FALSE)</f>
        <v>1.2800000000000002</v>
      </c>
      <c r="O142" s="12">
        <f>MYRANKS_H[[#This Row],[H]]/MYRANKS_H[[#This Row],[AB]]</f>
        <v>0.27356684236453199</v>
      </c>
      <c r="P142" s="24">
        <f>MYRANKS_H[[#This Row],[R]]/24.6-VLOOKUP(MYRANKS_H[[#This Row],[POS]],ReplacementLevel_H[],COLUMN(ReplacementLevel_H[R]),FALSE)</f>
        <v>6.3577235772357632E-2</v>
      </c>
      <c r="Q142" s="24">
        <f>MYRANKS_H[[#This Row],[HR]]/10.4-VLOOKUP(MYRANKS_H[[#This Row],[POS]],ReplacementLevel_H[],COLUMN(ReplacementLevel_H[HR]),FALSE)</f>
        <v>-0.44405128205128219</v>
      </c>
      <c r="R142" s="24">
        <f>MYRANKS_H[[#This Row],[RBI]]/24.6-VLOOKUP(MYRANKS_H[[#This Row],[POS]],ReplacementLevel_H[],COLUMN(ReplacementLevel_H[RBI]),FALSE)</f>
        <v>7.9918699186991793E-2</v>
      </c>
      <c r="S142" s="24">
        <f>MYRANKS_H[[#This Row],[SB]]/9.4-VLOOKUP(MYRANKS_H[[#This Row],[POS]],ReplacementLevel_H[],COLUMN(ReplacementLevel_H[SB]),FALSE)</f>
        <v>-4.3829787234042517E-2</v>
      </c>
      <c r="T142" s="24">
        <f>((MYRANKS_H[[#This Row],[H]]+1768)/(MYRANKS_H[[#This Row],[AB]]+6617)-0.267)/0.0024-VLOOKUP(MYRANKS_H[[#This Row],[POS]],ReplacementLevel_H[],COLUMN(ReplacementLevel_H[AVG]),FALSE)</f>
        <v>0.93680987033113428</v>
      </c>
      <c r="U142" s="24">
        <f>MYRANKS_H[[#This Row],[RSGP]]+MYRANKS_H[[#This Row],[HRSGP]]+MYRANKS_H[[#This Row],[RBISGP]]+MYRANKS_H[[#This Row],[SBSGP]]+MYRANKS_H[[#This Row],[AVGSGP]]</f>
        <v>0.59242473600515899</v>
      </c>
      <c r="V142" s="57">
        <f>_xlfn.RANK.EQ(MYRANKS_H[[#This Row],[TTLSGP]],U:U,0)</f>
        <v>141</v>
      </c>
    </row>
    <row r="143" spans="1:22" x14ac:dyDescent="0.25">
      <c r="A143" s="6" t="s">
        <v>1159</v>
      </c>
      <c r="B143" s="13" t="str">
        <f>VLOOKUP(MYRANKS_H[[#This Row],[PLAYERID]],PLAYERIDMAP[],COLUMN(PLAYERIDMAP[[#This Row],[PLAYERNAME]]),FALSE)</f>
        <v>Michael Brantley</v>
      </c>
      <c r="C143" s="9" t="str">
        <f>VLOOKUP(MYRANKS_H[[#This Row],[PLAYERID]],PLAYERIDMAP[],COLUMN(PLAYERIDMAP[[#This Row],[TEAM]]),FALSE)</f>
        <v>CLE</v>
      </c>
      <c r="D143" s="9" t="str">
        <f>VLOOKUP(MYRANKS_H[[#This Row],[PLAYERID]],PLAYERIDMAP[],COLUMN(PLAYERIDMAP[[#This Row],[POS]]),FALSE)</f>
        <v>OF</v>
      </c>
      <c r="E143" s="9">
        <f>VLOOKUP(MYRANKS_H[[#This Row],[PLAYERID]],PLAYERIDMAP[],COLUMN(PLAYERIDMAP[[#This Row],[IDFANGRAPHS]]),FALSE)</f>
        <v>4106</v>
      </c>
      <c r="F143" s="10">
        <f>VLOOKUP(MYRANKS_H[[#This Row],[PLAYER NAME]],HITTERPROJECTIONS[],COLUMN(HITTERPROJECTIONS[[#This Row],[PA]]),FALSE)</f>
        <v>600</v>
      </c>
      <c r="G143" s="33">
        <f>VLOOKUP(MYRANKS_H[[#This Row],[PLAYER NAME]],HITTERPROJECTIONS[],COLUMN(HITTERPROJECTIONS[[#This Row],[AB]]),FALSE)</f>
        <v>546.33333333333337</v>
      </c>
      <c r="H143" s="33">
        <f>VLOOKUP(MYRANKS_H[[#This Row],[PLAYER NAME]],HITTERPROJECTIONS[],COLUMN(HITTERPROJECTIONS[[#This Row],[HITS]]),FALSE)</f>
        <v>151.50914166666669</v>
      </c>
      <c r="I143" s="33">
        <f>VLOOKUP(MYRANKS_H[[#This Row],[PLAYER NAME]],HITTERPROJECTIONS[],COLUMN(HITTERPROJECTIONS[[#This Row],[HR]]),FALSE)</f>
        <v>7.2050000000000001</v>
      </c>
      <c r="J143" s="33">
        <f>VLOOKUP(MYRANKS_H[[#This Row],[PLAYER NAME]],HITTERPROJECTIONS[],COLUMN(HITTERPROJECTIONS[[#This Row],[R]]),FALSE)</f>
        <v>67.8</v>
      </c>
      <c r="K143" s="33">
        <f>VLOOKUP(MYRANKS_H[[#This Row],[PLAYER NAME]],HITTERPROJECTIONS[],COLUMN(HITTERPROJECTIONS[[#This Row],[RBI]]),FALSE)</f>
        <v>64.2</v>
      </c>
      <c r="L143" s="33">
        <f>VLOOKUP(MYRANKS_H[[#This Row],[PLAYER NAME]],HITTERPROJECTIONS[],COLUMN(HITTERPROJECTIONS[[#This Row],[BB]]),FALSE)</f>
        <v>45</v>
      </c>
      <c r="M143" s="33">
        <f>VLOOKUP(MYRANKS_H[[#This Row],[PLAYER NAME]],HITTERPROJECTIONS[],COLUMN(HITTERPROJECTIONS[[#This Row],[SO]]),FALSE)</f>
        <v>72</v>
      </c>
      <c r="N143" s="33">
        <f>VLOOKUP(MYRANKS_H[[#This Row],[PLAYER NAME]],HITTERPROJECTIONS[],COLUMN(HITTERPROJECTIONS[[#This Row],[SB]]),FALSE)</f>
        <v>14.482758620689655</v>
      </c>
      <c r="O143" s="12">
        <f>MYRANKS_H[[#This Row],[H]]/MYRANKS_H[[#This Row],[AB]]</f>
        <v>0.27731996644295304</v>
      </c>
      <c r="P143" s="24">
        <f>MYRANKS_H[[#This Row],[R]]/24.6-VLOOKUP(MYRANKS_H[[#This Row],[POS]],ReplacementLevel_H[],COLUMN(ReplacementLevel_H[R]),FALSE)</f>
        <v>6.0975609756095395E-3</v>
      </c>
      <c r="Q143" s="24">
        <f>MYRANKS_H[[#This Row],[HR]]/10.4-VLOOKUP(MYRANKS_H[[#This Row],[POS]],ReplacementLevel_H[],COLUMN(ReplacementLevel_H[HR]),FALSE)</f>
        <v>-0.66721153846153858</v>
      </c>
      <c r="R143" s="24">
        <f>MYRANKS_H[[#This Row],[RBI]]/24.6-VLOOKUP(MYRANKS_H[[#This Row],[POS]],ReplacementLevel_H[],COLUMN(ReplacementLevel_H[RBI]),FALSE)</f>
        <v>0.21975609756097558</v>
      </c>
      <c r="S143" s="24">
        <f>MYRANKS_H[[#This Row],[SB]]/9.4-VLOOKUP(MYRANKS_H[[#This Row],[POS]],ReplacementLevel_H[],COLUMN(ReplacementLevel_H[SB]),FALSE)</f>
        <v>0.76071900220102706</v>
      </c>
      <c r="T143" s="24">
        <f>((MYRANKS_H[[#This Row],[H]]+1768)/(MYRANKS_H[[#This Row],[AB]]+6617)-0.267)/0.0024-VLOOKUP(MYRANKS_H[[#This Row],[POS]],ReplacementLevel_H[],COLUMN(ReplacementLevel_H[AVG]),FALSE)</f>
        <v>0.26129953854506816</v>
      </c>
      <c r="U143" s="24">
        <f>MYRANKS_H[[#This Row],[RSGP]]+MYRANKS_H[[#This Row],[HRSGP]]+MYRANKS_H[[#This Row],[RBISGP]]+MYRANKS_H[[#This Row],[SBSGP]]+MYRANKS_H[[#This Row],[AVGSGP]]</f>
        <v>0.58066066082114176</v>
      </c>
      <c r="V143" s="57">
        <f>_xlfn.RANK.EQ(MYRANKS_H[[#This Row],[TTLSGP]],U:U,0)</f>
        <v>142</v>
      </c>
    </row>
    <row r="144" spans="1:22" x14ac:dyDescent="0.25">
      <c r="A144" s="45" t="s">
        <v>4074</v>
      </c>
      <c r="B144" s="13" t="str">
        <f>VLOOKUP(MYRANKS_H[[#This Row],[PLAYERID]],PLAYERIDMAP[],COLUMN(PLAYERIDMAP[[#This Row],[PLAYERNAME]]),FALSE)</f>
        <v>Brad Miller</v>
      </c>
      <c r="C144" s="59" t="str">
        <f>VLOOKUP(MYRANKS_H[[#This Row],[PLAYERID]],PLAYERIDMAP[],COLUMN(PLAYERIDMAP[[#This Row],[TEAM]]),FALSE)</f>
        <v>SEA</v>
      </c>
      <c r="D144" s="59" t="str">
        <f>VLOOKUP(MYRANKS_H[[#This Row],[PLAYERID]],PLAYERIDMAP[],COLUMN(PLAYERIDMAP[[#This Row],[POS]]),FALSE)</f>
        <v>SS</v>
      </c>
      <c r="E144" s="59">
        <f>VLOOKUP(MYRANKS_H[[#This Row],[PLAYERID]],PLAYERIDMAP[],COLUMN(PLAYERIDMAP[[#This Row],[IDFANGRAPHS]]),FALSE)</f>
        <v>12775</v>
      </c>
      <c r="F144" s="59">
        <f>VLOOKUP(MYRANKS_H[[#This Row],[PLAYER NAME]],HITTERPROJECTIONS[],COLUMN(HITTERPROJECTIONS[[#This Row],[PA]]),FALSE)</f>
        <v>550</v>
      </c>
      <c r="G144" s="60">
        <f>VLOOKUP(MYRANKS_H[[#This Row],[PLAYER NAME]],HITTERPROJECTIONS[],COLUMN(HITTERPROJECTIONS[[#This Row],[AB]]),FALSE)</f>
        <v>494.19791666666669</v>
      </c>
      <c r="H144" s="60">
        <f>VLOOKUP(MYRANKS_H[[#This Row],[PLAYER NAME]],HITTERPROJECTIONS[],COLUMN(HITTERPROJECTIONS[[#This Row],[HITS]]),FALSE)</f>
        <v>140.53863140625</v>
      </c>
      <c r="I144" s="60">
        <f>VLOOKUP(MYRANKS_H[[#This Row],[PLAYER NAME]],HITTERPROJECTIONS[],COLUMN(HITTERPROJECTIONS[[#This Row],[HR]]),FALSE)</f>
        <v>13.737281250000001</v>
      </c>
      <c r="J144" s="60">
        <f>VLOOKUP(MYRANKS_H[[#This Row],[PLAYER NAME]],HITTERPROJECTIONS[],COLUMN(HITTERPROJECTIONS[[#This Row],[R]]),FALSE)</f>
        <v>66.55</v>
      </c>
      <c r="K144" s="60">
        <f>VLOOKUP(MYRANKS_H[[#This Row],[PLAYER NAME]],HITTERPROJECTIONS[],COLUMN(HITTERPROJECTIONS[[#This Row],[RBI]]),FALSE)</f>
        <v>60.5</v>
      </c>
      <c r="L144" s="60">
        <f>VLOOKUP(MYRANKS_H[[#This Row],[PLAYER NAME]],HITTERPROJECTIONS[],COLUMN(HITTERPROJECTIONS[[#This Row],[BB]]),FALSE)</f>
        <v>49.5</v>
      </c>
      <c r="M144" s="60">
        <f>VLOOKUP(MYRANKS_H[[#This Row],[PLAYER NAME]],HITTERPROJECTIONS[],COLUMN(HITTERPROJECTIONS[[#This Row],[SO]]),FALSE)</f>
        <v>82.5</v>
      </c>
      <c r="N144" s="60">
        <f>VLOOKUP(MYRANKS_H[[#This Row],[PLAYER NAME]],HITTERPROJECTIONS[],COLUMN(HITTERPROJECTIONS[[#This Row],[SB]]),FALSE)</f>
        <v>7.15</v>
      </c>
      <c r="O144" s="61">
        <f>MYRANKS_H[[#This Row],[H]]/MYRANKS_H[[#This Row],[AB]]</f>
        <v>0.28437722351031763</v>
      </c>
      <c r="P144" s="62">
        <f>MYRANKS_H[[#This Row],[R]]/24.6-VLOOKUP(MYRANKS_H[[#This Row],[POS]],ReplacementLevel_H[],COLUMN(ReplacementLevel_H[R]),FALSE)</f>
        <v>5.2845528455280899E-3</v>
      </c>
      <c r="Q144" s="62">
        <f>MYRANKS_H[[#This Row],[HR]]/10.4-VLOOKUP(MYRANKS_H[[#This Row],[POS]],ReplacementLevel_H[],COLUMN(ReplacementLevel_H[HR]),FALSE)</f>
        <v>0.20089242788461537</v>
      </c>
      <c r="R144" s="62">
        <f>MYRANKS_H[[#This Row],[RBI]]/24.6-VLOOKUP(MYRANKS_H[[#This Row],[POS]],ReplacementLevel_H[],COLUMN(ReplacementLevel_H[RBI]),FALSE)</f>
        <v>0.25934959349593445</v>
      </c>
      <c r="S144" s="62">
        <f>MYRANKS_H[[#This Row],[SB]]/9.4-VLOOKUP(MYRANKS_H[[#This Row],[POS]],ReplacementLevel_H[],COLUMN(ReplacementLevel_H[SB]),FALSE)</f>
        <v>-0.64936170212765953</v>
      </c>
      <c r="T144" s="62">
        <f>((MYRANKS_H[[#This Row],[H]]+1768)/(MYRANKS_H[[#This Row],[AB]]+6617)-0.267)/0.0024-VLOOKUP(MYRANKS_H[[#This Row],[POS]],ReplacementLevel_H[],COLUMN(ReplacementLevel_H[AVG]),FALSE)</f>
        <v>0.73707035741749283</v>
      </c>
      <c r="U144" s="63">
        <f>MYRANKS_H[[#This Row],[RSGP]]+MYRANKS_H[[#This Row],[HRSGP]]+MYRANKS_H[[#This Row],[RBISGP]]+MYRANKS_H[[#This Row],[SBSGP]]+MYRANKS_H[[#This Row],[AVGSGP]]</f>
        <v>0.5532352295159112</v>
      </c>
      <c r="V144" s="62">
        <f>_xlfn.RANK.EQ(MYRANKS_H[[#This Row],[TTLSGP]],U:U,0)</f>
        <v>143</v>
      </c>
    </row>
    <row r="145" spans="1:22" ht="15" customHeight="1" x14ac:dyDescent="0.25">
      <c r="A145" s="7" t="s">
        <v>1178</v>
      </c>
      <c r="B145" s="13" t="str">
        <f>VLOOKUP(MYRANKS_H[[#This Row],[PLAYERID]],PLAYERIDMAP[],COLUMN(PLAYERIDMAP[[#This Row],[PLAYERNAME]]),FALSE)</f>
        <v>Gerardo Parra</v>
      </c>
      <c r="C145" s="10" t="str">
        <f>VLOOKUP(MYRANKS_H[[#This Row],[PLAYERID]],PLAYERIDMAP[],COLUMN(PLAYERIDMAP[[#This Row],[TEAM]]),FALSE)</f>
        <v>ARI</v>
      </c>
      <c r="D145" s="10" t="str">
        <f>VLOOKUP(MYRANKS_H[[#This Row],[PLAYERID]],PLAYERIDMAP[],COLUMN(PLAYERIDMAP[[#This Row],[POS]]),FALSE)</f>
        <v>OF</v>
      </c>
      <c r="E145" s="10">
        <f>VLOOKUP(MYRANKS_H[[#This Row],[PLAYERID]],PLAYERIDMAP[],COLUMN(PLAYERIDMAP[[#This Row],[IDFANGRAPHS]]),FALSE)</f>
        <v>8553</v>
      </c>
      <c r="F145" s="10">
        <f>VLOOKUP(MYRANKS_H[[#This Row],[PLAYER NAME]],HITTERPROJECTIONS[],COLUMN(HITTERPROJECTIONS[[#This Row],[PA]]),FALSE)</f>
        <v>600</v>
      </c>
      <c r="G145" s="33">
        <f>VLOOKUP(MYRANKS_H[[#This Row],[PLAYER NAME]],HITTERPROJECTIONS[],COLUMN(HITTERPROJECTIONS[[#This Row],[AB]]),FALSE)</f>
        <v>548.25</v>
      </c>
      <c r="H145" s="33">
        <f>VLOOKUP(MYRANKS_H[[#This Row],[PLAYER NAME]],HITTERPROJECTIONS[],COLUMN(HITTERPROJECTIONS[[#This Row],[HITS]]),FALSE)</f>
        <v>153.52982999999998</v>
      </c>
      <c r="I145" s="33">
        <f>VLOOKUP(MYRANKS_H[[#This Row],[PLAYER NAME]],HITTERPROJECTIONS[],COLUMN(HITTERPROJECTIONS[[#This Row],[HR]]),FALSE)</f>
        <v>9.0449999999999999</v>
      </c>
      <c r="J145" s="33">
        <f>VLOOKUP(MYRANKS_H[[#This Row],[PLAYER NAME]],HITTERPROJECTIONS[],COLUMN(HITTERPROJECTIONS[[#This Row],[R]]),FALSE)</f>
        <v>75</v>
      </c>
      <c r="K145" s="33">
        <f>VLOOKUP(MYRANKS_H[[#This Row],[PLAYER NAME]],HITTERPROJECTIONS[],COLUMN(HITTERPROJECTIONS[[#This Row],[RBI]]),FALSE)</f>
        <v>50.400000000000006</v>
      </c>
      <c r="L145" s="33">
        <f>VLOOKUP(MYRANKS_H[[#This Row],[PLAYER NAME]],HITTERPROJECTIONS[],COLUMN(HITTERPROJECTIONS[[#This Row],[BB]]),FALSE)</f>
        <v>45</v>
      </c>
      <c r="M145" s="33">
        <f>VLOOKUP(MYRANKS_H[[#This Row],[PLAYER NAME]],HITTERPROJECTIONS[],COLUMN(HITTERPROJECTIONS[[#This Row],[SO]]),FALSE)</f>
        <v>99</v>
      </c>
      <c r="N145" s="33">
        <f>VLOOKUP(MYRANKS_H[[#This Row],[PLAYER NAME]],HITTERPROJECTIONS[],COLUMN(HITTERPROJECTIONS[[#This Row],[SB]]),FALSE)</f>
        <v>13.846153846153845</v>
      </c>
      <c r="O145" s="12">
        <f>MYRANKS_H[[#This Row],[H]]/MYRANKS_H[[#This Row],[AB]]</f>
        <v>0.28003616963064293</v>
      </c>
      <c r="P145" s="24">
        <f>MYRANKS_H[[#This Row],[R]]/24.6-VLOOKUP(MYRANKS_H[[#This Row],[POS]],ReplacementLevel_H[],COLUMN(ReplacementLevel_H[R]),FALSE)</f>
        <v>0.29878048780487809</v>
      </c>
      <c r="Q145" s="24">
        <f>MYRANKS_H[[#This Row],[HR]]/10.4-VLOOKUP(MYRANKS_H[[#This Row],[POS]],ReplacementLevel_H[],COLUMN(ReplacementLevel_H[HR]),FALSE)</f>
        <v>-0.49028846153846162</v>
      </c>
      <c r="R145" s="24">
        <f>MYRANKS_H[[#This Row],[RBI]]/24.6-VLOOKUP(MYRANKS_H[[#This Row],[POS]],ReplacementLevel_H[],COLUMN(ReplacementLevel_H[RBI]),FALSE)</f>
        <v>-0.34121951219512203</v>
      </c>
      <c r="S145" s="24">
        <f>MYRANKS_H[[#This Row],[SB]]/9.4-VLOOKUP(MYRANKS_H[[#This Row],[POS]],ReplacementLevel_H[],COLUMN(ReplacementLevel_H[SB]),FALSE)</f>
        <v>0.69299509001636639</v>
      </c>
      <c r="T145" s="24">
        <f>((MYRANKS_H[[#This Row],[H]]+1768)/(MYRANKS_H[[#This Row],[AB]]+6617)-0.267)/0.0024-VLOOKUP(MYRANKS_H[[#This Row],[POS]],ReplacementLevel_H[],COLUMN(ReplacementLevel_H[AVG]),FALSE)</f>
        <v>0.34893851110102619</v>
      </c>
      <c r="U145" s="24">
        <f>MYRANKS_H[[#This Row],[RSGP]]+MYRANKS_H[[#This Row],[HRSGP]]+MYRANKS_H[[#This Row],[RBISGP]]+MYRANKS_H[[#This Row],[SBSGP]]+MYRANKS_H[[#This Row],[AVGSGP]]</f>
        <v>0.50920611518868708</v>
      </c>
      <c r="V145" s="57">
        <f>_xlfn.RANK.EQ(MYRANKS_H[[#This Row],[TTLSGP]],U:U,0)</f>
        <v>144</v>
      </c>
    </row>
    <row r="146" spans="1:22" x14ac:dyDescent="0.25">
      <c r="A146" s="6" t="s">
        <v>1513</v>
      </c>
      <c r="B146" s="13" t="str">
        <f>VLOOKUP(MYRANKS_H[[#This Row],[PLAYERID]],PLAYERIDMAP[],COLUMN(PLAYERIDMAP[[#This Row],[PLAYERNAME]]),FALSE)</f>
        <v>Justin Morneau</v>
      </c>
      <c r="C146" s="9" t="str">
        <f>VLOOKUP(MYRANKS_H[[#This Row],[PLAYERID]],PLAYERIDMAP[],COLUMN(PLAYERIDMAP[[#This Row],[TEAM]]),FALSE)</f>
        <v>COL</v>
      </c>
      <c r="D146" s="9" t="str">
        <f>VLOOKUP(MYRANKS_H[[#This Row],[PLAYERID]],PLAYERIDMAP[],COLUMN(PLAYERIDMAP[[#This Row],[POS]]),FALSE)</f>
        <v>1B</v>
      </c>
      <c r="E146" s="9">
        <f>VLOOKUP(MYRANKS_H[[#This Row],[PLAYERID]],PLAYERIDMAP[],COLUMN(PLAYERIDMAP[[#This Row],[IDFANGRAPHS]]),FALSE)</f>
        <v>1737</v>
      </c>
      <c r="F146" s="10">
        <f>VLOOKUP(MYRANKS_H[[#This Row],[PLAYER NAME]],HITTERPROJECTIONS[],COLUMN(HITTERPROJECTIONS[[#This Row],[PA]]),FALSE)</f>
        <v>600</v>
      </c>
      <c r="G146" s="33">
        <f>VLOOKUP(MYRANKS_H[[#This Row],[PLAYER NAME]],HITTERPROJECTIONS[],COLUMN(HITTERPROJECTIONS[[#This Row],[AB]]),FALSE)</f>
        <v>533.54838709677415</v>
      </c>
      <c r="H146" s="33">
        <f>VLOOKUP(MYRANKS_H[[#This Row],[PLAYER NAME]],HITTERPROJECTIONS[],COLUMN(HITTERPROJECTIONS[[#This Row],[HITS]]),FALSE)</f>
        <v>144.52731716129028</v>
      </c>
      <c r="I146" s="33">
        <f>VLOOKUP(MYRANKS_H[[#This Row],[PLAYER NAME]],HITTERPROJECTIONS[],COLUMN(HITTERPROJECTIONS[[#This Row],[HR]]),FALSE)</f>
        <v>24.334709677419355</v>
      </c>
      <c r="J146" s="33">
        <f>VLOOKUP(MYRANKS_H[[#This Row],[PLAYER NAME]],HITTERPROJECTIONS[],COLUMN(HITTERPROJECTIONS[[#This Row],[R]]),FALSE)</f>
        <v>62.4</v>
      </c>
      <c r="K146" s="33">
        <f>VLOOKUP(MYRANKS_H[[#This Row],[PLAYER NAME]],HITTERPROJECTIONS[],COLUMN(HITTERPROJECTIONS[[#This Row],[RBI]]),FALSE)</f>
        <v>73.2</v>
      </c>
      <c r="L146" s="33">
        <f>VLOOKUP(MYRANKS_H[[#This Row],[PLAYER NAME]],HITTERPROJECTIONS[],COLUMN(HITTERPROJECTIONS[[#This Row],[BB]]),FALSE)</f>
        <v>54</v>
      </c>
      <c r="M146" s="33">
        <f>VLOOKUP(MYRANKS_H[[#This Row],[PLAYER NAME]],HITTERPROJECTIONS[],COLUMN(HITTERPROJECTIONS[[#This Row],[SO]]),FALSE)</f>
        <v>105</v>
      </c>
      <c r="N146" s="33">
        <f>VLOOKUP(MYRANKS_H[[#This Row],[PLAYER NAME]],HITTERPROJECTIONS[],COLUMN(HITTERPROJECTIONS[[#This Row],[SB]]),FALSE)</f>
        <v>0.3</v>
      </c>
      <c r="O146" s="12">
        <f>MYRANKS_H[[#This Row],[H]]/MYRANKS_H[[#This Row],[AB]]</f>
        <v>0.2708794940749697</v>
      </c>
      <c r="P146" s="24">
        <f>MYRANKS_H[[#This Row],[R]]/24.6-VLOOKUP(MYRANKS_H[[#This Row],[POS]],ReplacementLevel_H[],COLUMN(ReplacementLevel_H[R]),FALSE)</f>
        <v>0.17658536585365825</v>
      </c>
      <c r="Q146" s="24">
        <f>MYRANKS_H[[#This Row],[HR]]/10.4-VLOOKUP(MYRANKS_H[[#This Row],[POS]],ReplacementLevel_H[],COLUMN(ReplacementLevel_H[HR]),FALSE)</f>
        <v>0.39987593052109194</v>
      </c>
      <c r="R146" s="24">
        <f>MYRANKS_H[[#This Row],[RBI]]/24.6-VLOOKUP(MYRANKS_H[[#This Row],[POS]],ReplacementLevel_H[],COLUMN(ReplacementLevel_H[RBI]),FALSE)</f>
        <v>0.27560975609756078</v>
      </c>
      <c r="S146" s="24">
        <f>MYRANKS_H[[#This Row],[SB]]/9.4-VLOOKUP(MYRANKS_H[[#This Row],[POS]],ReplacementLevel_H[],COLUMN(ReplacementLevel_H[SB]),FALSE)</f>
        <v>-0.25808510638297871</v>
      </c>
      <c r="T146" s="24">
        <f>((MYRANKS_H[[#This Row],[H]]+1768)/(MYRANKS_H[[#This Row],[AB]]+6617)-0.267)/0.0024-VLOOKUP(MYRANKS_H[[#This Row],[POS]],ReplacementLevel_H[],COLUMN(ReplacementLevel_H[AVG]),FALSE)</f>
        <v>-9.5906622696814242E-2</v>
      </c>
      <c r="U146" s="24">
        <f>MYRANKS_H[[#This Row],[RSGP]]+MYRANKS_H[[#This Row],[HRSGP]]+MYRANKS_H[[#This Row],[RBISGP]]+MYRANKS_H[[#This Row],[SBSGP]]+MYRANKS_H[[#This Row],[AVGSGP]]</f>
        <v>0.49807932339251793</v>
      </c>
      <c r="V146" s="57">
        <f>_xlfn.RANK.EQ(MYRANKS_H[[#This Row],[TTLSGP]],U:U,0)</f>
        <v>145</v>
      </c>
    </row>
    <row r="147" spans="1:22" ht="15" customHeight="1" x14ac:dyDescent="0.25">
      <c r="A147" s="6" t="s">
        <v>1514</v>
      </c>
      <c r="B147" s="13" t="str">
        <f>VLOOKUP(MYRANKS_H[[#This Row],[PLAYERID]],PLAYERIDMAP[],COLUMN(PLAYERIDMAP[[#This Row],[PLAYERNAME]]),FALSE)</f>
        <v>Chris Carter</v>
      </c>
      <c r="C147" s="9" t="str">
        <f>VLOOKUP(MYRANKS_H[[#This Row],[PLAYERID]],PLAYERIDMAP[],COLUMN(PLAYERIDMAP[[#This Row],[TEAM]]),FALSE)</f>
        <v>HOU</v>
      </c>
      <c r="D147" s="9" t="str">
        <f>VLOOKUP(MYRANKS_H[[#This Row],[PLAYERID]],PLAYERIDMAP[],COLUMN(PLAYERIDMAP[[#This Row],[POS]]),FALSE)</f>
        <v>1B</v>
      </c>
      <c r="E147" s="9">
        <f>VLOOKUP(MYRANKS_H[[#This Row],[PLAYERID]],PLAYERIDMAP[],COLUMN(PLAYERIDMAP[[#This Row],[IDFANGRAPHS]]),FALSE)</f>
        <v>9911</v>
      </c>
      <c r="F147" s="10">
        <f>VLOOKUP(MYRANKS_H[[#This Row],[PLAYER NAME]],HITTERPROJECTIONS[],COLUMN(HITTERPROJECTIONS[[#This Row],[PA]]),FALSE)</f>
        <v>575</v>
      </c>
      <c r="G147" s="33">
        <f>VLOOKUP(MYRANKS_H[[#This Row],[PLAYER NAME]],HITTERPROJECTIONS[],COLUMN(HITTERPROJECTIONS[[#This Row],[AB]]),FALSE)</f>
        <v>496.93939393939394</v>
      </c>
      <c r="H147" s="33">
        <f>VLOOKUP(MYRANKS_H[[#This Row],[PLAYER NAME]],HITTERPROJECTIONS[],COLUMN(HITTERPROJECTIONS[[#This Row],[HITS]]),FALSE)</f>
        <v>111.80560666666668</v>
      </c>
      <c r="I147" s="33">
        <f>VLOOKUP(MYRANKS_H[[#This Row],[PLAYER NAME]],HITTERPROJECTIONS[],COLUMN(HITTERPROJECTIONS[[#This Row],[HR]]),FALSE)</f>
        <v>30.268000000000001</v>
      </c>
      <c r="J147" s="33">
        <f>VLOOKUP(MYRANKS_H[[#This Row],[PLAYER NAME]],HITTERPROJECTIONS[],COLUMN(HITTERPROJECTIONS[[#This Row],[R]]),FALSE)</f>
        <v>71.3</v>
      </c>
      <c r="K147" s="33">
        <f>VLOOKUP(MYRANKS_H[[#This Row],[PLAYER NAME]],HITTERPROJECTIONS[],COLUMN(HITTERPROJECTIONS[[#This Row],[RBI]]),FALSE)</f>
        <v>78.775000000000006</v>
      </c>
      <c r="L147" s="33">
        <f>VLOOKUP(MYRANKS_H[[#This Row],[PLAYER NAME]],HITTERPROJECTIONS[],COLUMN(HITTERPROJECTIONS[[#This Row],[BB]]),FALSE)</f>
        <v>69</v>
      </c>
      <c r="M147" s="33">
        <f>VLOOKUP(MYRANKS_H[[#This Row],[PLAYER NAME]],HITTERPROJECTIONS[],COLUMN(HITTERPROJECTIONS[[#This Row],[SO]]),FALSE)</f>
        <v>195.5</v>
      </c>
      <c r="N147" s="33">
        <f>VLOOKUP(MYRANKS_H[[#This Row],[PLAYER NAME]],HITTERPROJECTIONS[],COLUMN(HITTERPROJECTIONS[[#This Row],[SB]]),FALSE)</f>
        <v>1.9166666666666667</v>
      </c>
      <c r="O147" s="12">
        <f>MYRANKS_H[[#This Row],[H]]/MYRANKS_H[[#This Row],[AB]]</f>
        <v>0.22498841514726509</v>
      </c>
      <c r="P147" s="24">
        <f>MYRANKS_H[[#This Row],[R]]/24.6-VLOOKUP(MYRANKS_H[[#This Row],[POS]],ReplacementLevel_H[],COLUMN(ReplacementLevel_H[R]),FALSE)</f>
        <v>0.53837398373983714</v>
      </c>
      <c r="Q147" s="24">
        <f>MYRANKS_H[[#This Row],[HR]]/10.4-VLOOKUP(MYRANKS_H[[#This Row],[POS]],ReplacementLevel_H[],COLUMN(ReplacementLevel_H[HR]),FALSE)</f>
        <v>0.9703846153846154</v>
      </c>
      <c r="R147" s="24">
        <f>MYRANKS_H[[#This Row],[RBI]]/24.6-VLOOKUP(MYRANKS_H[[#This Row],[POS]],ReplacementLevel_H[],COLUMN(ReplacementLevel_H[RBI]),FALSE)</f>
        <v>0.50223577235772332</v>
      </c>
      <c r="S147" s="24">
        <f>MYRANKS_H[[#This Row],[SB]]/9.4-VLOOKUP(MYRANKS_H[[#This Row],[POS]],ReplacementLevel_H[],COLUMN(ReplacementLevel_H[SB]),FALSE)</f>
        <v>-8.6099290780141835E-2</v>
      </c>
      <c r="T147" s="24">
        <f>((MYRANKS_H[[#This Row],[H]]+1768)/(MYRANKS_H[[#This Row],[AB]]+6617)-0.267)/0.0024-VLOOKUP(MYRANKS_H[[#This Row],[POS]],ReplacementLevel_H[],COLUMN(ReplacementLevel_H[AVG]),FALSE)</f>
        <v>-1.4389304324984371</v>
      </c>
      <c r="U147" s="24">
        <f>MYRANKS_H[[#This Row],[RSGP]]+MYRANKS_H[[#This Row],[HRSGP]]+MYRANKS_H[[#This Row],[RBISGP]]+MYRANKS_H[[#This Row],[SBSGP]]+MYRANKS_H[[#This Row],[AVGSGP]]</f>
        <v>0.48596464820359686</v>
      </c>
      <c r="V147" s="57">
        <f>_xlfn.RANK.EQ(MYRANKS_H[[#This Row],[TTLSGP]],U:U,0)</f>
        <v>146</v>
      </c>
    </row>
    <row r="148" spans="1:22" x14ac:dyDescent="0.25">
      <c r="A148" s="6" t="s">
        <v>1333</v>
      </c>
      <c r="B148" s="13" t="str">
        <f>VLOOKUP(MYRANKS_H[[#This Row],[PLAYERID]],PLAYERIDMAP[],COLUMN(PLAYERIDMAP[[#This Row],[PLAYERNAME]]),FALSE)</f>
        <v>Melky Cabrera</v>
      </c>
      <c r="C148" s="9" t="str">
        <f>VLOOKUP(MYRANKS_H[[#This Row],[PLAYERID]],PLAYERIDMAP[],COLUMN(PLAYERIDMAP[[#This Row],[TEAM]]),FALSE)</f>
        <v>TOR</v>
      </c>
      <c r="D148" s="9" t="str">
        <f>VLOOKUP(MYRANKS_H[[#This Row],[PLAYERID]],PLAYERIDMAP[],COLUMN(PLAYERIDMAP[[#This Row],[POS]]),FALSE)</f>
        <v>OF</v>
      </c>
      <c r="E148" s="9">
        <f>VLOOKUP(MYRANKS_H[[#This Row],[PLAYERID]],PLAYERIDMAP[],COLUMN(PLAYERIDMAP[[#This Row],[IDFANGRAPHS]]),FALSE)</f>
        <v>4022</v>
      </c>
      <c r="F148" s="10">
        <f>VLOOKUP(MYRANKS_H[[#This Row],[PLAYER NAME]],HITTERPROJECTIONS[],COLUMN(HITTERPROJECTIONS[[#This Row],[PA]]),FALSE)</f>
        <v>550</v>
      </c>
      <c r="G148" s="33">
        <f>VLOOKUP(MYRANKS_H[[#This Row],[PLAYER NAME]],HITTERPROJECTIONS[],COLUMN(HITTERPROJECTIONS[[#This Row],[AB]]),FALSE)</f>
        <v>506.37364130434781</v>
      </c>
      <c r="H148" s="33">
        <f>VLOOKUP(MYRANKS_H[[#This Row],[PLAYER NAME]],HITTERPROJECTIONS[],COLUMN(HITTERPROJECTIONS[[#This Row],[HITS]]),FALSE)</f>
        <v>140.3087984375</v>
      </c>
      <c r="I148" s="33">
        <f>VLOOKUP(MYRANKS_H[[#This Row],[PLAYER NAME]],HITTERPROJECTIONS[],COLUMN(HITTERPROJECTIONS[[#This Row],[HR]]),FALSE)</f>
        <v>9.659890625000001</v>
      </c>
      <c r="J148" s="33">
        <f>VLOOKUP(MYRANKS_H[[#This Row],[PLAYER NAME]],HITTERPROJECTIONS[],COLUMN(HITTERPROJECTIONS[[#This Row],[R]]),FALSE)</f>
        <v>72.05</v>
      </c>
      <c r="K148" s="33">
        <f>VLOOKUP(MYRANKS_H[[#This Row],[PLAYER NAME]],HITTERPROJECTIONS[],COLUMN(HITTERPROJECTIONS[[#This Row],[RBI]]),FALSE)</f>
        <v>57.199999999999996</v>
      </c>
      <c r="L148" s="33">
        <f>VLOOKUP(MYRANKS_H[[#This Row],[PLAYER NAME]],HITTERPROJECTIONS[],COLUMN(HITTERPROJECTIONS[[#This Row],[BB]]),FALSE)</f>
        <v>38.500000000000007</v>
      </c>
      <c r="M148" s="33">
        <f>VLOOKUP(MYRANKS_H[[#This Row],[PLAYER NAME]],HITTERPROJECTIONS[],COLUMN(HITTERPROJECTIONS[[#This Row],[SO]]),FALSE)</f>
        <v>66</v>
      </c>
      <c r="N148" s="33">
        <f>VLOOKUP(MYRANKS_H[[#This Row],[PLAYER NAME]],HITTERPROJECTIONS[],COLUMN(HITTERPROJECTIONS[[#This Row],[SB]]),FALSE)</f>
        <v>12.466666666666667</v>
      </c>
      <c r="O148" s="12">
        <f>MYRANKS_H[[#This Row],[H]]/MYRANKS_H[[#This Row],[AB]]</f>
        <v>0.27708550957763939</v>
      </c>
      <c r="P148" s="24">
        <f>MYRANKS_H[[#This Row],[R]]/24.6-VLOOKUP(MYRANKS_H[[#This Row],[POS]],ReplacementLevel_H[],COLUMN(ReplacementLevel_H[R]),FALSE)</f>
        <v>0.17886178861788604</v>
      </c>
      <c r="Q148" s="24">
        <f>MYRANKS_H[[#This Row],[HR]]/10.4-VLOOKUP(MYRANKS_H[[#This Row],[POS]],ReplacementLevel_H[],COLUMN(ReplacementLevel_H[HR]),FALSE)</f>
        <v>-0.43116436298076932</v>
      </c>
      <c r="R148" s="24">
        <f>MYRANKS_H[[#This Row],[RBI]]/24.6-VLOOKUP(MYRANKS_H[[#This Row],[POS]],ReplacementLevel_H[],COLUMN(ReplacementLevel_H[RBI]),FALSE)</f>
        <v>-6.479674796748025E-2</v>
      </c>
      <c r="S148" s="24">
        <f>MYRANKS_H[[#This Row],[SB]]/9.4-VLOOKUP(MYRANKS_H[[#This Row],[POS]],ReplacementLevel_H[],COLUMN(ReplacementLevel_H[SB]),FALSE)</f>
        <v>0.54624113475177305</v>
      </c>
      <c r="T148" s="24">
        <f>((MYRANKS_H[[#This Row],[H]]+1768)/(MYRANKS_H[[#This Row],[AB]]+6617)-0.267)/0.0024-VLOOKUP(MYRANKS_H[[#This Row],[POS]],ReplacementLevel_H[],COLUMN(ReplacementLevel_H[AVG]),FALSE)</f>
        <v>0.23248480202286642</v>
      </c>
      <c r="U148" s="24">
        <f>MYRANKS_H[[#This Row],[RSGP]]+MYRANKS_H[[#This Row],[HRSGP]]+MYRANKS_H[[#This Row],[RBISGP]]+MYRANKS_H[[#This Row],[SBSGP]]+MYRANKS_H[[#This Row],[AVGSGP]]</f>
        <v>0.46162661444427594</v>
      </c>
      <c r="V148" s="57">
        <f>_xlfn.RANK.EQ(MYRANKS_H[[#This Row],[TTLSGP]],U:U,0)</f>
        <v>147</v>
      </c>
    </row>
    <row r="149" spans="1:22" ht="15" customHeight="1" x14ac:dyDescent="0.25">
      <c r="A149" s="6" t="s">
        <v>1230</v>
      </c>
      <c r="B149" s="13" t="str">
        <f>VLOOKUP(MYRANKS_H[[#This Row],[PLAYERID]],PLAYERIDMAP[],COLUMN(PLAYERIDMAP[[#This Row],[PLAYERNAME]]),FALSE)</f>
        <v>Travis D'Arnaud</v>
      </c>
      <c r="C149" s="9" t="str">
        <f>VLOOKUP(MYRANKS_H[[#This Row],[PLAYERID]],PLAYERIDMAP[],COLUMN(PLAYERIDMAP[[#This Row],[TEAM]]),FALSE)</f>
        <v>NYM</v>
      </c>
      <c r="D149" s="9" t="str">
        <f>VLOOKUP(MYRANKS_H[[#This Row],[PLAYERID]],PLAYERIDMAP[],COLUMN(PLAYERIDMAP[[#This Row],[POS]]),FALSE)</f>
        <v>C</v>
      </c>
      <c r="E149" s="9">
        <f>VLOOKUP(MYRANKS_H[[#This Row],[PLAYERID]],PLAYERIDMAP[],COLUMN(PLAYERIDMAP[[#This Row],[IDFANGRAPHS]]),FALSE)</f>
        <v>7739</v>
      </c>
      <c r="F149" s="10">
        <f>VLOOKUP(MYRANKS_H[[#This Row],[PLAYER NAME]],HITTERPROJECTIONS[],COLUMN(HITTERPROJECTIONS[[#This Row],[PA]]),FALSE)</f>
        <v>450</v>
      </c>
      <c r="G149" s="33">
        <f>VLOOKUP(MYRANKS_H[[#This Row],[PLAYER NAME]],HITTERPROJECTIONS[],COLUMN(HITTERPROJECTIONS[[#This Row],[AB]]),FALSE)</f>
        <v>401.92857142857144</v>
      </c>
      <c r="H149" s="33">
        <f>VLOOKUP(MYRANKS_H[[#This Row],[PLAYER NAME]],HITTERPROJECTIONS[],COLUMN(HITTERPROJECTIONS[[#This Row],[HITS]]),FALSE)</f>
        <v>100.49456999999998</v>
      </c>
      <c r="I149" s="33">
        <f>VLOOKUP(MYRANKS_H[[#This Row],[PLAYER NAME]],HITTERPROJECTIONS[],COLUMN(HITTERPROJECTIONS[[#This Row],[HR]]),FALSE)</f>
        <v>13.397999999999998</v>
      </c>
      <c r="J149" s="33">
        <f>VLOOKUP(MYRANKS_H[[#This Row],[PLAYER NAME]],HITTERPROJECTIONS[],COLUMN(HITTERPROJECTIONS[[#This Row],[R]]),FALSE)</f>
        <v>40.5</v>
      </c>
      <c r="K149" s="33">
        <f>VLOOKUP(MYRANKS_H[[#This Row],[PLAYER NAME]],HITTERPROJECTIONS[],COLUMN(HITTERPROJECTIONS[[#This Row],[RBI]]),FALSE)</f>
        <v>40.049999999999997</v>
      </c>
      <c r="L149" s="33">
        <f>VLOOKUP(MYRANKS_H[[#This Row],[PLAYER NAME]],HITTERPROJECTIONS[],COLUMN(HITTERPROJECTIONS[[#This Row],[BB]]),FALSE)</f>
        <v>40.5</v>
      </c>
      <c r="M149" s="33">
        <f>VLOOKUP(MYRANKS_H[[#This Row],[PLAYER NAME]],HITTERPROJECTIONS[],COLUMN(HITTERPROJECTIONS[[#This Row],[SO]]),FALSE)</f>
        <v>85.5</v>
      </c>
      <c r="N149" s="33">
        <f>VLOOKUP(MYRANKS_H[[#This Row],[PLAYER NAME]],HITTERPROJECTIONS[],COLUMN(HITTERPROJECTIONS[[#This Row],[SB]]),FALSE)</f>
        <v>1.7999999999999998</v>
      </c>
      <c r="O149" s="12">
        <f>MYRANKS_H[[#This Row],[H]]/MYRANKS_H[[#This Row],[AB]]</f>
        <v>0.25003091878443212</v>
      </c>
      <c r="P149" s="24">
        <f>MYRANKS_H[[#This Row],[R]]/24.6-VLOOKUP(MYRANKS_H[[#This Row],[POS]],ReplacementLevel_H[],COLUMN(ReplacementLevel_H[R]),FALSE)</f>
        <v>-1.3658536585365866E-2</v>
      </c>
      <c r="Q149" s="24">
        <f>MYRANKS_H[[#This Row],[HR]]/10.4-VLOOKUP(MYRANKS_H[[#This Row],[POS]],ReplacementLevel_H[],COLUMN(ReplacementLevel_H[HR]),FALSE)</f>
        <v>0.21826923076923044</v>
      </c>
      <c r="R149" s="24">
        <f>MYRANKS_H[[#This Row],[RBI]]/24.6-VLOOKUP(MYRANKS_H[[#This Row],[POS]],ReplacementLevel_H[],COLUMN(ReplacementLevel_H[RBI]),FALSE)</f>
        <v>-0.16195121951219527</v>
      </c>
      <c r="S149" s="24">
        <f>MYRANKS_H[[#This Row],[SB]]/9.4-VLOOKUP(MYRANKS_H[[#This Row],[POS]],ReplacementLevel_H[],COLUMN(ReplacementLevel_H[SB]),FALSE)</f>
        <v>1.1489361702127637E-2</v>
      </c>
      <c r="T149" s="24">
        <f>((MYRANKS_H[[#This Row],[H]]+1768)/(MYRANKS_H[[#This Row],[AB]]+6617)-0.267)/0.0024-VLOOKUP(MYRANKS_H[[#This Row],[POS]],ReplacementLevel_H[],COLUMN(ReplacementLevel_H[AVG]),FALSE)</f>
        <v>0.38997820519343235</v>
      </c>
      <c r="U149" s="24">
        <f>MYRANKS_H[[#This Row],[RSGP]]+MYRANKS_H[[#This Row],[HRSGP]]+MYRANKS_H[[#This Row],[RBISGP]]+MYRANKS_H[[#This Row],[SBSGP]]+MYRANKS_H[[#This Row],[AVGSGP]]</f>
        <v>0.44412704156722926</v>
      </c>
      <c r="V149" s="57">
        <f>_xlfn.RANK.EQ(MYRANKS_H[[#This Row],[TTLSGP]],U:U,0)</f>
        <v>148</v>
      </c>
    </row>
    <row r="150" spans="1:22" x14ac:dyDescent="0.25">
      <c r="A150" s="6" t="s">
        <v>1252</v>
      </c>
      <c r="B150" s="13" t="str">
        <f>VLOOKUP(MYRANKS_H[[#This Row],[PLAYERID]],PLAYERIDMAP[],COLUMN(PLAYERIDMAP[[#This Row],[PLAYERNAME]]),FALSE)</f>
        <v>Will Middlebrooks</v>
      </c>
      <c r="C150" s="9" t="str">
        <f>VLOOKUP(MYRANKS_H[[#This Row],[PLAYERID]],PLAYERIDMAP[],COLUMN(PLAYERIDMAP[[#This Row],[TEAM]]),FALSE)</f>
        <v>BOS</v>
      </c>
      <c r="D150" s="9" t="str">
        <f>VLOOKUP(MYRANKS_H[[#This Row],[PLAYERID]],PLAYERIDMAP[],COLUMN(PLAYERIDMAP[[#This Row],[POS]]),FALSE)</f>
        <v>3B</v>
      </c>
      <c r="E150" s="9">
        <f>VLOOKUP(MYRANKS_H[[#This Row],[PLAYERID]],PLAYERIDMAP[],COLUMN(PLAYERIDMAP[[#This Row],[IDFANGRAPHS]]),FALSE)</f>
        <v>7002</v>
      </c>
      <c r="F150" s="10">
        <f>VLOOKUP(MYRANKS_H[[#This Row],[PLAYER NAME]],HITTERPROJECTIONS[],COLUMN(HITTERPROJECTIONS[[#This Row],[PA]]),FALSE)</f>
        <v>450</v>
      </c>
      <c r="G150" s="33">
        <f>VLOOKUP(MYRANKS_H[[#This Row],[PLAYER NAME]],HITTERPROJECTIONS[],COLUMN(HITTERPROJECTIONS[[#This Row],[AB]]),FALSE)</f>
        <v>415.44755244755248</v>
      </c>
      <c r="H150" s="33">
        <f>VLOOKUP(MYRANKS_H[[#This Row],[PLAYER NAME]],HITTERPROJECTIONS[],COLUMN(HITTERPROJECTIONS[[#This Row],[HITS]]),FALSE)</f>
        <v>106.61618890384617</v>
      </c>
      <c r="I150" s="33">
        <f>VLOOKUP(MYRANKS_H[[#This Row],[PLAYER NAME]],HITTERPROJECTIONS[],COLUMN(HITTERPROJECTIONS[[#This Row],[HR]]),FALSE)</f>
        <v>22.751550000000002</v>
      </c>
      <c r="J150" s="33">
        <f>VLOOKUP(MYRANKS_H[[#This Row],[PLAYER NAME]],HITTERPROJECTIONS[],COLUMN(HITTERPROJECTIONS[[#This Row],[R]]),FALSE)</f>
        <v>51.75</v>
      </c>
      <c r="K150" s="33">
        <f>VLOOKUP(MYRANKS_H[[#This Row],[PLAYER NAME]],HITTERPROJECTIONS[],COLUMN(HITTERPROJECTIONS[[#This Row],[RBI]]),FALSE)</f>
        <v>65.25</v>
      </c>
      <c r="L150" s="33">
        <f>VLOOKUP(MYRANKS_H[[#This Row],[PLAYER NAME]],HITTERPROJECTIONS[],COLUMN(HITTERPROJECTIONS[[#This Row],[BB]]),FALSE)</f>
        <v>27</v>
      </c>
      <c r="M150" s="33">
        <f>VLOOKUP(MYRANKS_H[[#This Row],[PLAYER NAME]],HITTERPROJECTIONS[],COLUMN(HITTERPROJECTIONS[[#This Row],[SO]]),FALSE)</f>
        <v>112.5</v>
      </c>
      <c r="N150" s="33">
        <f>VLOOKUP(MYRANKS_H[[#This Row],[PLAYER NAME]],HITTERPROJECTIONS[],COLUMN(HITTERPROJECTIONS[[#This Row],[SB]]),FALSE)</f>
        <v>4.68</v>
      </c>
      <c r="O150" s="12">
        <f>MYRANKS_H[[#This Row],[H]]/MYRANKS_H[[#This Row],[AB]]</f>
        <v>0.25662971962581427</v>
      </c>
      <c r="P150" s="24">
        <f>MYRANKS_H[[#This Row],[R]]/24.6-VLOOKUP(MYRANKS_H[[#This Row],[POS]],ReplacementLevel_H[],COLUMN(ReplacementLevel_H[R]),FALSE)</f>
        <v>-0.33634146341463422</v>
      </c>
      <c r="Q150" s="24">
        <f>MYRANKS_H[[#This Row],[HR]]/10.4-VLOOKUP(MYRANKS_H[[#This Row],[POS]],ReplacementLevel_H[],COLUMN(ReplacementLevel_H[HR]),FALSE)</f>
        <v>0.78764903846153844</v>
      </c>
      <c r="R150" s="24">
        <f>MYRANKS_H[[#This Row],[RBI]]/24.6-VLOOKUP(MYRANKS_H[[#This Row],[POS]],ReplacementLevel_H[],COLUMN(ReplacementLevel_H[RBI]),FALSE)</f>
        <v>0.17243902439024383</v>
      </c>
      <c r="S150" s="24">
        <f>MYRANKS_H[[#This Row],[SB]]/9.4-VLOOKUP(MYRANKS_H[[#This Row],[POS]],ReplacementLevel_H[],COLUMN(ReplacementLevel_H[SB]),FALSE)</f>
        <v>0.14787234042553188</v>
      </c>
      <c r="T150" s="24">
        <f>((MYRANKS_H[[#This Row],[H]]+1768)/(MYRANKS_H[[#This Row],[AB]]+6617)-0.267)/0.0024-VLOOKUP(MYRANKS_H[[#This Row],[POS]],ReplacementLevel_H[],COLUMN(ReplacementLevel_H[AVG]),FALSE)</f>
        <v>-0.37055043999758164</v>
      </c>
      <c r="U150" s="24">
        <f>MYRANKS_H[[#This Row],[RSGP]]+MYRANKS_H[[#This Row],[HRSGP]]+MYRANKS_H[[#This Row],[RBISGP]]+MYRANKS_H[[#This Row],[SBSGP]]+MYRANKS_H[[#This Row],[AVGSGP]]</f>
        <v>0.40106849986509829</v>
      </c>
      <c r="V150" s="57">
        <f>_xlfn.RANK.EQ(MYRANKS_H[[#This Row],[TTLSGP]],U:U,0)</f>
        <v>149</v>
      </c>
    </row>
    <row r="151" spans="1:22" x14ac:dyDescent="0.25">
      <c r="A151" s="6" t="s">
        <v>1467</v>
      </c>
      <c r="B151" s="13" t="str">
        <f>VLOOKUP(MYRANKS_H[[#This Row],[PLAYERID]],PLAYERIDMAP[],COLUMN(PLAYERIDMAP[[#This Row],[PLAYERNAME]]),FALSE)</f>
        <v>Erick Aybar</v>
      </c>
      <c r="C151" s="9" t="str">
        <f>VLOOKUP(MYRANKS_H[[#This Row],[PLAYERID]],PLAYERIDMAP[],COLUMN(PLAYERIDMAP[[#This Row],[TEAM]]),FALSE)</f>
        <v>LAA</v>
      </c>
      <c r="D151" s="9" t="str">
        <f>VLOOKUP(MYRANKS_H[[#This Row],[PLAYERID]],PLAYERIDMAP[],COLUMN(PLAYERIDMAP[[#This Row],[POS]]),FALSE)</f>
        <v>SS</v>
      </c>
      <c r="E151" s="9">
        <f>VLOOKUP(MYRANKS_H[[#This Row],[PLAYERID]],PLAYERIDMAP[],COLUMN(PLAYERIDMAP[[#This Row],[IDFANGRAPHS]]),FALSE)</f>
        <v>4082</v>
      </c>
      <c r="F151" s="10">
        <f>VLOOKUP(MYRANKS_H[[#This Row],[PLAYER NAME]],HITTERPROJECTIONS[],COLUMN(HITTERPROJECTIONS[[#This Row],[PA]]),FALSE)</f>
        <v>575</v>
      </c>
      <c r="G151" s="33">
        <f>VLOOKUP(MYRANKS_H[[#This Row],[PLAYER NAME]],HITTERPROJECTIONS[],COLUMN(HITTERPROJECTIONS[[#This Row],[AB]]),FALSE)</f>
        <v>544.88095238095229</v>
      </c>
      <c r="H151" s="33">
        <f>VLOOKUP(MYRANKS_H[[#This Row],[PLAYER NAME]],HITTERPROJECTIONS[],COLUMN(HITTERPROJECTIONS[[#This Row],[HITS]]),FALSE)</f>
        <v>154.42751999999999</v>
      </c>
      <c r="I151" s="33">
        <f>VLOOKUP(MYRANKS_H[[#This Row],[PLAYER NAME]],HITTERPROJECTIONS[],COLUMN(HITTERPROJECTIONS[[#This Row],[HR]]),FALSE)</f>
        <v>6.8693333333333326</v>
      </c>
      <c r="J151" s="33">
        <f>VLOOKUP(MYRANKS_H[[#This Row],[PLAYER NAME]],HITTERPROJECTIONS[],COLUMN(HITTERPROJECTIONS[[#This Row],[R]]),FALSE)</f>
        <v>67.275000000000006</v>
      </c>
      <c r="K151" s="33">
        <f>VLOOKUP(MYRANKS_H[[#This Row],[PLAYER NAME]],HITTERPROJECTIONS[],COLUMN(HITTERPROJECTIONS[[#This Row],[RBI]]),FALSE)</f>
        <v>52.9</v>
      </c>
      <c r="L151" s="33">
        <f>VLOOKUP(MYRANKS_H[[#This Row],[PLAYER NAME]],HITTERPROJECTIONS[],COLUMN(HITTERPROJECTIONS[[#This Row],[BB]]),FALSE)</f>
        <v>23</v>
      </c>
      <c r="M151" s="33">
        <f>VLOOKUP(MYRANKS_H[[#This Row],[PLAYER NAME]],HITTERPROJECTIONS[],COLUMN(HITTERPROJECTIONS[[#This Row],[SO]]),FALSE)</f>
        <v>57.5</v>
      </c>
      <c r="N151" s="33">
        <f>VLOOKUP(MYRANKS_H[[#This Row],[PLAYER NAME]],HITTERPROJECTIONS[],COLUMN(HITTERPROJECTIONS[[#This Row],[SB]]),FALSE)</f>
        <v>14.375</v>
      </c>
      <c r="O151" s="12">
        <f>MYRANKS_H[[#This Row],[H]]/MYRANKS_H[[#This Row],[AB]]</f>
        <v>0.28341515577889448</v>
      </c>
      <c r="P151" s="24">
        <f>MYRANKS_H[[#This Row],[R]]/24.6-VLOOKUP(MYRANKS_H[[#This Row],[POS]],ReplacementLevel_H[],COLUMN(ReplacementLevel_H[R]),FALSE)</f>
        <v>3.475609756097553E-2</v>
      </c>
      <c r="Q151" s="24">
        <f>MYRANKS_H[[#This Row],[HR]]/10.4-VLOOKUP(MYRANKS_H[[#This Row],[POS]],ReplacementLevel_H[],COLUMN(ReplacementLevel_H[HR]),FALSE)</f>
        <v>-0.45948717948717965</v>
      </c>
      <c r="R151" s="24">
        <f>MYRANKS_H[[#This Row],[RBI]]/24.6-VLOOKUP(MYRANKS_H[[#This Row],[POS]],ReplacementLevel_H[],COLUMN(ReplacementLevel_H[RBI]),FALSE)</f>
        <v>-4.9593495934959542E-2</v>
      </c>
      <c r="S151" s="24">
        <f>MYRANKS_H[[#This Row],[SB]]/9.4-VLOOKUP(MYRANKS_H[[#This Row],[POS]],ReplacementLevel_H[],COLUMN(ReplacementLevel_H[SB]),FALSE)</f>
        <v>0.11925531914893628</v>
      </c>
      <c r="T151" s="24">
        <f>((MYRANKS_H[[#This Row],[H]]+1768)/(MYRANKS_H[[#This Row],[AB]]+6617)-0.267)/0.0024-VLOOKUP(MYRANKS_H[[#This Row],[POS]],ReplacementLevel_H[],COLUMN(ReplacementLevel_H[AVG]),FALSE)</f>
        <v>0.75372820388365713</v>
      </c>
      <c r="U151" s="24">
        <f>MYRANKS_H[[#This Row],[RSGP]]+MYRANKS_H[[#This Row],[HRSGP]]+MYRANKS_H[[#This Row],[RBISGP]]+MYRANKS_H[[#This Row],[SBSGP]]+MYRANKS_H[[#This Row],[AVGSGP]]</f>
        <v>0.39865894517142975</v>
      </c>
      <c r="V151" s="57">
        <f>_xlfn.RANK.EQ(MYRANKS_H[[#This Row],[TTLSGP]],U:U,0)</f>
        <v>150</v>
      </c>
    </row>
    <row r="152" spans="1:22" ht="15" customHeight="1" x14ac:dyDescent="0.25">
      <c r="A152" s="45" t="s">
        <v>2191</v>
      </c>
      <c r="B152" s="46" t="str">
        <f>VLOOKUP(MYRANKS_H[[#This Row],[PLAYERID]],PLAYERIDMAP[],COLUMN(PLAYERIDMAP[[#This Row],[PLAYERNAME]]),FALSE)</f>
        <v>Jose Abreu</v>
      </c>
      <c r="C152" s="59" t="str">
        <f>VLOOKUP(MYRANKS_H[[#This Row],[PLAYERID]],PLAYERIDMAP[],COLUMN(PLAYERIDMAP[[#This Row],[TEAM]]),FALSE)</f>
        <v>CHW</v>
      </c>
      <c r="D152" s="59" t="str">
        <f>VLOOKUP(MYRANKS_H[[#This Row],[PLAYERID]],PLAYERIDMAP[],COLUMN(PLAYERIDMAP[[#This Row],[POS]]),FALSE)</f>
        <v>1B</v>
      </c>
      <c r="E152" s="59">
        <f>VLOOKUP(MYRANKS_H[[#This Row],[PLAYERID]],PLAYERIDMAP[],COLUMN(PLAYERIDMAP[[#This Row],[IDFANGRAPHS]]),FALSE)</f>
        <v>0</v>
      </c>
      <c r="F152" s="59">
        <f>VLOOKUP(MYRANKS_H[[#This Row],[PLAYER NAME]],HITTERPROJECTIONS[],COLUMN(HITTERPROJECTIONS[[#This Row],[PA]]),FALSE)</f>
        <v>500</v>
      </c>
      <c r="G152" s="60">
        <f>VLOOKUP(MYRANKS_H[[#This Row],[PLAYER NAME]],HITTERPROJECTIONS[],COLUMN(HITTERPROJECTIONS[[#This Row],[AB]]),FALSE)</f>
        <v>460</v>
      </c>
      <c r="H152" s="60">
        <f>VLOOKUP(MYRANKS_H[[#This Row],[PLAYER NAME]],HITTERPROJECTIONS[],COLUMN(HITTERPROJECTIONS[[#This Row],[HITS]]),FALSE)</f>
        <v>124.14379999999998</v>
      </c>
      <c r="I152" s="60">
        <f>VLOOKUP(MYRANKS_H[[#This Row],[PLAYER NAME]],HITTERPROJECTIONS[],COLUMN(HITTERPROJECTIONS[[#This Row],[HR]]),FALSE)</f>
        <v>23.36</v>
      </c>
      <c r="J152" s="60">
        <f>VLOOKUP(MYRANKS_H[[#This Row],[PLAYER NAME]],HITTERPROJECTIONS[],COLUMN(HITTERPROJECTIONS[[#This Row],[R]]),FALSE)</f>
        <v>60</v>
      </c>
      <c r="K152" s="60">
        <f>VLOOKUP(MYRANKS_H[[#This Row],[PLAYER NAME]],HITTERPROJECTIONS[],COLUMN(HITTERPROJECTIONS[[#This Row],[RBI]]),FALSE)</f>
        <v>60</v>
      </c>
      <c r="L152" s="60">
        <f>VLOOKUP(MYRANKS_H[[#This Row],[PLAYER NAME]],HITTERPROJECTIONS[],COLUMN(HITTERPROJECTIONS[[#This Row],[BB]]),FALSE)</f>
        <v>30</v>
      </c>
      <c r="M152" s="60">
        <f>VLOOKUP(MYRANKS_H[[#This Row],[PLAYER NAME]],HITTERPROJECTIONS[],COLUMN(HITTERPROJECTIONS[[#This Row],[SO]]),FALSE)</f>
        <v>100</v>
      </c>
      <c r="N152" s="60">
        <f>VLOOKUP(MYRANKS_H[[#This Row],[PLAYER NAME]],HITTERPROJECTIONS[],COLUMN(HITTERPROJECTIONS[[#This Row],[SB]]),FALSE)</f>
        <v>6.5</v>
      </c>
      <c r="O152" s="61">
        <f>MYRANKS_H[[#This Row],[H]]/MYRANKS_H[[#This Row],[AB]]</f>
        <v>0.26987782608695648</v>
      </c>
      <c r="P152" s="62">
        <f>MYRANKS_H[[#This Row],[R]]/24.6-VLOOKUP(MYRANKS_H[[#This Row],[POS]],ReplacementLevel_H[],COLUMN(ReplacementLevel_H[R]),FALSE)</f>
        <v>7.9024390243902509E-2</v>
      </c>
      <c r="Q152" s="62">
        <f>MYRANKS_H[[#This Row],[HR]]/10.4-VLOOKUP(MYRANKS_H[[#This Row],[POS]],ReplacementLevel_H[],COLUMN(ReplacementLevel_H[HR]),FALSE)</f>
        <v>0.30615384615384622</v>
      </c>
      <c r="R152" s="62">
        <f>MYRANKS_H[[#This Row],[RBI]]/24.6-VLOOKUP(MYRANKS_H[[#This Row],[POS]],ReplacementLevel_H[],COLUMN(ReplacementLevel_H[RBI]),FALSE)</f>
        <v>-0.26097560975609779</v>
      </c>
      <c r="S152" s="62">
        <f>MYRANKS_H[[#This Row],[SB]]/9.4-VLOOKUP(MYRANKS_H[[#This Row],[POS]],ReplacementLevel_H[],COLUMN(ReplacementLevel_H[SB]),FALSE)</f>
        <v>0.40148936170212762</v>
      </c>
      <c r="T152" s="62">
        <f>((MYRANKS_H[[#This Row],[H]]+1768)/(MYRANKS_H[[#This Row],[AB]]+6617)-0.267)/0.0024-VLOOKUP(MYRANKS_H[[#This Row],[POS]],ReplacementLevel_H[],COLUMN(ReplacementLevel_H[AVG]),FALSE)</f>
        <v>-0.13781687155573993</v>
      </c>
      <c r="U152" s="63">
        <f>MYRANKS_H[[#This Row],[RSGP]]+MYRANKS_H[[#This Row],[HRSGP]]+MYRANKS_H[[#This Row],[RBISGP]]+MYRANKS_H[[#This Row],[SBSGP]]+MYRANKS_H[[#This Row],[AVGSGP]]</f>
        <v>0.38787511678803854</v>
      </c>
      <c r="V152" s="62">
        <f>_xlfn.RANK.EQ(MYRANKS_H[[#This Row],[TTLSGP]],U:U,0)</f>
        <v>151</v>
      </c>
    </row>
    <row r="153" spans="1:22" x14ac:dyDescent="0.25">
      <c r="A153" s="45" t="s">
        <v>5283</v>
      </c>
      <c r="B153" s="46" t="str">
        <f>VLOOKUP(MYRANKS_H[[#This Row],[PLAYERID]],PLAYERIDMAP[],COLUMN(PLAYERIDMAP[[#This Row],[PLAYERNAME]]),FALSE)</f>
        <v>Scooter Gennett</v>
      </c>
      <c r="C153" s="59" t="str">
        <f>VLOOKUP(MYRANKS_H[[#This Row],[PLAYERID]],PLAYERIDMAP[],COLUMN(PLAYERIDMAP[[#This Row],[TEAM]]),FALSE)</f>
        <v>MIL</v>
      </c>
      <c r="D153" s="59" t="str">
        <f>VLOOKUP(MYRANKS_H[[#This Row],[PLAYERID]],PLAYERIDMAP[],COLUMN(PLAYERIDMAP[[#This Row],[POS]]),FALSE)</f>
        <v>2B</v>
      </c>
      <c r="E153" s="59">
        <f>VLOOKUP(MYRANKS_H[[#This Row],[PLAYERID]],PLAYERIDMAP[],COLUMN(PLAYERIDMAP[[#This Row],[IDFANGRAPHS]]),FALSE)</f>
        <v>10339</v>
      </c>
      <c r="F153" s="59">
        <f>VLOOKUP(MYRANKS_H[[#This Row],[PLAYER NAME]],HITTERPROJECTIONS[],COLUMN(HITTERPROJECTIONS[[#This Row],[PA]]),FALSE)</f>
        <v>400</v>
      </c>
      <c r="G153" s="60">
        <f>VLOOKUP(MYRANKS_H[[#This Row],[PLAYER NAME]],HITTERPROJECTIONS[],COLUMN(HITTERPROJECTIONS[[#This Row],[AB]]),FALSE)</f>
        <v>378.52173913043475</v>
      </c>
      <c r="H153" s="60">
        <f>VLOOKUP(MYRANKS_H[[#This Row],[PLAYER NAME]],HITTERPROJECTIONS[],COLUMN(HITTERPROJECTIONS[[#This Row],[HITS]]),FALSE)</f>
        <v>103.43076956521739</v>
      </c>
      <c r="I153" s="60">
        <f>VLOOKUP(MYRANKS_H[[#This Row],[PLAYER NAME]],HITTERPROJECTIONS[],COLUMN(HITTERPROJECTIONS[[#This Row],[HR]]),FALSE)</f>
        <v>11.405652173913042</v>
      </c>
      <c r="J153" s="60">
        <f>VLOOKUP(MYRANKS_H[[#This Row],[PLAYER NAME]],HITTERPROJECTIONS[],COLUMN(HITTERPROJECTIONS[[#This Row],[R]]),FALSE)</f>
        <v>48.8</v>
      </c>
      <c r="K153" s="60">
        <f>VLOOKUP(MYRANKS_H[[#This Row],[PLAYER NAME]],HITTERPROJECTIONS[],COLUMN(HITTERPROJECTIONS[[#This Row],[RBI]]),FALSE)</f>
        <v>40.799999999999997</v>
      </c>
      <c r="L153" s="60">
        <f>VLOOKUP(MYRANKS_H[[#This Row],[PLAYER NAME]],HITTERPROJECTIONS[],COLUMN(HITTERPROJECTIONS[[#This Row],[BB]]),FALSE)</f>
        <v>18</v>
      </c>
      <c r="M153" s="60">
        <f>VLOOKUP(MYRANKS_H[[#This Row],[PLAYER NAME]],HITTERPROJECTIONS[],COLUMN(HITTERPROJECTIONS[[#This Row],[SO]]),FALSE)</f>
        <v>72</v>
      </c>
      <c r="N153" s="60">
        <f>VLOOKUP(MYRANKS_H[[#This Row],[PLAYER NAME]],HITTERPROJECTIONS[],COLUMN(HITTERPROJECTIONS[[#This Row],[SB]]),FALSE)</f>
        <v>3.5733333333333333</v>
      </c>
      <c r="O153" s="61">
        <f>MYRANKS_H[[#This Row],[H]]/MYRANKS_H[[#This Row],[AB]]</f>
        <v>0.27324921892947396</v>
      </c>
      <c r="P153" s="62">
        <f>MYRANKS_H[[#This Row],[R]]/24.6-VLOOKUP(MYRANKS_H[[#This Row],[POS]],ReplacementLevel_H[],COLUMN(ReplacementLevel_H[R]),FALSE)</f>
        <v>-0.14626016260162622</v>
      </c>
      <c r="Q153" s="62">
        <f>MYRANKS_H[[#This Row],[HR]]/10.4-VLOOKUP(MYRANKS_H[[#This Row],[POS]],ReplacementLevel_H[],COLUMN(ReplacementLevel_H[HR]),FALSE)</f>
        <v>-3.3026755852845202E-3</v>
      </c>
      <c r="R153" s="62">
        <f>MYRANKS_H[[#This Row],[RBI]]/24.6-VLOOKUP(MYRANKS_H[[#This Row],[POS]],ReplacementLevel_H[],COLUMN(ReplacementLevel_H[RBI]),FALSE)</f>
        <v>-0.14146341463414669</v>
      </c>
      <c r="S153" s="62">
        <f>MYRANKS_H[[#This Row],[SB]]/9.4-VLOOKUP(MYRANKS_H[[#This Row],[POS]],ReplacementLevel_H[],COLUMN(ReplacementLevel_H[SB]),FALSE)</f>
        <v>1.4184397163119478E-4</v>
      </c>
      <c r="T153" s="62">
        <f>((MYRANKS_H[[#This Row],[H]]+1768)/(MYRANKS_H[[#This Row],[AB]]+6617)-0.267)/0.0024-VLOOKUP(MYRANKS_H[[#This Row],[POS]],ReplacementLevel_H[],COLUMN(ReplacementLevel_H[AVG]),FALSE)</f>
        <v>0.6659992106751339</v>
      </c>
      <c r="U153" s="63">
        <f>MYRANKS_H[[#This Row],[RSGP]]+MYRANKS_H[[#This Row],[HRSGP]]+MYRANKS_H[[#This Row],[RBISGP]]+MYRANKS_H[[#This Row],[SBSGP]]+MYRANKS_H[[#This Row],[AVGSGP]]</f>
        <v>0.37511480182570767</v>
      </c>
      <c r="V153" s="62">
        <f>_xlfn.RANK.EQ(MYRANKS_H[[#This Row],[TTLSGP]],U:U,0)</f>
        <v>152</v>
      </c>
    </row>
    <row r="154" spans="1:22" ht="15" customHeight="1" x14ac:dyDescent="0.25">
      <c r="A154" s="6" t="s">
        <v>1411</v>
      </c>
      <c r="B154" s="13" t="str">
        <f>VLOOKUP(MYRANKS_H[[#This Row],[PLAYERID]],PLAYERIDMAP[],COLUMN(PLAYERIDMAP[[#This Row],[PLAYERNAME]]),FALSE)</f>
        <v>Jordy Mercer</v>
      </c>
      <c r="C154" s="9" t="str">
        <f>VLOOKUP(MYRANKS_H[[#This Row],[PLAYERID]],PLAYERIDMAP[],COLUMN(PLAYERIDMAP[[#This Row],[TEAM]]),FALSE)</f>
        <v>PIT</v>
      </c>
      <c r="D154" s="9" t="str">
        <f>VLOOKUP(MYRANKS_H[[#This Row],[PLAYERID]],PLAYERIDMAP[],COLUMN(PLAYERIDMAP[[#This Row],[POS]]),FALSE)</f>
        <v>2B</v>
      </c>
      <c r="E154" s="9">
        <f>VLOOKUP(MYRANKS_H[[#This Row],[PLAYERID]],PLAYERIDMAP[],COLUMN(PLAYERIDMAP[[#This Row],[IDFANGRAPHS]]),FALSE)</f>
        <v>6547</v>
      </c>
      <c r="F154" s="10">
        <f>VLOOKUP(MYRANKS_H[[#This Row],[PLAYER NAME]],HITTERPROJECTIONS[],COLUMN(HITTERPROJECTIONS[[#This Row],[PA]]),FALSE)</f>
        <v>500</v>
      </c>
      <c r="G154" s="33">
        <f>VLOOKUP(MYRANKS_H[[#This Row],[PLAYER NAME]],HITTERPROJECTIONS[],COLUMN(HITTERPROJECTIONS[[#This Row],[AB]]),FALSE)</f>
        <v>459.44444444444446</v>
      </c>
      <c r="H154" s="33">
        <f>VLOOKUP(MYRANKS_H[[#This Row],[PLAYER NAME]],HITTERPROJECTIONS[],COLUMN(HITTERPROJECTIONS[[#This Row],[HITS]]),FALSE)</f>
        <v>120.44505833333334</v>
      </c>
      <c r="I154" s="33">
        <f>VLOOKUP(MYRANKS_H[[#This Row],[PLAYER NAME]],HITTERPROJECTIONS[],COLUMN(HITTERPROJECTIONS[[#This Row],[HR]]),FALSE)</f>
        <v>10.51675</v>
      </c>
      <c r="J154" s="33">
        <f>VLOOKUP(MYRANKS_H[[#This Row],[PLAYER NAME]],HITTERPROJECTIONS[],COLUMN(HITTERPROJECTIONS[[#This Row],[R]]),FALSE)</f>
        <v>51</v>
      </c>
      <c r="K154" s="33">
        <f>VLOOKUP(MYRANKS_H[[#This Row],[PLAYER NAME]],HITTERPROJECTIONS[],COLUMN(HITTERPROJECTIONS[[#This Row],[RBI]]),FALSE)</f>
        <v>43</v>
      </c>
      <c r="L154" s="33">
        <f>VLOOKUP(MYRANKS_H[[#This Row],[PLAYER NAME]],HITTERPROJECTIONS[],COLUMN(HITTERPROJECTIONS[[#This Row],[BB]]),FALSE)</f>
        <v>32.5</v>
      </c>
      <c r="M154" s="33">
        <f>VLOOKUP(MYRANKS_H[[#This Row],[PLAYER NAME]],HITTERPROJECTIONS[],COLUMN(HITTERPROJECTIONS[[#This Row],[SO]]),FALSE)</f>
        <v>85</v>
      </c>
      <c r="N154" s="33">
        <f>VLOOKUP(MYRANKS_H[[#This Row],[PLAYER NAME]],HITTERPROJECTIONS[],COLUMN(HITTERPROJECTIONS[[#This Row],[SB]]),FALSE)</f>
        <v>4.6428571428571432</v>
      </c>
      <c r="O154" s="12">
        <f>MYRANKS_H[[#This Row],[H]]/MYRANKS_H[[#This Row],[AB]]</f>
        <v>0.26215369407496975</v>
      </c>
      <c r="P154" s="24">
        <f>MYRANKS_H[[#This Row],[R]]/24.6-VLOOKUP(MYRANKS_H[[#This Row],[POS]],ReplacementLevel_H[],COLUMN(ReplacementLevel_H[R]),FALSE)</f>
        <v>-5.6829268292682755E-2</v>
      </c>
      <c r="Q154" s="24">
        <f>MYRANKS_H[[#This Row],[HR]]/10.4-VLOOKUP(MYRANKS_H[[#This Row],[POS]],ReplacementLevel_H[],COLUMN(ReplacementLevel_H[HR]),FALSE)</f>
        <v>-8.8774038461538529E-2</v>
      </c>
      <c r="R154" s="24">
        <f>MYRANKS_H[[#This Row],[RBI]]/24.6-VLOOKUP(MYRANKS_H[[#This Row],[POS]],ReplacementLevel_H[],COLUMN(ReplacementLevel_H[RBI]),FALSE)</f>
        <v>-5.2032520325203446E-2</v>
      </c>
      <c r="S154" s="24">
        <f>MYRANKS_H[[#This Row],[SB]]/9.4-VLOOKUP(MYRANKS_H[[#This Row],[POS]],ReplacementLevel_H[],COLUMN(ReplacementLevel_H[SB]),FALSE)</f>
        <v>0.11392097264437689</v>
      </c>
      <c r="T154" s="24">
        <f>((MYRANKS_H[[#This Row],[H]]+1768)/(MYRANKS_H[[#This Row],[AB]]+6617)-0.267)/0.0024-VLOOKUP(MYRANKS_H[[#This Row],[POS]],ReplacementLevel_H[],COLUMN(ReplacementLevel_H[AVG]),FALSE)</f>
        <v>0.39314421476571121</v>
      </c>
      <c r="U154" s="24">
        <f>MYRANKS_H[[#This Row],[RSGP]]+MYRANKS_H[[#This Row],[HRSGP]]+MYRANKS_H[[#This Row],[RBISGP]]+MYRANKS_H[[#This Row],[SBSGP]]+MYRANKS_H[[#This Row],[AVGSGP]]</f>
        <v>0.30942936033066337</v>
      </c>
      <c r="V154" s="57">
        <f>_xlfn.RANK.EQ(MYRANKS_H[[#This Row],[TTLSGP]],U:U,0)</f>
        <v>153</v>
      </c>
    </row>
    <row r="155" spans="1:22" ht="15" customHeight="1" x14ac:dyDescent="0.25">
      <c r="A155" s="6" t="s">
        <v>1275</v>
      </c>
      <c r="B155" s="13" t="str">
        <f>VLOOKUP(MYRANKS_H[[#This Row],[PLAYERID]],PLAYERIDMAP[],COLUMN(PLAYERIDMAP[[#This Row],[PLAYERNAME]]),FALSE)</f>
        <v>Chris Iannetta</v>
      </c>
      <c r="C155" s="9" t="str">
        <f>VLOOKUP(MYRANKS_H[[#This Row],[PLAYERID]],PLAYERIDMAP[],COLUMN(PLAYERIDMAP[[#This Row],[TEAM]]),FALSE)</f>
        <v>LAA</v>
      </c>
      <c r="D155" s="9" t="str">
        <f>VLOOKUP(MYRANKS_H[[#This Row],[PLAYERID]],PLAYERIDMAP[],COLUMN(PLAYERIDMAP[[#This Row],[POS]]),FALSE)</f>
        <v>C</v>
      </c>
      <c r="E155" s="9">
        <f>VLOOKUP(MYRANKS_H[[#This Row],[PLAYERID]],PLAYERIDMAP[],COLUMN(PLAYERIDMAP[[#This Row],[IDFANGRAPHS]]),FALSE)</f>
        <v>8267</v>
      </c>
      <c r="F155" s="10">
        <f>VLOOKUP(MYRANKS_H[[#This Row],[PLAYER NAME]],HITTERPROJECTIONS[],COLUMN(HITTERPROJECTIONS[[#This Row],[PA]]),FALSE)</f>
        <v>400</v>
      </c>
      <c r="G155" s="33">
        <f>VLOOKUP(MYRANKS_H[[#This Row],[PLAYER NAME]],HITTERPROJECTIONS[],COLUMN(HITTERPROJECTIONS[[#This Row],[AB]]),FALSE)</f>
        <v>334</v>
      </c>
      <c r="H155" s="33">
        <f>VLOOKUP(MYRANKS_H[[#This Row],[PLAYER NAME]],HITTERPROJECTIONS[],COLUMN(HITTERPROJECTIONS[[#This Row],[HITS]]),FALSE)</f>
        <v>78.054741666666658</v>
      </c>
      <c r="I155" s="33">
        <f>VLOOKUP(MYRANKS_H[[#This Row],[PLAYER NAME]],HITTERPROJECTIONS[],COLUMN(HITTERPROJECTIONS[[#This Row],[HR]]),FALSE)</f>
        <v>12.971666666666668</v>
      </c>
      <c r="J155" s="33">
        <f>VLOOKUP(MYRANKS_H[[#This Row],[PLAYER NAME]],HITTERPROJECTIONS[],COLUMN(HITTERPROJECTIONS[[#This Row],[R]]),FALSE)</f>
        <v>43.2</v>
      </c>
      <c r="K155" s="33">
        <f>VLOOKUP(MYRANKS_H[[#This Row],[PLAYER NAME]],HITTERPROJECTIONS[],COLUMN(HITTERPROJECTIONS[[#This Row],[RBI]]),FALSE)</f>
        <v>42.4</v>
      </c>
      <c r="L155" s="33">
        <f>VLOOKUP(MYRANKS_H[[#This Row],[PLAYER NAME]],HITTERPROJECTIONS[],COLUMN(HITTERPROJECTIONS[[#This Row],[BB]]),FALSE)</f>
        <v>60</v>
      </c>
      <c r="M155" s="33">
        <f>VLOOKUP(MYRANKS_H[[#This Row],[PLAYER NAME]],HITTERPROJECTIONS[],COLUMN(HITTERPROJECTIONS[[#This Row],[SO]]),FALSE)</f>
        <v>96</v>
      </c>
      <c r="N155" s="33">
        <f>VLOOKUP(MYRANKS_H[[#This Row],[PLAYER NAME]],HITTERPROJECTIONS[],COLUMN(HITTERPROJECTIONS[[#This Row],[SB]]),FALSE)</f>
        <v>1.3333333333333333</v>
      </c>
      <c r="O155" s="12">
        <f>MYRANKS_H[[#This Row],[H]]/MYRANKS_H[[#This Row],[AB]]</f>
        <v>0.23369683133732533</v>
      </c>
      <c r="P155" s="24">
        <f>MYRANKS_H[[#This Row],[R]]/24.6-VLOOKUP(MYRANKS_H[[#This Row],[POS]],ReplacementLevel_H[],COLUMN(ReplacementLevel_H[R]),FALSE)</f>
        <v>9.6097560975609841E-2</v>
      </c>
      <c r="Q155" s="24">
        <f>MYRANKS_H[[#This Row],[HR]]/10.4-VLOOKUP(MYRANKS_H[[#This Row],[POS]],ReplacementLevel_H[],COLUMN(ReplacementLevel_H[HR]),FALSE)</f>
        <v>0.17727564102564108</v>
      </c>
      <c r="R155" s="24">
        <f>MYRANKS_H[[#This Row],[RBI]]/24.6-VLOOKUP(MYRANKS_H[[#This Row],[POS]],ReplacementLevel_H[],COLUMN(ReplacementLevel_H[RBI]),FALSE)</f>
        <v>-6.6422764227642483E-2</v>
      </c>
      <c r="S155" s="24">
        <f>MYRANKS_H[[#This Row],[SB]]/9.4-VLOOKUP(MYRANKS_H[[#This Row],[POS]],ReplacementLevel_H[],COLUMN(ReplacementLevel_H[SB]),FALSE)</f>
        <v>-3.8156028368794337E-2</v>
      </c>
      <c r="T155" s="24">
        <f>((MYRANKS_H[[#This Row],[H]]+1768)/(MYRANKS_H[[#This Row],[AB]]+6617)-0.267)/0.0024-VLOOKUP(MYRANKS_H[[#This Row],[POS]],ReplacementLevel_H[],COLUMN(ReplacementLevel_H[AVG]),FALSE)</f>
        <v>0.12882257149249443</v>
      </c>
      <c r="U155" s="24">
        <f>MYRANKS_H[[#This Row],[RSGP]]+MYRANKS_H[[#This Row],[HRSGP]]+MYRANKS_H[[#This Row],[RBISGP]]+MYRANKS_H[[#This Row],[SBSGP]]+MYRANKS_H[[#This Row],[AVGSGP]]</f>
        <v>0.29761698089730854</v>
      </c>
      <c r="V155" s="57">
        <f>_xlfn.RANK.EQ(MYRANKS_H[[#This Row],[TTLSGP]],U:U,0)</f>
        <v>154</v>
      </c>
    </row>
    <row r="156" spans="1:22" ht="15" customHeight="1" x14ac:dyDescent="0.25">
      <c r="A156" s="6" t="s">
        <v>1329</v>
      </c>
      <c r="B156" s="13" t="str">
        <f>VLOOKUP(MYRANKS_H[[#This Row],[PLAYERID]],PLAYERIDMAP[],COLUMN(PLAYERIDMAP[[#This Row],[PLAYERNAME]]),FALSE)</f>
        <v>Brian Dozier</v>
      </c>
      <c r="C156" s="9" t="str">
        <f>VLOOKUP(MYRANKS_H[[#This Row],[PLAYERID]],PLAYERIDMAP[],COLUMN(PLAYERIDMAP[[#This Row],[TEAM]]),FALSE)</f>
        <v>MIN</v>
      </c>
      <c r="D156" s="9" t="str">
        <f>VLOOKUP(MYRANKS_H[[#This Row],[PLAYERID]],PLAYERIDMAP[],COLUMN(PLAYERIDMAP[[#This Row],[POS]]),FALSE)</f>
        <v>SS</v>
      </c>
      <c r="E156" s="9">
        <f>VLOOKUP(MYRANKS_H[[#This Row],[PLAYERID]],PLAYERIDMAP[],COLUMN(PLAYERIDMAP[[#This Row],[IDFANGRAPHS]]),FALSE)</f>
        <v>9810</v>
      </c>
      <c r="F156" s="10">
        <f>VLOOKUP(MYRANKS_H[[#This Row],[PLAYER NAME]],HITTERPROJECTIONS[],COLUMN(HITTERPROJECTIONS[[#This Row],[PA]]),FALSE)</f>
        <v>600</v>
      </c>
      <c r="G156" s="33">
        <f>VLOOKUP(MYRANKS_H[[#This Row],[PLAYER NAME]],HITTERPROJECTIONS[],COLUMN(HITTERPROJECTIONS[[#This Row],[AB]]),FALSE)</f>
        <v>546.42857142857133</v>
      </c>
      <c r="H156" s="33">
        <f>VLOOKUP(MYRANKS_H[[#This Row],[PLAYER NAME]],HITTERPROJECTIONS[],COLUMN(HITTERPROJECTIONS[[#This Row],[HITS]]),FALSE)</f>
        <v>132.39797142857142</v>
      </c>
      <c r="I156" s="33">
        <f>VLOOKUP(MYRANKS_H[[#This Row],[PLAYER NAME]],HITTERPROJECTIONS[],COLUMN(HITTERPROJECTIONS[[#This Row],[HR]]),FALSE)</f>
        <v>15.82971428571428</v>
      </c>
      <c r="J156" s="33">
        <f>VLOOKUP(MYRANKS_H[[#This Row],[PLAYER NAME]],HITTERPROJECTIONS[],COLUMN(HITTERPROJECTIONS[[#This Row],[R]]),FALSE)</f>
        <v>66</v>
      </c>
      <c r="K156" s="33">
        <f>VLOOKUP(MYRANKS_H[[#This Row],[PLAYER NAME]],HITTERPROJECTIONS[],COLUMN(HITTERPROJECTIONS[[#This Row],[RBI]]),FALSE)</f>
        <v>62.4</v>
      </c>
      <c r="L156" s="33">
        <f>VLOOKUP(MYRANKS_H[[#This Row],[PLAYER NAME]],HITTERPROJECTIONS[],COLUMN(HITTERPROJECTIONS[[#This Row],[BB]]),FALSE)</f>
        <v>45</v>
      </c>
      <c r="M156" s="33">
        <f>VLOOKUP(MYRANKS_H[[#This Row],[PLAYER NAME]],HITTERPROJECTIONS[],COLUMN(HITTERPROJECTIONS[[#This Row],[SO]]),FALSE)</f>
        <v>111</v>
      </c>
      <c r="N156" s="33">
        <f>VLOOKUP(MYRANKS_H[[#This Row],[PLAYER NAME]],HITTERPROJECTIONS[],COLUMN(HITTERPROJECTIONS[[#This Row],[SB]]),FALSE)</f>
        <v>14.399999999999999</v>
      </c>
      <c r="O156" s="12">
        <f>MYRANKS_H[[#This Row],[H]]/MYRANKS_H[[#This Row],[AB]]</f>
        <v>0.24229694117647063</v>
      </c>
      <c r="P156" s="24">
        <f>MYRANKS_H[[#This Row],[R]]/24.6-VLOOKUP(MYRANKS_H[[#This Row],[POS]],ReplacementLevel_H[],COLUMN(ReplacementLevel_H[R]),FALSE)</f>
        <v>-1.7073170731707776E-2</v>
      </c>
      <c r="Q156" s="24">
        <f>MYRANKS_H[[#This Row],[HR]]/10.4-VLOOKUP(MYRANKS_H[[#This Row],[POS]],ReplacementLevel_H[],COLUMN(ReplacementLevel_H[HR]),FALSE)</f>
        <v>0.40208791208791128</v>
      </c>
      <c r="R156" s="24">
        <f>MYRANKS_H[[#This Row],[RBI]]/24.6-VLOOKUP(MYRANKS_H[[#This Row],[POS]],ReplacementLevel_H[],COLUMN(ReplacementLevel_H[RBI]),FALSE)</f>
        <v>0.33658536585365795</v>
      </c>
      <c r="S156" s="24">
        <f>MYRANKS_H[[#This Row],[SB]]/9.4-VLOOKUP(MYRANKS_H[[#This Row],[POS]],ReplacementLevel_H[],COLUMN(ReplacementLevel_H[SB]),FALSE)</f>
        <v>0.12191489361702113</v>
      </c>
      <c r="T156" s="24">
        <f>((MYRANKS_H[[#This Row],[H]]+1768)/(MYRANKS_H[[#This Row],[AB]]+6617)-0.267)/0.0024-VLOOKUP(MYRANKS_H[[#This Row],[POS]],ReplacementLevel_H[],COLUMN(ReplacementLevel_H[AVG]),FALSE)</f>
        <v>-0.55180167783450884</v>
      </c>
      <c r="U156" s="24">
        <f>MYRANKS_H[[#This Row],[RSGP]]+MYRANKS_H[[#This Row],[HRSGP]]+MYRANKS_H[[#This Row],[RBISGP]]+MYRANKS_H[[#This Row],[SBSGP]]+MYRANKS_H[[#This Row],[AVGSGP]]</f>
        <v>0.29171332299237374</v>
      </c>
      <c r="V156" s="57">
        <f>_xlfn.RANK.EQ(MYRANKS_H[[#This Row],[TTLSGP]],U:U,0)</f>
        <v>155</v>
      </c>
    </row>
    <row r="157" spans="1:22" ht="15" customHeight="1" x14ac:dyDescent="0.25">
      <c r="A157" s="6" t="s">
        <v>1255</v>
      </c>
      <c r="B157" s="13" t="str">
        <f>VLOOKUP(MYRANKS_H[[#This Row],[PLAYERID]],PLAYERIDMAP[],COLUMN(PLAYERIDMAP[[#This Row],[PLAYERNAME]]),FALSE)</f>
        <v>Alcides Escobar</v>
      </c>
      <c r="C157" s="9" t="str">
        <f>VLOOKUP(MYRANKS_H[[#This Row],[PLAYERID]],PLAYERIDMAP[],COLUMN(PLAYERIDMAP[[#This Row],[TEAM]]),FALSE)</f>
        <v>KC</v>
      </c>
      <c r="D157" s="9" t="str">
        <f>VLOOKUP(MYRANKS_H[[#This Row],[PLAYERID]],PLAYERIDMAP[],COLUMN(PLAYERIDMAP[[#This Row],[POS]]),FALSE)</f>
        <v>SS</v>
      </c>
      <c r="E157" s="9">
        <f>VLOOKUP(MYRANKS_H[[#This Row],[PLAYERID]],PLAYERIDMAP[],COLUMN(PLAYERIDMAP[[#This Row],[IDFANGRAPHS]]),FALSE)</f>
        <v>6310</v>
      </c>
      <c r="F157" s="10">
        <f>VLOOKUP(MYRANKS_H[[#This Row],[PLAYER NAME]],HITTERPROJECTIONS[],COLUMN(HITTERPROJECTIONS[[#This Row],[PA]]),FALSE)</f>
        <v>650</v>
      </c>
      <c r="G157" s="33">
        <f>VLOOKUP(MYRANKS_H[[#This Row],[PLAYER NAME]],HITTERPROJECTIONS[],COLUMN(HITTERPROJECTIONS[[#This Row],[AB]]),FALSE)</f>
        <v>616.75714285714287</v>
      </c>
      <c r="H157" s="33">
        <f>VLOOKUP(MYRANKS_H[[#This Row],[PLAYER NAME]],HITTERPROJECTIONS[],COLUMN(HITTERPROJECTIONS[[#This Row],[HITS]]),FALSE)</f>
        <v>159.08713216964284</v>
      </c>
      <c r="I157" s="33">
        <f>VLOOKUP(MYRANKS_H[[#This Row],[PLAYER NAME]],HITTERPROJECTIONS[],COLUMN(HITTERPROJECTIONS[[#This Row],[HR]]),FALSE)</f>
        <v>4.7047232142857141</v>
      </c>
      <c r="J157" s="33">
        <f>VLOOKUP(MYRANKS_H[[#This Row],[PLAYER NAME]],HITTERPROJECTIONS[],COLUMN(HITTERPROJECTIONS[[#This Row],[R]]),FALSE)</f>
        <v>67.599999999999994</v>
      </c>
      <c r="K157" s="33">
        <f>VLOOKUP(MYRANKS_H[[#This Row],[PLAYER NAME]],HITTERPROJECTIONS[],COLUMN(HITTERPROJECTIONS[[#This Row],[RBI]]),FALSE)</f>
        <v>54.6</v>
      </c>
      <c r="L157" s="33">
        <f>VLOOKUP(MYRANKS_H[[#This Row],[PLAYER NAME]],HITTERPROJECTIONS[],COLUMN(HITTERPROJECTIONS[[#This Row],[BB]]),FALSE)</f>
        <v>26</v>
      </c>
      <c r="M157" s="33">
        <f>VLOOKUP(MYRANKS_H[[#This Row],[PLAYER NAME]],HITTERPROJECTIONS[],COLUMN(HITTERPROJECTIONS[[#This Row],[SO]]),FALSE)</f>
        <v>87.75</v>
      </c>
      <c r="N157" s="33">
        <f>VLOOKUP(MYRANKS_H[[#This Row],[PLAYER NAME]],HITTERPROJECTIONS[],COLUMN(HITTERPROJECTIONS[[#This Row],[SB]]),FALSE)</f>
        <v>22.36</v>
      </c>
      <c r="O157" s="12">
        <f>MYRANKS_H[[#This Row],[H]]/MYRANKS_H[[#This Row],[AB]]</f>
        <v>0.2579412885802469</v>
      </c>
      <c r="P157" s="24">
        <f>MYRANKS_H[[#This Row],[R]]/24.6-VLOOKUP(MYRANKS_H[[#This Row],[POS]],ReplacementLevel_H[],COLUMN(ReplacementLevel_H[R]),FALSE)</f>
        <v>4.7967479674796198E-2</v>
      </c>
      <c r="Q157" s="24">
        <f>MYRANKS_H[[#This Row],[HR]]/10.4-VLOOKUP(MYRANKS_H[[#This Row],[POS]],ReplacementLevel_H[],COLUMN(ReplacementLevel_H[HR]),FALSE)</f>
        <v>-0.66762276785714303</v>
      </c>
      <c r="R157" s="24">
        <f>MYRANKS_H[[#This Row],[RBI]]/24.6-VLOOKUP(MYRANKS_H[[#This Row],[POS]],ReplacementLevel_H[],COLUMN(ReplacementLevel_H[RBI]),FALSE)</f>
        <v>1.9512195121950793E-2</v>
      </c>
      <c r="S157" s="24">
        <f>MYRANKS_H[[#This Row],[SB]]/9.4-VLOOKUP(MYRANKS_H[[#This Row],[POS]],ReplacementLevel_H[],COLUMN(ReplacementLevel_H[SB]),FALSE)</f>
        <v>0.968723404255319</v>
      </c>
      <c r="T157" s="24">
        <f>((MYRANKS_H[[#This Row],[H]]+1768)/(MYRANKS_H[[#This Row],[AB]]+6617)-0.267)/0.0024-VLOOKUP(MYRANKS_H[[#This Row],[POS]],ReplacementLevel_H[],COLUMN(ReplacementLevel_H[AVG]),FALSE)</f>
        <v>-8.9180387163784153E-2</v>
      </c>
      <c r="U157" s="24">
        <f>MYRANKS_H[[#This Row],[RSGP]]+MYRANKS_H[[#This Row],[HRSGP]]+MYRANKS_H[[#This Row],[RBISGP]]+MYRANKS_H[[#This Row],[SBSGP]]+MYRANKS_H[[#This Row],[AVGSGP]]</f>
        <v>0.27939992403113878</v>
      </c>
      <c r="V157" s="57">
        <f>_xlfn.RANK.EQ(MYRANKS_H[[#This Row],[TTLSGP]],U:U,0)</f>
        <v>156</v>
      </c>
    </row>
    <row r="158" spans="1:22" ht="15" customHeight="1" x14ac:dyDescent="0.25">
      <c r="A158" s="6" t="s">
        <v>1534</v>
      </c>
      <c r="B158" s="13" t="str">
        <f>VLOOKUP(MYRANKS_H[[#This Row],[PLAYERID]],PLAYERIDMAP[],COLUMN(PLAYERIDMAP[[#This Row],[PLAYERNAME]]),FALSE)</f>
        <v>Matt Adams</v>
      </c>
      <c r="C158" s="9" t="str">
        <f>VLOOKUP(MYRANKS_H[[#This Row],[PLAYERID]],PLAYERIDMAP[],COLUMN(PLAYERIDMAP[[#This Row],[TEAM]]),FALSE)</f>
        <v>STL</v>
      </c>
      <c r="D158" s="9" t="str">
        <f>VLOOKUP(MYRANKS_H[[#This Row],[PLAYERID]],PLAYERIDMAP[],COLUMN(PLAYERIDMAP[[#This Row],[POS]]),FALSE)</f>
        <v>1B</v>
      </c>
      <c r="E158" s="9">
        <f>VLOOKUP(MYRANKS_H[[#This Row],[PLAYERID]],PLAYERIDMAP[],COLUMN(PLAYERIDMAP[[#This Row],[IDFANGRAPHS]]),FALSE)</f>
        <v>9393</v>
      </c>
      <c r="F158" s="10">
        <f>VLOOKUP(MYRANKS_H[[#This Row],[PLAYER NAME]],HITTERPROJECTIONS[],COLUMN(HITTERPROJECTIONS[[#This Row],[PA]]),FALSE)</f>
        <v>500</v>
      </c>
      <c r="G158" s="33">
        <f>VLOOKUP(MYRANKS_H[[#This Row],[PLAYER NAME]],HITTERPROJECTIONS[],COLUMN(HITTERPROJECTIONS[[#This Row],[AB]]),FALSE)</f>
        <v>460</v>
      </c>
      <c r="H158" s="33">
        <f>VLOOKUP(MYRANKS_H[[#This Row],[PLAYER NAME]],HITTERPROJECTIONS[],COLUMN(HITTERPROJECTIONS[[#This Row],[HITS]]),FALSE)</f>
        <v>126.27937333333333</v>
      </c>
      <c r="I158" s="33">
        <f>VLOOKUP(MYRANKS_H[[#This Row],[PLAYER NAME]],HITTERPROJECTIONS[],COLUMN(HITTERPROJECTIONS[[#This Row],[HR]]),FALSE)</f>
        <v>24.136333333333333</v>
      </c>
      <c r="J158" s="33">
        <f>VLOOKUP(MYRANKS_H[[#This Row],[PLAYER NAME]],HITTERPROJECTIONS[],COLUMN(HITTERPROJECTIONS[[#This Row],[R]]),FALSE)</f>
        <v>59</v>
      </c>
      <c r="K158" s="33">
        <f>VLOOKUP(MYRANKS_H[[#This Row],[PLAYER NAME]],HITTERPROJECTIONS[],COLUMN(HITTERPROJECTIONS[[#This Row],[RBI]]),FALSE)</f>
        <v>68.5</v>
      </c>
      <c r="L158" s="33">
        <f>VLOOKUP(MYRANKS_H[[#This Row],[PLAYER NAME]],HITTERPROJECTIONS[],COLUMN(HITTERPROJECTIONS[[#This Row],[BB]]),FALSE)</f>
        <v>35</v>
      </c>
      <c r="M158" s="33">
        <f>VLOOKUP(MYRANKS_H[[#This Row],[PLAYER NAME]],HITTERPROJECTIONS[],COLUMN(HITTERPROJECTIONS[[#This Row],[SO]]),FALSE)</f>
        <v>120</v>
      </c>
      <c r="N158" s="33">
        <f>VLOOKUP(MYRANKS_H[[#This Row],[PLAYER NAME]],HITTERPROJECTIONS[],COLUMN(HITTERPROJECTIONS[[#This Row],[SB]]),FALSE)</f>
        <v>0.625</v>
      </c>
      <c r="O158" s="12">
        <f>MYRANKS_H[[#This Row],[H]]/MYRANKS_H[[#This Row],[AB]]</f>
        <v>0.27452037681159419</v>
      </c>
      <c r="P158" s="24">
        <f>MYRANKS_H[[#This Row],[R]]/24.6-VLOOKUP(MYRANKS_H[[#This Row],[POS]],ReplacementLevel_H[],COLUMN(ReplacementLevel_H[R]),FALSE)</f>
        <v>3.837398373983758E-2</v>
      </c>
      <c r="Q158" s="24">
        <f>MYRANKS_H[[#This Row],[HR]]/10.4-VLOOKUP(MYRANKS_H[[#This Row],[POS]],ReplacementLevel_H[],COLUMN(ReplacementLevel_H[HR]),FALSE)</f>
        <v>0.38080128205128183</v>
      </c>
      <c r="R158" s="24">
        <f>MYRANKS_H[[#This Row],[RBI]]/24.6-VLOOKUP(MYRANKS_H[[#This Row],[POS]],ReplacementLevel_H[],COLUMN(ReplacementLevel_H[RBI]),FALSE)</f>
        <v>8.4552845528454768E-2</v>
      </c>
      <c r="S158" s="24">
        <f>MYRANKS_H[[#This Row],[SB]]/9.4-VLOOKUP(MYRANKS_H[[#This Row],[POS]],ReplacementLevel_H[],COLUMN(ReplacementLevel_H[SB]),FALSE)</f>
        <v>-0.22351063829787232</v>
      </c>
      <c r="T158" s="24">
        <f>((MYRANKS_H[[#This Row],[H]]+1768)/(MYRANKS_H[[#This Row],[AB]]+6617)-0.267)/0.0024-VLOOKUP(MYRANKS_H[[#This Row],[POS]],ReplacementLevel_H[],COLUMN(ReplacementLevel_H[AVG]),FALSE)</f>
        <v>-1.2082489441559319E-2</v>
      </c>
      <c r="U158" s="24">
        <f>MYRANKS_H[[#This Row],[RSGP]]+MYRANKS_H[[#This Row],[HRSGP]]+MYRANKS_H[[#This Row],[RBISGP]]+MYRANKS_H[[#This Row],[SBSGP]]+MYRANKS_H[[#This Row],[AVGSGP]]</f>
        <v>0.26813498358014254</v>
      </c>
      <c r="V158" s="57">
        <f>_xlfn.RANK.EQ(MYRANKS_H[[#This Row],[TTLSGP]],U:U,0)</f>
        <v>157</v>
      </c>
    </row>
    <row r="159" spans="1:22" ht="15" customHeight="1" x14ac:dyDescent="0.25">
      <c r="A159" s="6" t="s">
        <v>1433</v>
      </c>
      <c r="B159" s="13" t="str">
        <f>VLOOKUP(MYRANKS_H[[#This Row],[PLAYERID]],PLAYERIDMAP[],COLUMN(PLAYERIDMAP[[#This Row],[PLAYERNAME]]),FALSE)</f>
        <v>Nolan Arenado</v>
      </c>
      <c r="C159" s="9" t="str">
        <f>VLOOKUP(MYRANKS_H[[#This Row],[PLAYERID]],PLAYERIDMAP[],COLUMN(PLAYERIDMAP[[#This Row],[TEAM]]),FALSE)</f>
        <v>COL</v>
      </c>
      <c r="D159" s="9" t="str">
        <f>VLOOKUP(MYRANKS_H[[#This Row],[PLAYERID]],PLAYERIDMAP[],COLUMN(PLAYERIDMAP[[#This Row],[POS]]),FALSE)</f>
        <v>3B</v>
      </c>
      <c r="E159" s="9">
        <f>VLOOKUP(MYRANKS_H[[#This Row],[PLAYERID]],PLAYERIDMAP[],COLUMN(PLAYERIDMAP[[#This Row],[IDFANGRAPHS]]),FALSE)</f>
        <v>9777</v>
      </c>
      <c r="F159" s="10">
        <f>VLOOKUP(MYRANKS_H[[#This Row],[PLAYER NAME]],HITTERPROJECTIONS[],COLUMN(HITTERPROJECTIONS[[#This Row],[PA]]),FALSE)</f>
        <v>600</v>
      </c>
      <c r="G159" s="33">
        <f>VLOOKUP(MYRANKS_H[[#This Row],[PLAYER NAME]],HITTERPROJECTIONS[],COLUMN(HITTERPROJECTIONS[[#This Row],[AB]]),FALSE)</f>
        <v>566.49230769230769</v>
      </c>
      <c r="H159" s="33">
        <f>VLOOKUP(MYRANKS_H[[#This Row],[PLAYER NAME]],HITTERPROJECTIONS[],COLUMN(HITTERPROJECTIONS[[#This Row],[HITS]]),FALSE)</f>
        <v>155.82441599999999</v>
      </c>
      <c r="I159" s="33">
        <f>VLOOKUP(MYRANKS_H[[#This Row],[PLAYER NAME]],HITTERPROJECTIONS[],COLUMN(HITTERPROJECTIONS[[#This Row],[HR]]),FALSE)</f>
        <v>14.834880000000002</v>
      </c>
      <c r="J159" s="33">
        <f>VLOOKUP(MYRANKS_H[[#This Row],[PLAYER NAME]],HITTERPROJECTIONS[],COLUMN(HITTERPROJECTIONS[[#This Row],[R]]),FALSE)</f>
        <v>62.4</v>
      </c>
      <c r="K159" s="33">
        <f>VLOOKUP(MYRANKS_H[[#This Row],[PLAYER NAME]],HITTERPROJECTIONS[],COLUMN(HITTERPROJECTIONS[[#This Row],[RBI]]),FALSE)</f>
        <v>64.2</v>
      </c>
      <c r="L159" s="33">
        <f>VLOOKUP(MYRANKS_H[[#This Row],[PLAYER NAME]],HITTERPROJECTIONS[],COLUMN(HITTERPROJECTIONS[[#This Row],[BB]]),FALSE)</f>
        <v>30</v>
      </c>
      <c r="M159" s="33">
        <f>VLOOKUP(MYRANKS_H[[#This Row],[PLAYER NAME]],HITTERPROJECTIONS[],COLUMN(HITTERPROJECTIONS[[#This Row],[SO]]),FALSE)</f>
        <v>84.000000000000014</v>
      </c>
      <c r="N159" s="33">
        <f>VLOOKUP(MYRANKS_H[[#This Row],[PLAYER NAME]],HITTERPROJECTIONS[],COLUMN(HITTERPROJECTIONS[[#This Row],[SB]]),FALSE)</f>
        <v>1.7999999999999998</v>
      </c>
      <c r="O159" s="12">
        <f>MYRANKS_H[[#This Row],[H]]/MYRANKS_H[[#This Row],[AB]]</f>
        <v>0.27506890011406221</v>
      </c>
      <c r="P159" s="24">
        <f>MYRANKS_H[[#This Row],[R]]/24.6-VLOOKUP(MYRANKS_H[[#This Row],[POS]],ReplacementLevel_H[],COLUMN(ReplacementLevel_H[R]),FALSE)</f>
        <v>9.6585365853658178E-2</v>
      </c>
      <c r="Q159" s="24">
        <f>MYRANKS_H[[#This Row],[HR]]/10.4-VLOOKUP(MYRANKS_H[[#This Row],[POS]],ReplacementLevel_H[],COLUMN(ReplacementLevel_H[HR]),FALSE)</f>
        <v>2.643076923076948E-2</v>
      </c>
      <c r="R159" s="24">
        <f>MYRANKS_H[[#This Row],[RBI]]/24.6-VLOOKUP(MYRANKS_H[[#This Row],[POS]],ReplacementLevel_H[],COLUMN(ReplacementLevel_H[RBI]),FALSE)</f>
        <v>0.12975609756097573</v>
      </c>
      <c r="S159" s="24">
        <f>MYRANKS_H[[#This Row],[SB]]/9.4-VLOOKUP(MYRANKS_H[[#This Row],[POS]],ReplacementLevel_H[],COLUMN(ReplacementLevel_H[SB]),FALSE)</f>
        <v>-0.15851063829787235</v>
      </c>
      <c r="T159" s="24">
        <f>((MYRANKS_H[[#This Row],[H]]+1768)/(MYRANKS_H[[#This Row],[AB]]+6617)-0.267)/0.0024-VLOOKUP(MYRANKS_H[[#This Row],[POS]],ReplacementLevel_H[],COLUMN(ReplacementLevel_H[AVG]),FALSE)</f>
        <v>0.14827382724350063</v>
      </c>
      <c r="U159" s="24">
        <f>MYRANKS_H[[#This Row],[RSGP]]+MYRANKS_H[[#This Row],[HRSGP]]+MYRANKS_H[[#This Row],[RBISGP]]+MYRANKS_H[[#This Row],[SBSGP]]+MYRANKS_H[[#This Row],[AVGSGP]]</f>
        <v>0.24253542159103167</v>
      </c>
      <c r="V159" s="57">
        <f>_xlfn.RANK.EQ(MYRANKS_H[[#This Row],[TTLSGP]],U:U,0)</f>
        <v>158</v>
      </c>
    </row>
    <row r="160" spans="1:22" x14ac:dyDescent="0.25">
      <c r="A160" s="45" t="s">
        <v>2844</v>
      </c>
      <c r="B160" s="46" t="str">
        <f>VLOOKUP(MYRANKS_H[[#This Row],[PLAYERID]],PLAYERIDMAP[],COLUMN(PLAYERIDMAP[[#This Row],[PLAYERNAME]]),FALSE)</f>
        <v>Khris Davis</v>
      </c>
      <c r="C160" s="59" t="str">
        <f>VLOOKUP(MYRANKS_H[[#This Row],[PLAYERID]],PLAYERIDMAP[],COLUMN(PLAYERIDMAP[[#This Row],[TEAM]]),FALSE)</f>
        <v>MIL</v>
      </c>
      <c r="D160" s="59" t="str">
        <f>VLOOKUP(MYRANKS_H[[#This Row],[PLAYERID]],PLAYERIDMAP[],COLUMN(PLAYERIDMAP[[#This Row],[POS]]),FALSE)</f>
        <v>OF</v>
      </c>
      <c r="E160" s="59">
        <f>VLOOKUP(MYRANKS_H[[#This Row],[PLAYERID]],PLAYERIDMAP[],COLUMN(PLAYERIDMAP[[#This Row],[IDFANGRAPHS]]),FALSE)</f>
        <v>9112</v>
      </c>
      <c r="F160" s="59">
        <f>VLOOKUP(MYRANKS_H[[#This Row],[PLAYER NAME]],HITTERPROJECTIONS[],COLUMN(HITTERPROJECTIONS[[#This Row],[PA]]),FALSE)</f>
        <v>450</v>
      </c>
      <c r="G160" s="60">
        <f>VLOOKUP(MYRANKS_H[[#This Row],[PLAYER NAME]],HITTERPROJECTIONS[],COLUMN(HITTERPROJECTIONS[[#This Row],[AB]]),FALSE)</f>
        <v>383</v>
      </c>
      <c r="H160" s="60">
        <f>VLOOKUP(MYRANKS_H[[#This Row],[PLAYER NAME]],HITTERPROJECTIONS[],COLUMN(HITTERPROJECTIONS[[#This Row],[HITS]]),FALSE)</f>
        <v>99.897662149999988</v>
      </c>
      <c r="I160" s="60">
        <f>VLOOKUP(MYRANKS_H[[#This Row],[PLAYER NAME]],HITTERPROJECTIONS[],COLUMN(HITTERPROJECTIONS[[#This Row],[HR]]),FALSE)</f>
        <v>20.492450000000002</v>
      </c>
      <c r="J160" s="60">
        <f>VLOOKUP(MYRANKS_H[[#This Row],[PLAYER NAME]],HITTERPROJECTIONS[],COLUMN(HITTERPROJECTIONS[[#This Row],[R]]),FALSE)</f>
        <v>58.95</v>
      </c>
      <c r="K160" s="60">
        <f>VLOOKUP(MYRANKS_H[[#This Row],[PLAYER NAME]],HITTERPROJECTIONS[],COLUMN(HITTERPROJECTIONS[[#This Row],[RBI]]),FALSE)</f>
        <v>65.25</v>
      </c>
      <c r="L160" s="60">
        <f>VLOOKUP(MYRANKS_H[[#This Row],[PLAYER NAME]],HITTERPROJECTIONS[],COLUMN(HITTERPROJECTIONS[[#This Row],[BB]]),FALSE)</f>
        <v>54</v>
      </c>
      <c r="M160" s="60">
        <f>VLOOKUP(MYRANKS_H[[#This Row],[PLAYER NAME]],HITTERPROJECTIONS[],COLUMN(HITTERPROJECTIONS[[#This Row],[SO]]),FALSE)</f>
        <v>94.5</v>
      </c>
      <c r="N160" s="60">
        <f>VLOOKUP(MYRANKS_H[[#This Row],[PLAYER NAME]],HITTERPROJECTIONS[],COLUMN(HITTERPROJECTIONS[[#This Row],[SB]]),FALSE)</f>
        <v>6.12</v>
      </c>
      <c r="O160" s="61">
        <f>MYRANKS_H[[#This Row],[H]]/MYRANKS_H[[#This Row],[AB]]</f>
        <v>0.2608294050913838</v>
      </c>
      <c r="P160" s="62">
        <f>MYRANKS_H[[#This Row],[R]]/24.6-VLOOKUP(MYRANKS_H[[#This Row],[POS]],ReplacementLevel_H[],COLUMN(ReplacementLevel_H[R]),FALSE)</f>
        <v>-0.35365853658536572</v>
      </c>
      <c r="Q160" s="62">
        <f>MYRANKS_H[[#This Row],[HR]]/10.4-VLOOKUP(MYRANKS_H[[#This Row],[POS]],ReplacementLevel_H[],COLUMN(ReplacementLevel_H[HR]),FALSE)</f>
        <v>0.61042788461538455</v>
      </c>
      <c r="R160" s="62">
        <f>MYRANKS_H[[#This Row],[RBI]]/24.6-VLOOKUP(MYRANKS_H[[#This Row],[POS]],ReplacementLevel_H[],COLUMN(ReplacementLevel_H[RBI]),FALSE)</f>
        <v>0.26243902439024369</v>
      </c>
      <c r="S160" s="62">
        <f>MYRANKS_H[[#This Row],[SB]]/9.4-VLOOKUP(MYRANKS_H[[#This Row],[POS]],ReplacementLevel_H[],COLUMN(ReplacementLevel_H[SB]),FALSE)</f>
        <v>-0.12893617021276604</v>
      </c>
      <c r="T160" s="62">
        <f>((MYRANKS_H[[#This Row],[H]]+1768)/(MYRANKS_H[[#This Row],[AB]]+6617)-0.267)/0.0024-VLOOKUP(MYRANKS_H[[#This Row],[POS]],ReplacementLevel_H[],COLUMN(ReplacementLevel_H[AVG]),FALSE)</f>
        <v>-0.20561534821427724</v>
      </c>
      <c r="U160" s="63">
        <f>MYRANKS_H[[#This Row],[RSGP]]+MYRANKS_H[[#This Row],[HRSGP]]+MYRANKS_H[[#This Row],[RBISGP]]+MYRANKS_H[[#This Row],[SBSGP]]+MYRANKS_H[[#This Row],[AVGSGP]]</f>
        <v>0.18465685399321924</v>
      </c>
      <c r="V160" s="62">
        <f>_xlfn.RANK.EQ(MYRANKS_H[[#This Row],[TTLSGP]],U:U,0)</f>
        <v>159</v>
      </c>
    </row>
    <row r="161" spans="1:22" x14ac:dyDescent="0.25">
      <c r="A161" s="7" t="s">
        <v>1474</v>
      </c>
      <c r="B161" s="13" t="str">
        <f>VLOOKUP(MYRANKS_H[[#This Row],[PLAYERID]],PLAYERIDMAP[],COLUMN(PLAYERIDMAP[[#This Row],[PLAYERNAME]]),FALSE)</f>
        <v>Jurickson Profar</v>
      </c>
      <c r="C161" s="10" t="str">
        <f>VLOOKUP(MYRANKS_H[[#This Row],[PLAYERID]],PLAYERIDMAP[],COLUMN(PLAYERIDMAP[[#This Row],[TEAM]]),FALSE)</f>
        <v>TEX</v>
      </c>
      <c r="D161" s="10" t="str">
        <f>VLOOKUP(MYRANKS_H[[#This Row],[PLAYERID]],PLAYERIDMAP[],COLUMN(PLAYERIDMAP[[#This Row],[POS]]),FALSE)</f>
        <v>SS</v>
      </c>
      <c r="E161" s="10">
        <f>VLOOKUP(MYRANKS_H[[#This Row],[PLAYERID]],PLAYERIDMAP[],COLUMN(PLAYERIDMAP[[#This Row],[IDFANGRAPHS]]),FALSE)</f>
        <v>10815</v>
      </c>
      <c r="F161" s="10">
        <f>VLOOKUP(MYRANKS_H[[#This Row],[PLAYER NAME]],HITTERPROJECTIONS[],COLUMN(HITTERPROJECTIONS[[#This Row],[PA]]),FALSE)</f>
        <v>550</v>
      </c>
      <c r="G161" s="33">
        <f>VLOOKUP(MYRANKS_H[[#This Row],[PLAYER NAME]],HITTERPROJECTIONS[],COLUMN(HITTERPROJECTIONS[[#This Row],[AB]]),FALSE)</f>
        <v>489.95833333333331</v>
      </c>
      <c r="H161" s="33">
        <f>VLOOKUP(MYRANKS_H[[#This Row],[PLAYER NAME]],HITTERPROJECTIONS[],COLUMN(HITTERPROJECTIONS[[#This Row],[HITS]]),FALSE)</f>
        <v>124.218006</v>
      </c>
      <c r="I161" s="33">
        <f>VLOOKUP(MYRANKS_H[[#This Row],[PLAYER NAME]],HITTERPROJECTIONS[],COLUMN(HITTERPROJECTIONS[[#This Row],[HR]]),FALSE)</f>
        <v>11.5236</v>
      </c>
      <c r="J161" s="33">
        <f>VLOOKUP(MYRANKS_H[[#This Row],[PLAYER NAME]],HITTERPROJECTIONS[],COLUMN(HITTERPROJECTIONS[[#This Row],[R]]),FALSE)</f>
        <v>70.95</v>
      </c>
      <c r="K161" s="33">
        <f>VLOOKUP(MYRANKS_H[[#This Row],[PLAYER NAME]],HITTERPROJECTIONS[],COLUMN(HITTERPROJECTIONS[[#This Row],[RBI]]),FALSE)</f>
        <v>58.85</v>
      </c>
      <c r="L161" s="33">
        <f>VLOOKUP(MYRANKS_H[[#This Row],[PLAYER NAME]],HITTERPROJECTIONS[],COLUMN(HITTERPROJECTIONS[[#This Row],[BB]]),FALSE)</f>
        <v>49.5</v>
      </c>
      <c r="M161" s="33">
        <f>VLOOKUP(MYRANKS_H[[#This Row],[PLAYER NAME]],HITTERPROJECTIONS[],COLUMN(HITTERPROJECTIONS[[#This Row],[SO]]),FALSE)</f>
        <v>93.5</v>
      </c>
      <c r="N161" s="33">
        <f>VLOOKUP(MYRANKS_H[[#This Row],[PLAYER NAME]],HITTERPROJECTIONS[],COLUMN(HITTERPROJECTIONS[[#This Row],[SB]]),FALSE)</f>
        <v>12.833333333333332</v>
      </c>
      <c r="O161" s="12">
        <f>MYRANKS_H[[#This Row],[H]]/MYRANKS_H[[#This Row],[AB]]</f>
        <v>0.25352769317118806</v>
      </c>
      <c r="P161" s="24">
        <f>MYRANKS_H[[#This Row],[R]]/24.6-VLOOKUP(MYRANKS_H[[#This Row],[POS]],ReplacementLevel_H[],COLUMN(ReplacementLevel_H[R]),FALSE)</f>
        <v>0.18414634146341458</v>
      </c>
      <c r="Q161" s="24">
        <f>MYRANKS_H[[#This Row],[HR]]/10.4-VLOOKUP(MYRANKS_H[[#This Row],[POS]],ReplacementLevel_H[],COLUMN(ReplacementLevel_H[HR]),FALSE)</f>
        <v>-1.1961538461538579E-2</v>
      </c>
      <c r="R161" s="24">
        <f>MYRANKS_H[[#This Row],[RBI]]/24.6-VLOOKUP(MYRANKS_H[[#This Row],[POS]],ReplacementLevel_H[],COLUMN(ReplacementLevel_H[RBI]),FALSE)</f>
        <v>0.19227642276422729</v>
      </c>
      <c r="S161" s="24">
        <f>MYRANKS_H[[#This Row],[SB]]/9.4-VLOOKUP(MYRANKS_H[[#This Row],[POS]],ReplacementLevel_H[],COLUMN(ReplacementLevel_H[SB]),FALSE)</f>
        <v>-4.4751773049645394E-2</v>
      </c>
      <c r="T161" s="24">
        <f>((MYRANKS_H[[#This Row],[H]]+1768)/(MYRANKS_H[[#This Row],[AB]]+6617)-0.267)/0.0024-VLOOKUP(MYRANKS_H[[#This Row],[POS]],ReplacementLevel_H[],COLUMN(ReplacementLevel_H[AVG]),FALSE)</f>
        <v>-0.15306577473954694</v>
      </c>
      <c r="U161" s="24">
        <f>MYRANKS_H[[#This Row],[RSGP]]+MYRANKS_H[[#This Row],[HRSGP]]+MYRANKS_H[[#This Row],[RBISGP]]+MYRANKS_H[[#This Row],[SBSGP]]+MYRANKS_H[[#This Row],[AVGSGP]]</f>
        <v>0.16664367797691096</v>
      </c>
      <c r="V161" s="57">
        <f>_xlfn.RANK.EQ(MYRANKS_H[[#This Row],[TTLSGP]],U:U,0)</f>
        <v>160</v>
      </c>
    </row>
    <row r="162" spans="1:22" ht="15" customHeight="1" x14ac:dyDescent="0.25">
      <c r="A162" s="6" t="s">
        <v>1425</v>
      </c>
      <c r="B162" s="13" t="str">
        <f>VLOOKUP(MYRANKS_H[[#This Row],[PLAYERID]],PLAYERIDMAP[],COLUMN(PLAYERIDMAP[[#This Row],[PLAYERNAME]]),FALSE)</f>
        <v>David Freese</v>
      </c>
      <c r="C162" s="9" t="str">
        <f>VLOOKUP(MYRANKS_H[[#This Row],[PLAYERID]],PLAYERIDMAP[],COLUMN(PLAYERIDMAP[[#This Row],[TEAM]]),FALSE)</f>
        <v>LAA</v>
      </c>
      <c r="D162" s="9" t="str">
        <f>VLOOKUP(MYRANKS_H[[#This Row],[PLAYERID]],PLAYERIDMAP[],COLUMN(PLAYERIDMAP[[#This Row],[POS]]),FALSE)</f>
        <v>3B</v>
      </c>
      <c r="E162" s="9">
        <f>VLOOKUP(MYRANKS_H[[#This Row],[PLAYERID]],PLAYERIDMAP[],COLUMN(PLAYERIDMAP[[#This Row],[IDFANGRAPHS]]),FALSE)</f>
        <v>9549</v>
      </c>
      <c r="F162" s="10">
        <f>VLOOKUP(MYRANKS_H[[#This Row],[PLAYER NAME]],HITTERPROJECTIONS[],COLUMN(HITTERPROJECTIONS[[#This Row],[PA]]),FALSE)</f>
        <v>550</v>
      </c>
      <c r="G162" s="33">
        <f>VLOOKUP(MYRANKS_H[[#This Row],[PLAYER NAME]],HITTERPROJECTIONS[],COLUMN(HITTERPROJECTIONS[[#This Row],[AB]]),FALSE)</f>
        <v>490.41666666666669</v>
      </c>
      <c r="H162" s="33">
        <f>VLOOKUP(MYRANKS_H[[#This Row],[PLAYER NAME]],HITTERPROJECTIONS[],COLUMN(HITTERPROJECTIONS[[#This Row],[HITS]]),FALSE)</f>
        <v>133.48628333333335</v>
      </c>
      <c r="I162" s="33">
        <f>VLOOKUP(MYRANKS_H[[#This Row],[PLAYER NAME]],HITTERPROJECTIONS[],COLUMN(HITTERPROJECTIONS[[#This Row],[HR]]),FALSE)</f>
        <v>13.218333333333335</v>
      </c>
      <c r="J162" s="33">
        <f>VLOOKUP(MYRANKS_H[[#This Row],[PLAYER NAME]],HITTERPROJECTIONS[],COLUMN(HITTERPROJECTIONS[[#This Row],[R]]),FALSE)</f>
        <v>61.050000000000004</v>
      </c>
      <c r="K162" s="33">
        <f>VLOOKUP(MYRANKS_H[[#This Row],[PLAYER NAME]],HITTERPROJECTIONS[],COLUMN(HITTERPROJECTIONS[[#This Row],[RBI]]),FALSE)</f>
        <v>69.849999999999994</v>
      </c>
      <c r="L162" s="33">
        <f>VLOOKUP(MYRANKS_H[[#This Row],[PLAYER NAME]],HITTERPROJECTIONS[],COLUMN(HITTERPROJECTIONS[[#This Row],[BB]]),FALSE)</f>
        <v>49.5</v>
      </c>
      <c r="M162" s="33">
        <f>VLOOKUP(MYRANKS_H[[#This Row],[PLAYER NAME]],HITTERPROJECTIONS[],COLUMN(HITTERPROJECTIONS[[#This Row],[SO]]),FALSE)</f>
        <v>115.5</v>
      </c>
      <c r="N162" s="33">
        <f>VLOOKUP(MYRANKS_H[[#This Row],[PLAYER NAME]],HITTERPROJECTIONS[],COLUMN(HITTERPROJECTIONS[[#This Row],[SB]]),FALSE)</f>
        <v>1.8333333333333333</v>
      </c>
      <c r="O162" s="12">
        <f>MYRANKS_H[[#This Row],[H]]/MYRANKS_H[[#This Row],[AB]]</f>
        <v>0.2721895327102804</v>
      </c>
      <c r="P162" s="24">
        <f>MYRANKS_H[[#This Row],[R]]/24.6-VLOOKUP(MYRANKS_H[[#This Row],[POS]],ReplacementLevel_H[],COLUMN(ReplacementLevel_H[R]),FALSE)</f>
        <v>4.1707317073170991E-2</v>
      </c>
      <c r="Q162" s="24">
        <f>MYRANKS_H[[#This Row],[HR]]/10.4-VLOOKUP(MYRANKS_H[[#This Row],[POS]],ReplacementLevel_H[],COLUMN(ReplacementLevel_H[HR]),FALSE)</f>
        <v>-0.12900641025640991</v>
      </c>
      <c r="R162" s="24">
        <f>MYRANKS_H[[#This Row],[RBI]]/24.6-VLOOKUP(MYRANKS_H[[#This Row],[POS]],ReplacementLevel_H[],COLUMN(ReplacementLevel_H[RBI]),FALSE)</f>
        <v>0.35943089430894259</v>
      </c>
      <c r="S162" s="24">
        <f>MYRANKS_H[[#This Row],[SB]]/9.4-VLOOKUP(MYRANKS_H[[#This Row],[POS]],ReplacementLevel_H[],COLUMN(ReplacementLevel_H[SB]),FALSE)</f>
        <v>-0.1549645390070922</v>
      </c>
      <c r="T162" s="24">
        <f>((MYRANKS_H[[#This Row],[H]]+1768)/(MYRANKS_H[[#This Row],[AB]]+6617)-0.267)/0.0024-VLOOKUP(MYRANKS_H[[#This Row],[POS]],ReplacementLevel_H[],COLUMN(ReplacementLevel_H[AVG]),FALSE)</f>
        <v>3.3125686391762832E-2</v>
      </c>
      <c r="U162" s="24">
        <f>MYRANKS_H[[#This Row],[RSGP]]+MYRANKS_H[[#This Row],[HRSGP]]+MYRANKS_H[[#This Row],[RBISGP]]+MYRANKS_H[[#This Row],[SBSGP]]+MYRANKS_H[[#This Row],[AVGSGP]]</f>
        <v>0.15029294851037431</v>
      </c>
      <c r="V162" s="57">
        <f>_xlfn.RANK.EQ(MYRANKS_H[[#This Row],[TTLSGP]],U:U,0)</f>
        <v>161</v>
      </c>
    </row>
    <row r="163" spans="1:22" ht="15" customHeight="1" x14ac:dyDescent="0.25">
      <c r="A163" s="6" t="s">
        <v>1632</v>
      </c>
      <c r="B163" s="13" t="str">
        <f>VLOOKUP(MYRANKS_H[[#This Row],[PLAYERID]],PLAYERIDMAP[],COLUMN(PLAYERIDMAP[[#This Row],[PLAYERNAME]]),FALSE)</f>
        <v>Dexter Fowler</v>
      </c>
      <c r="C163" s="9" t="str">
        <f>VLOOKUP(MYRANKS_H[[#This Row],[PLAYERID]],PLAYERIDMAP[],COLUMN(PLAYERIDMAP[[#This Row],[TEAM]]),FALSE)</f>
        <v>HOU</v>
      </c>
      <c r="D163" s="9" t="str">
        <f>VLOOKUP(MYRANKS_H[[#This Row],[PLAYERID]],PLAYERIDMAP[],COLUMN(PLAYERIDMAP[[#This Row],[POS]]),FALSE)</f>
        <v>OF</v>
      </c>
      <c r="E163" s="9">
        <f>VLOOKUP(MYRANKS_H[[#This Row],[PLAYERID]],PLAYERIDMAP[],COLUMN(PLAYERIDMAP[[#This Row],[IDFANGRAPHS]]),FALSE)</f>
        <v>4062</v>
      </c>
      <c r="F163" s="10">
        <f>VLOOKUP(MYRANKS_H[[#This Row],[PLAYER NAME]],HITTERPROJECTIONS[],COLUMN(HITTERPROJECTIONS[[#This Row],[PA]]),FALSE)</f>
        <v>550</v>
      </c>
      <c r="G163" s="33">
        <f>VLOOKUP(MYRANKS_H[[#This Row],[PLAYER NAME]],HITTERPROJECTIONS[],COLUMN(HITTERPROJECTIONS[[#This Row],[AB]]),FALSE)</f>
        <v>471.7166666666667</v>
      </c>
      <c r="H163" s="33">
        <f>VLOOKUP(MYRANKS_H[[#This Row],[PLAYER NAME]],HITTERPROJECTIONS[],COLUMN(HITTERPROJECTIONS[[#This Row],[HITS]]),FALSE)</f>
        <v>122.89405333333335</v>
      </c>
      <c r="I163" s="33">
        <f>VLOOKUP(MYRANKS_H[[#This Row],[PLAYER NAME]],HITTERPROJECTIONS[],COLUMN(HITTERPROJECTIONS[[#This Row],[HR]]),FALSE)</f>
        <v>9.5993333333333339</v>
      </c>
      <c r="J163" s="33">
        <f>VLOOKUP(MYRANKS_H[[#This Row],[PLAYER NAME]],HITTERPROJECTIONS[],COLUMN(HITTERPROJECTIONS[[#This Row],[R]]),FALSE)</f>
        <v>76.45</v>
      </c>
      <c r="K163" s="33">
        <f>VLOOKUP(MYRANKS_H[[#This Row],[PLAYER NAME]],HITTERPROJECTIONS[],COLUMN(HITTERPROJECTIONS[[#This Row],[RBI]]),FALSE)</f>
        <v>50.6</v>
      </c>
      <c r="L163" s="33">
        <f>VLOOKUP(MYRANKS_H[[#This Row],[PLAYER NAME]],HITTERPROJECTIONS[],COLUMN(HITTERPROJECTIONS[[#This Row],[BB]]),FALSE)</f>
        <v>71.5</v>
      </c>
      <c r="M163" s="33">
        <f>VLOOKUP(MYRANKS_H[[#This Row],[PLAYER NAME]],HITTERPROJECTIONS[],COLUMN(HITTERPROJECTIONS[[#This Row],[SO]]),FALSE)</f>
        <v>121</v>
      </c>
      <c r="N163" s="33">
        <f>VLOOKUP(MYRANKS_H[[#This Row],[PLAYER NAME]],HITTERPROJECTIONS[],COLUMN(HITTERPROJECTIONS[[#This Row],[SB]]),FALSE)</f>
        <v>14.895833333333334</v>
      </c>
      <c r="O163" s="12">
        <f>MYRANKS_H[[#This Row],[H]]/MYRANKS_H[[#This Row],[AB]]</f>
        <v>0.26052514574426738</v>
      </c>
      <c r="P163" s="24">
        <f>MYRANKS_H[[#This Row],[R]]/24.6-VLOOKUP(MYRANKS_H[[#This Row],[POS]],ReplacementLevel_H[],COLUMN(ReplacementLevel_H[R]),FALSE)</f>
        <v>0.35772357723577208</v>
      </c>
      <c r="Q163" s="24">
        <f>MYRANKS_H[[#This Row],[HR]]/10.4-VLOOKUP(MYRANKS_H[[#This Row],[POS]],ReplacementLevel_H[],COLUMN(ReplacementLevel_H[HR]),FALSE)</f>
        <v>-0.43698717948717958</v>
      </c>
      <c r="R163" s="24">
        <f>MYRANKS_H[[#This Row],[RBI]]/24.6-VLOOKUP(MYRANKS_H[[#This Row],[POS]],ReplacementLevel_H[],COLUMN(ReplacementLevel_H[RBI]),FALSE)</f>
        <v>-0.33308943089430931</v>
      </c>
      <c r="S163" s="24">
        <f>MYRANKS_H[[#This Row],[SB]]/9.4-VLOOKUP(MYRANKS_H[[#This Row],[POS]],ReplacementLevel_H[],COLUMN(ReplacementLevel_H[SB]),FALSE)</f>
        <v>0.80466312056737577</v>
      </c>
      <c r="T163" s="24">
        <f>((MYRANKS_H[[#This Row],[H]]+1768)/(MYRANKS_H[[#This Row],[AB]]+6617)-0.267)/0.0024-VLOOKUP(MYRANKS_H[[#This Row],[POS]],ReplacementLevel_H[],COLUMN(ReplacementLevel_H[AVG]),FALSE)</f>
        <v>-0.24540792918951421</v>
      </c>
      <c r="U163" s="24">
        <f>MYRANKS_H[[#This Row],[RSGP]]+MYRANKS_H[[#This Row],[HRSGP]]+MYRANKS_H[[#This Row],[RBISGP]]+MYRANKS_H[[#This Row],[SBSGP]]+MYRANKS_H[[#This Row],[AVGSGP]]</f>
        <v>0.14690215823214475</v>
      </c>
      <c r="V163" s="57">
        <f>_xlfn.RANK.EQ(MYRANKS_H[[#This Row],[TTLSGP]],U:U,0)</f>
        <v>162</v>
      </c>
    </row>
    <row r="164" spans="1:22" x14ac:dyDescent="0.25">
      <c r="A164" s="6" t="s">
        <v>1552</v>
      </c>
      <c r="B164" s="13" t="str">
        <f>VLOOKUP(MYRANKS_H[[#This Row],[PLAYERID]],PLAYERIDMAP[],COLUMN(PLAYERIDMAP[[#This Row],[PLAYERNAME]]),FALSE)</f>
        <v>Craig Gentry</v>
      </c>
      <c r="C164" s="9" t="str">
        <f>VLOOKUP(MYRANKS_H[[#This Row],[PLAYERID]],PLAYERIDMAP[],COLUMN(PLAYERIDMAP[[#This Row],[TEAM]]),FALSE)</f>
        <v>OAK</v>
      </c>
      <c r="D164" s="9" t="str">
        <f>VLOOKUP(MYRANKS_H[[#This Row],[PLAYERID]],PLAYERIDMAP[],COLUMN(PLAYERIDMAP[[#This Row],[POS]]),FALSE)</f>
        <v>OF</v>
      </c>
      <c r="E164" s="9">
        <f>VLOOKUP(MYRANKS_H[[#This Row],[PLAYERID]],PLAYERIDMAP[],COLUMN(PLAYERIDMAP[[#This Row],[IDFANGRAPHS]]),FALSE)</f>
        <v>9571</v>
      </c>
      <c r="F164" s="10">
        <f>VLOOKUP(MYRANKS_H[[#This Row],[PLAYER NAME]],HITTERPROJECTIONS[],COLUMN(HITTERPROJECTIONS[[#This Row],[PA]]),FALSE)</f>
        <v>450</v>
      </c>
      <c r="G164" s="33">
        <f>VLOOKUP(MYRANKS_H[[#This Row],[PLAYER NAME]],HITTERPROJECTIONS[],COLUMN(HITTERPROJECTIONS[[#This Row],[AB]]),FALSE)</f>
        <v>394.5779220779221</v>
      </c>
      <c r="H164" s="33">
        <f>VLOOKUP(MYRANKS_H[[#This Row],[PLAYER NAME]],HITTERPROJECTIONS[],COLUMN(HITTERPROJECTIONS[[#This Row],[HITS]]),FALSE)</f>
        <v>108.89299431818182</v>
      </c>
      <c r="I164" s="33">
        <f>VLOOKUP(MYRANKS_H[[#This Row],[PLAYER NAME]],HITTERPROJECTIONS[],COLUMN(HITTERPROJECTIONS[[#This Row],[HR]]),FALSE)</f>
        <v>3.011931818181818</v>
      </c>
      <c r="J164" s="33">
        <f>VLOOKUP(MYRANKS_H[[#This Row],[PLAYER NAME]],HITTERPROJECTIONS[],COLUMN(HITTERPROJECTIONS[[#This Row],[R]]),FALSE)</f>
        <v>58.5</v>
      </c>
      <c r="K164" s="33">
        <f>VLOOKUP(MYRANKS_H[[#This Row],[PLAYER NAME]],HITTERPROJECTIONS[],COLUMN(HITTERPROJECTIONS[[#This Row],[RBI]]),FALSE)</f>
        <v>40.949999999999996</v>
      </c>
      <c r="L164" s="33">
        <f>VLOOKUP(MYRANKS_H[[#This Row],[PLAYER NAME]],HITTERPROJECTIONS[],COLUMN(HITTERPROJECTIONS[[#This Row],[BB]]),FALSE)</f>
        <v>40.5</v>
      </c>
      <c r="M164" s="33">
        <f>VLOOKUP(MYRANKS_H[[#This Row],[PLAYER NAME]],HITTERPROJECTIONS[],COLUMN(HITTERPROJECTIONS[[#This Row],[SO]]),FALSE)</f>
        <v>72</v>
      </c>
      <c r="N164" s="33">
        <f>VLOOKUP(MYRANKS_H[[#This Row],[PLAYER NAME]],HITTERPROJECTIONS[],COLUMN(HITTERPROJECTIONS[[#This Row],[SB]]),FALSE)</f>
        <v>27.692307692307693</v>
      </c>
      <c r="O164" s="12">
        <f>MYRANKS_H[[#This Row],[H]]/MYRANKS_H[[#This Row],[AB]]</f>
        <v>0.27597335843001725</v>
      </c>
      <c r="P164" s="24">
        <f>MYRANKS_H[[#This Row],[R]]/24.6-VLOOKUP(MYRANKS_H[[#This Row],[POS]],ReplacementLevel_H[],COLUMN(ReplacementLevel_H[R]),FALSE)</f>
        <v>-0.37195121951219523</v>
      </c>
      <c r="Q164" s="24">
        <f>MYRANKS_H[[#This Row],[HR]]/10.4-VLOOKUP(MYRANKS_H[[#This Row],[POS]],ReplacementLevel_H[],COLUMN(ReplacementLevel_H[HR]),FALSE)</f>
        <v>-1.0703911713286716</v>
      </c>
      <c r="R164" s="24">
        <f>MYRANKS_H[[#This Row],[RBI]]/24.6-VLOOKUP(MYRANKS_H[[#This Row],[POS]],ReplacementLevel_H[],COLUMN(ReplacementLevel_H[RBI]),FALSE)</f>
        <v>-0.72536585365853701</v>
      </c>
      <c r="S164" s="24">
        <f>MYRANKS_H[[#This Row],[SB]]/9.4-VLOOKUP(MYRANKS_H[[#This Row],[POS]],ReplacementLevel_H[],COLUMN(ReplacementLevel_H[SB]),FALSE)</f>
        <v>2.1659901800327335</v>
      </c>
      <c r="T164" s="24">
        <f>((MYRANKS_H[[#This Row],[H]]+1768)/(MYRANKS_H[[#This Row],[AB]]+6617)-0.267)/0.0024-VLOOKUP(MYRANKS_H[[#This Row],[POS]],ReplacementLevel_H[],COLUMN(ReplacementLevel_H[AVG]),FALSE)</f>
        <v>0.14534287483378738</v>
      </c>
      <c r="U164" s="24">
        <f>MYRANKS_H[[#This Row],[RSGP]]+MYRANKS_H[[#This Row],[HRSGP]]+MYRANKS_H[[#This Row],[RBISGP]]+MYRANKS_H[[#This Row],[SBSGP]]+MYRANKS_H[[#This Row],[AVGSGP]]</f>
        <v>0.14362481036711683</v>
      </c>
      <c r="V164" s="57">
        <f>_xlfn.RANK.EQ(MYRANKS_H[[#This Row],[TTLSGP]],U:U,0)</f>
        <v>163</v>
      </c>
    </row>
    <row r="165" spans="1:22" ht="15" customHeight="1" x14ac:dyDescent="0.25">
      <c r="A165" s="6" t="s">
        <v>1360</v>
      </c>
      <c r="B165" s="13" t="str">
        <f>VLOOKUP(MYRANKS_H[[#This Row],[PLAYERID]],PLAYERIDMAP[],COLUMN(PLAYERIDMAP[[#This Row],[PLAYERNAME]]),FALSE)</f>
        <v>Nick Markakis</v>
      </c>
      <c r="C165" s="9" t="str">
        <f>VLOOKUP(MYRANKS_H[[#This Row],[PLAYERID]],PLAYERIDMAP[],COLUMN(PLAYERIDMAP[[#This Row],[TEAM]]),FALSE)</f>
        <v>BAL</v>
      </c>
      <c r="D165" s="9" t="str">
        <f>VLOOKUP(MYRANKS_H[[#This Row],[PLAYERID]],PLAYERIDMAP[],COLUMN(PLAYERIDMAP[[#This Row],[POS]]),FALSE)</f>
        <v>OF</v>
      </c>
      <c r="E165" s="9">
        <f>VLOOKUP(MYRANKS_H[[#This Row],[PLAYERID]],PLAYERIDMAP[],COLUMN(PLAYERIDMAP[[#This Row],[IDFANGRAPHS]]),FALSE)</f>
        <v>5930</v>
      </c>
      <c r="F165" s="10">
        <f>VLOOKUP(MYRANKS_H[[#This Row],[PLAYER NAME]],HITTERPROJECTIONS[],COLUMN(HITTERPROJECTIONS[[#This Row],[PA]]),FALSE)</f>
        <v>650</v>
      </c>
      <c r="G165" s="33">
        <f>VLOOKUP(MYRANKS_H[[#This Row],[PLAYER NAME]],HITTERPROJECTIONS[],COLUMN(HITTERPROJECTIONS[[#This Row],[AB]]),FALSE)</f>
        <v>580.66666666666663</v>
      </c>
      <c r="H165" s="33">
        <f>VLOOKUP(MYRANKS_H[[#This Row],[PLAYER NAME]],HITTERPROJECTIONS[],COLUMN(HITTERPROJECTIONS[[#This Row],[HITS]]),FALSE)</f>
        <v>162.28029999999998</v>
      </c>
      <c r="I165" s="33">
        <f>VLOOKUP(MYRANKS_H[[#This Row],[PLAYER NAME]],HITTERPROJECTIONS[],COLUMN(HITTERPROJECTIONS[[#This Row],[HR]]),FALSE)</f>
        <v>10.829000000000001</v>
      </c>
      <c r="J165" s="33">
        <f>VLOOKUP(MYRANKS_H[[#This Row],[PLAYER NAME]],HITTERPROJECTIONS[],COLUMN(HITTERPROJECTIONS[[#This Row],[R]]),FALSE)</f>
        <v>76.7</v>
      </c>
      <c r="K165" s="33">
        <f>VLOOKUP(MYRANKS_H[[#This Row],[PLAYER NAME]],HITTERPROJECTIONS[],COLUMN(HITTERPROJECTIONS[[#This Row],[RBI]]),FALSE)</f>
        <v>65</v>
      </c>
      <c r="L165" s="33">
        <f>VLOOKUP(MYRANKS_H[[#This Row],[PLAYER NAME]],HITTERPROJECTIONS[],COLUMN(HITTERPROJECTIONS[[#This Row],[BB]]),FALSE)</f>
        <v>58.5</v>
      </c>
      <c r="M165" s="33">
        <f>VLOOKUP(MYRANKS_H[[#This Row],[PLAYER NAME]],HITTERPROJECTIONS[],COLUMN(HITTERPROJECTIONS[[#This Row],[SO]]),FALSE)</f>
        <v>71.5</v>
      </c>
      <c r="N165" s="33">
        <f>VLOOKUP(MYRANKS_H[[#This Row],[PLAYER NAME]],HITTERPROJECTIONS[],COLUMN(HITTERPROJECTIONS[[#This Row],[SB]]),FALSE)</f>
        <v>1.7875000000000001</v>
      </c>
      <c r="O165" s="12">
        <f>MYRANKS_H[[#This Row],[H]]/MYRANKS_H[[#This Row],[AB]]</f>
        <v>0.27947238805970148</v>
      </c>
      <c r="P165" s="24">
        <f>MYRANKS_H[[#This Row],[R]]/24.6-VLOOKUP(MYRANKS_H[[#This Row],[POS]],ReplacementLevel_H[],COLUMN(ReplacementLevel_H[R]),FALSE)</f>
        <v>0.36788617886178843</v>
      </c>
      <c r="Q165" s="24">
        <f>MYRANKS_H[[#This Row],[HR]]/10.4-VLOOKUP(MYRANKS_H[[#This Row],[POS]],ReplacementLevel_H[],COLUMN(ReplacementLevel_H[HR]),FALSE)</f>
        <v>-0.31875000000000009</v>
      </c>
      <c r="R165" s="24">
        <f>MYRANKS_H[[#This Row],[RBI]]/24.6-VLOOKUP(MYRANKS_H[[#This Row],[POS]],ReplacementLevel_H[],COLUMN(ReplacementLevel_H[RBI]),FALSE)</f>
        <v>0.25227642276422735</v>
      </c>
      <c r="S165" s="24">
        <f>MYRANKS_H[[#This Row],[SB]]/9.4-VLOOKUP(MYRANKS_H[[#This Row],[POS]],ReplacementLevel_H[],COLUMN(ReplacementLevel_H[SB]),FALSE)</f>
        <v>-0.58984042553191496</v>
      </c>
      <c r="T165" s="24">
        <f>((MYRANKS_H[[#This Row],[H]]+1768)/(MYRANKS_H[[#This Row],[AB]]+6617)-0.267)/0.0024-VLOOKUP(MYRANKS_H[[#This Row],[POS]],ReplacementLevel_H[],COLUMN(ReplacementLevel_H[AVG]),FALSE)</f>
        <v>0.35224864539431278</v>
      </c>
      <c r="U165" s="24">
        <f>MYRANKS_H[[#This Row],[RSGP]]+MYRANKS_H[[#This Row],[HRSGP]]+MYRANKS_H[[#This Row],[RBISGP]]+MYRANKS_H[[#This Row],[SBSGP]]+MYRANKS_H[[#This Row],[AVGSGP]]</f>
        <v>6.3820821488413504E-2</v>
      </c>
      <c r="V165" s="57">
        <f>_xlfn.RANK.EQ(MYRANKS_H[[#This Row],[TTLSGP]],U:U,0)</f>
        <v>164</v>
      </c>
    </row>
    <row r="166" spans="1:22" ht="15" customHeight="1" x14ac:dyDescent="0.25">
      <c r="A166" s="6" t="s">
        <v>1622</v>
      </c>
      <c r="B166" s="13" t="str">
        <f>VLOOKUP(MYRANKS_H[[#This Row],[PLAYERID]],PLAYERIDMAP[],COLUMN(PLAYERIDMAP[[#This Row],[PLAYERNAME]]),FALSE)</f>
        <v>Adam Eaton</v>
      </c>
      <c r="C166" s="9" t="str">
        <f>VLOOKUP(MYRANKS_H[[#This Row],[PLAYERID]],PLAYERIDMAP[],COLUMN(PLAYERIDMAP[[#This Row],[TEAM]]),FALSE)</f>
        <v>CHW</v>
      </c>
      <c r="D166" s="9" t="str">
        <f>VLOOKUP(MYRANKS_H[[#This Row],[PLAYERID]],PLAYERIDMAP[],COLUMN(PLAYERIDMAP[[#This Row],[POS]]),FALSE)</f>
        <v>OF</v>
      </c>
      <c r="E166" s="9">
        <f>VLOOKUP(MYRANKS_H[[#This Row],[PLAYERID]],PLAYERIDMAP[],COLUMN(PLAYERIDMAP[[#This Row],[IDFANGRAPHS]]),FALSE)</f>
        <v>11205</v>
      </c>
      <c r="F166" s="10">
        <f>VLOOKUP(MYRANKS_H[[#This Row],[PLAYER NAME]],HITTERPROJECTIONS[],COLUMN(HITTERPROJECTIONS[[#This Row],[PA]]),FALSE)</f>
        <v>550</v>
      </c>
      <c r="G166" s="33">
        <f>VLOOKUP(MYRANKS_H[[#This Row],[PLAYER NAME]],HITTERPROJECTIONS[],COLUMN(HITTERPROJECTIONS[[#This Row],[AB]]),FALSE)</f>
        <v>492.8</v>
      </c>
      <c r="H166" s="33">
        <f>VLOOKUP(MYRANKS_H[[#This Row],[PLAYER NAME]],HITTERPROJECTIONS[],COLUMN(HITTERPROJECTIONS[[#This Row],[HITS]]),FALSE)</f>
        <v>126.65372500000001</v>
      </c>
      <c r="I166" s="33">
        <f>VLOOKUP(MYRANKS_H[[#This Row],[PLAYER NAME]],HITTERPROJECTIONS[],COLUMN(HITTERPROJECTIONS[[#This Row],[HR]]),FALSE)</f>
        <v>8.1950000000000003</v>
      </c>
      <c r="J166" s="33">
        <f>VLOOKUP(MYRANKS_H[[#This Row],[PLAYER NAME]],HITTERPROJECTIONS[],COLUMN(HITTERPROJECTIONS[[#This Row],[R]]),FALSE)</f>
        <v>79.75</v>
      </c>
      <c r="K166" s="33">
        <f>VLOOKUP(MYRANKS_H[[#This Row],[PLAYER NAME]],HITTERPROJECTIONS[],COLUMN(HITTERPROJECTIONS[[#This Row],[RBI]]),FALSE)</f>
        <v>46.2</v>
      </c>
      <c r="L166" s="33">
        <f>VLOOKUP(MYRANKS_H[[#This Row],[PLAYER NAME]],HITTERPROJECTIONS[],COLUMN(HITTERPROJECTIONS[[#This Row],[BB]]),FALSE)</f>
        <v>44</v>
      </c>
      <c r="M166" s="33">
        <f>VLOOKUP(MYRANKS_H[[#This Row],[PLAYER NAME]],HITTERPROJECTIONS[],COLUMN(HITTERPROJECTIONS[[#This Row],[SO]]),FALSE)</f>
        <v>85.25</v>
      </c>
      <c r="N166" s="33">
        <f>VLOOKUP(MYRANKS_H[[#This Row],[PLAYER NAME]],HITTERPROJECTIONS[],COLUMN(HITTERPROJECTIONS[[#This Row],[SB]]),FALSE)</f>
        <v>16.5</v>
      </c>
      <c r="O166" s="12">
        <f>MYRANKS_H[[#This Row],[H]]/MYRANKS_H[[#This Row],[AB]]</f>
        <v>0.25700837053571429</v>
      </c>
      <c r="P166" s="24">
        <f>MYRANKS_H[[#This Row],[R]]/24.6-VLOOKUP(MYRANKS_H[[#This Row],[POS]],ReplacementLevel_H[],COLUMN(ReplacementLevel_H[R]),FALSE)</f>
        <v>0.49186991869918684</v>
      </c>
      <c r="Q166" s="24">
        <f>MYRANKS_H[[#This Row],[HR]]/10.4-VLOOKUP(MYRANKS_H[[#This Row],[POS]],ReplacementLevel_H[],COLUMN(ReplacementLevel_H[HR]),FALSE)</f>
        <v>-0.57201923076923089</v>
      </c>
      <c r="R166" s="24">
        <f>MYRANKS_H[[#This Row],[RBI]]/24.6-VLOOKUP(MYRANKS_H[[#This Row],[POS]],ReplacementLevel_H[],COLUMN(ReplacementLevel_H[RBI]),FALSE)</f>
        <v>-0.51195121951219513</v>
      </c>
      <c r="S166" s="24">
        <f>MYRANKS_H[[#This Row],[SB]]/9.4-VLOOKUP(MYRANKS_H[[#This Row],[POS]],ReplacementLevel_H[],COLUMN(ReplacementLevel_H[SB]),FALSE)</f>
        <v>0.97531914893617011</v>
      </c>
      <c r="T166" s="24">
        <f>((MYRANKS_H[[#This Row],[H]]+1768)/(MYRANKS_H[[#This Row],[AB]]+6617)-0.267)/0.0024-VLOOKUP(MYRANKS_H[[#This Row],[POS]],ReplacementLevel_H[],COLUMN(ReplacementLevel_H[AVG]),FALSE)</f>
        <v>-0.35466116018266836</v>
      </c>
      <c r="U166" s="24">
        <f>MYRANKS_H[[#This Row],[RSGP]]+MYRANKS_H[[#This Row],[HRSGP]]+MYRANKS_H[[#This Row],[RBISGP]]+MYRANKS_H[[#This Row],[SBSGP]]+MYRANKS_H[[#This Row],[AVGSGP]]</f>
        <v>2.8557457171262568E-2</v>
      </c>
      <c r="V166" s="57">
        <f>_xlfn.RANK.EQ(MYRANKS_H[[#This Row],[TTLSGP]],U:U,0)</f>
        <v>165</v>
      </c>
    </row>
    <row r="167" spans="1:22" ht="15" customHeight="1" x14ac:dyDescent="0.25">
      <c r="A167" s="6" t="s">
        <v>1584</v>
      </c>
      <c r="B167" s="13" t="str">
        <f>VLOOKUP(MYRANKS_H[[#This Row],[PLAYERID]],PLAYERIDMAP[],COLUMN(PLAYERIDMAP[[#This Row],[PLAYERNAME]]),FALSE)</f>
        <v>Kole Calhoun</v>
      </c>
      <c r="C167" s="9" t="str">
        <f>VLOOKUP(MYRANKS_H[[#This Row],[PLAYERID]],PLAYERIDMAP[],COLUMN(PLAYERIDMAP[[#This Row],[TEAM]]),FALSE)</f>
        <v>LAA</v>
      </c>
      <c r="D167" s="9" t="str">
        <f>VLOOKUP(MYRANKS_H[[#This Row],[PLAYERID]],PLAYERIDMAP[],COLUMN(PLAYERIDMAP[[#This Row],[POS]]),FALSE)</f>
        <v>OF</v>
      </c>
      <c r="E167" s="9">
        <f>VLOOKUP(MYRANKS_H[[#This Row],[PLAYERID]],PLAYERIDMAP[],COLUMN(PLAYERIDMAP[[#This Row],[IDFANGRAPHS]]),FALSE)</f>
        <v>11200</v>
      </c>
      <c r="F167" s="10">
        <f>VLOOKUP(MYRANKS_H[[#This Row],[PLAYER NAME]],HITTERPROJECTIONS[],COLUMN(HITTERPROJECTIONS[[#This Row],[PA]]),FALSE)</f>
        <v>475</v>
      </c>
      <c r="G167" s="33">
        <f>VLOOKUP(MYRANKS_H[[#This Row],[PLAYER NAME]],HITTERPROJECTIONS[],COLUMN(HITTERPROJECTIONS[[#This Row],[AB]]),FALSE)</f>
        <v>419.58333333333331</v>
      </c>
      <c r="H167" s="33">
        <f>VLOOKUP(MYRANKS_H[[#This Row],[PLAYER NAME]],HITTERPROJECTIONS[],COLUMN(HITTERPROJECTIONS[[#This Row],[HITS]]),FALSE)</f>
        <v>114.05892374999999</v>
      </c>
      <c r="I167" s="33">
        <f>VLOOKUP(MYRANKS_H[[#This Row],[PLAYER NAME]],HITTERPROJECTIONS[],COLUMN(HITTERPROJECTIONS[[#This Row],[HR]]),FALSE)</f>
        <v>15.416916666666665</v>
      </c>
      <c r="J167" s="33">
        <f>VLOOKUP(MYRANKS_H[[#This Row],[PLAYER NAME]],HITTERPROJECTIONS[],COLUMN(HITTERPROJECTIONS[[#This Row],[R]]),FALSE)</f>
        <v>58.424999999999997</v>
      </c>
      <c r="K167" s="33">
        <f>VLOOKUP(MYRANKS_H[[#This Row],[PLAYER NAME]],HITTERPROJECTIONS[],COLUMN(HITTERPROJECTIONS[[#This Row],[RBI]]),FALSE)</f>
        <v>60.325000000000003</v>
      </c>
      <c r="L167" s="33">
        <f>VLOOKUP(MYRANKS_H[[#This Row],[PLAYER NAME]],HITTERPROJECTIONS[],COLUMN(HITTERPROJECTIONS[[#This Row],[BB]]),FALSE)</f>
        <v>47.5</v>
      </c>
      <c r="M167" s="33">
        <f>VLOOKUP(MYRANKS_H[[#This Row],[PLAYER NAME]],HITTERPROJECTIONS[],COLUMN(HITTERPROJECTIONS[[#This Row],[SO]]),FALSE)</f>
        <v>85.5</v>
      </c>
      <c r="N167" s="33">
        <f>VLOOKUP(MYRANKS_H[[#This Row],[PLAYER NAME]],HITTERPROJECTIONS[],COLUMN(HITTERPROJECTIONS[[#This Row],[SB]]),FALSE)</f>
        <v>8.3125</v>
      </c>
      <c r="O167" s="12">
        <f>MYRANKS_H[[#This Row],[H]]/MYRANKS_H[[#This Row],[AB]]</f>
        <v>0.27183854716981132</v>
      </c>
      <c r="P167" s="24">
        <f>MYRANKS_H[[#This Row],[R]]/24.6-VLOOKUP(MYRANKS_H[[#This Row],[POS]],ReplacementLevel_H[],COLUMN(ReplacementLevel_H[R]),FALSE)</f>
        <v>-0.37500000000000044</v>
      </c>
      <c r="Q167" s="24">
        <f>MYRANKS_H[[#This Row],[HR]]/10.4-VLOOKUP(MYRANKS_H[[#This Row],[POS]],ReplacementLevel_H[],COLUMN(ReplacementLevel_H[HR]),FALSE)</f>
        <v>0.12239583333333304</v>
      </c>
      <c r="R167" s="24">
        <f>MYRANKS_H[[#This Row],[RBI]]/24.6-VLOOKUP(MYRANKS_H[[#This Row],[POS]],ReplacementLevel_H[],COLUMN(ReplacementLevel_H[RBI]),FALSE)</f>
        <v>6.2235772357723373E-2</v>
      </c>
      <c r="S167" s="24">
        <f>MYRANKS_H[[#This Row],[SB]]/9.4-VLOOKUP(MYRANKS_H[[#This Row],[POS]],ReplacementLevel_H[],COLUMN(ReplacementLevel_H[SB]),FALSE)</f>
        <v>0.10430851063829782</v>
      </c>
      <c r="T167" s="24">
        <f>((MYRANKS_H[[#This Row],[H]]+1768)/(MYRANKS_H[[#This Row],[AB]]+6617)-0.267)/0.0024-VLOOKUP(MYRANKS_H[[#This Row],[POS]],ReplacementLevel_H[],COLUMN(ReplacementLevel_H[AVG]),FALSE)</f>
        <v>5.4884694868479217E-2</v>
      </c>
      <c r="U167" s="24">
        <f>MYRANKS_H[[#This Row],[RSGP]]+MYRANKS_H[[#This Row],[HRSGP]]+MYRANKS_H[[#This Row],[RBISGP]]+MYRANKS_H[[#This Row],[SBSGP]]+MYRANKS_H[[#This Row],[AVGSGP]]</f>
        <v>-3.1175188802166992E-2</v>
      </c>
      <c r="V167" s="57">
        <f>_xlfn.RANK.EQ(MYRANKS_H[[#This Row],[TTLSGP]],U:U,0)</f>
        <v>166</v>
      </c>
    </row>
    <row r="168" spans="1:22" ht="15" customHeight="1" x14ac:dyDescent="0.25">
      <c r="A168" s="45" t="s">
        <v>2253</v>
      </c>
      <c r="B168" s="46" t="str">
        <f>VLOOKUP(MYRANKS_H[[#This Row],[PLAYERID]],PLAYERIDMAP[],COLUMN(PLAYERIDMAP[[#This Row],[PLAYERNAME]]),FALSE)</f>
        <v>Oswaldo Arcia</v>
      </c>
      <c r="C168" s="59" t="str">
        <f>VLOOKUP(MYRANKS_H[[#This Row],[PLAYERID]],PLAYERIDMAP[],COLUMN(PLAYERIDMAP[[#This Row],[TEAM]]),FALSE)</f>
        <v>MIN</v>
      </c>
      <c r="D168" s="59" t="str">
        <f>VLOOKUP(MYRANKS_H[[#This Row],[PLAYERID]],PLAYERIDMAP[],COLUMN(PLAYERIDMAP[[#This Row],[POS]]),FALSE)</f>
        <v>OF</v>
      </c>
      <c r="E168" s="59">
        <f>VLOOKUP(MYRANKS_H[[#This Row],[PLAYERID]],PLAYERIDMAP[],COLUMN(PLAYERIDMAP[[#This Row],[IDFANGRAPHS]]),FALSE)</f>
        <v>10306</v>
      </c>
      <c r="F168" s="59">
        <f>VLOOKUP(MYRANKS_H[[#This Row],[PLAYER NAME]],HITTERPROJECTIONS[],COLUMN(HITTERPROJECTIONS[[#This Row],[PA]]),FALSE)</f>
        <v>550</v>
      </c>
      <c r="G168" s="60">
        <f>VLOOKUP(MYRANKS_H[[#This Row],[PLAYER NAME]],HITTERPROJECTIONS[],COLUMN(HITTERPROJECTIONS[[#This Row],[AB]]),FALSE)</f>
        <v>504.33552631578948</v>
      </c>
      <c r="H168" s="60">
        <f>VLOOKUP(MYRANKS_H[[#This Row],[PLAYER NAME]],HITTERPROJECTIONS[],COLUMN(HITTERPROJECTIONS[[#This Row],[HITS]]),FALSE)</f>
        <v>134.63996092105262</v>
      </c>
      <c r="I168" s="60">
        <f>VLOOKUP(MYRANKS_H[[#This Row],[PLAYER NAME]],HITTERPROJECTIONS[],COLUMN(HITTERPROJECTIONS[[#This Row],[HR]]),FALSE)</f>
        <v>22.306697368421052</v>
      </c>
      <c r="J168" s="60">
        <f>VLOOKUP(MYRANKS_H[[#This Row],[PLAYER NAME]],HITTERPROJECTIONS[],COLUMN(HITTERPROJECTIONS[[#This Row],[R]]),FALSE)</f>
        <v>56.099999999999994</v>
      </c>
      <c r="K168" s="60">
        <f>VLOOKUP(MYRANKS_H[[#This Row],[PLAYER NAME]],HITTERPROJECTIONS[],COLUMN(HITTERPROJECTIONS[[#This Row],[RBI]]),FALSE)</f>
        <v>63.25</v>
      </c>
      <c r="L168" s="60">
        <f>VLOOKUP(MYRANKS_H[[#This Row],[PLAYER NAME]],HITTERPROJECTIONS[],COLUMN(HITTERPROJECTIONS[[#This Row],[BB]]),FALSE)</f>
        <v>38.500000000000007</v>
      </c>
      <c r="M168" s="60">
        <f>VLOOKUP(MYRANKS_H[[#This Row],[PLAYER NAME]],HITTERPROJECTIONS[],COLUMN(HITTERPROJECTIONS[[#This Row],[SO]]),FALSE)</f>
        <v>143</v>
      </c>
      <c r="N168" s="60">
        <f>VLOOKUP(MYRANKS_H[[#This Row],[PLAYER NAME]],HITTERPROJECTIONS[],COLUMN(HITTERPROJECTIONS[[#This Row],[SB]]),FALSE)</f>
        <v>2.64</v>
      </c>
      <c r="O168" s="61">
        <f>MYRANKS_H[[#This Row],[H]]/MYRANKS_H[[#This Row],[AB]]</f>
        <v>0.26696505380972879</v>
      </c>
      <c r="P168" s="62">
        <f>MYRANKS_H[[#This Row],[R]]/24.6-VLOOKUP(MYRANKS_H[[#This Row],[POS]],ReplacementLevel_H[],COLUMN(ReplacementLevel_H[R]),FALSE)</f>
        <v>-0.46951219512195141</v>
      </c>
      <c r="Q168" s="62">
        <f>MYRANKS_H[[#This Row],[HR]]/10.4-VLOOKUP(MYRANKS_H[[#This Row],[POS]],ReplacementLevel_H[],COLUMN(ReplacementLevel_H[HR]),FALSE)</f>
        <v>0.78487474696356263</v>
      </c>
      <c r="R168" s="62">
        <f>MYRANKS_H[[#This Row],[RBI]]/24.6-VLOOKUP(MYRANKS_H[[#This Row],[POS]],ReplacementLevel_H[],COLUMN(ReplacementLevel_H[RBI]),FALSE)</f>
        <v>0.18113821138211339</v>
      </c>
      <c r="S168" s="62">
        <f>MYRANKS_H[[#This Row],[SB]]/9.4-VLOOKUP(MYRANKS_H[[#This Row],[POS]],ReplacementLevel_H[],COLUMN(ReplacementLevel_H[SB]),FALSE)</f>
        <v>-0.49914893617021278</v>
      </c>
      <c r="T168" s="62">
        <f>((MYRANKS_H[[#This Row],[H]]+1768)/(MYRANKS_H[[#This Row],[AB]]+6617)-0.267)/0.0024-VLOOKUP(MYRANKS_H[[#This Row],[POS]],ReplacementLevel_H[],COLUMN(ReplacementLevel_H[AVG]),FALSE)</f>
        <v>-6.7250572701459288E-2</v>
      </c>
      <c r="U168" s="63">
        <f>MYRANKS_H[[#This Row],[RSGP]]+MYRANKS_H[[#This Row],[HRSGP]]+MYRANKS_H[[#This Row],[RBISGP]]+MYRANKS_H[[#This Row],[SBSGP]]+MYRANKS_H[[#This Row],[AVGSGP]]</f>
        <v>-6.9898745647947458E-2</v>
      </c>
      <c r="V168" s="62">
        <f>_xlfn.RANK.EQ(MYRANKS_H[[#This Row],[TTLSGP]],U:U,0)</f>
        <v>167</v>
      </c>
    </row>
    <row r="169" spans="1:22" ht="15" customHeight="1" x14ac:dyDescent="0.25">
      <c r="A169" s="7" t="s">
        <v>1173</v>
      </c>
      <c r="B169" s="13" t="str">
        <f>VLOOKUP(MYRANKS_H[[#This Row],[PLAYERID]],PLAYERIDMAP[],COLUMN(PLAYERIDMAP[[#This Row],[PLAYERNAME]]),FALSE)</f>
        <v>Denard Span</v>
      </c>
      <c r="C169" s="10" t="str">
        <f>VLOOKUP(MYRANKS_H[[#This Row],[PLAYERID]],PLAYERIDMAP[],COLUMN(PLAYERIDMAP[[#This Row],[TEAM]]),FALSE)</f>
        <v>WAS</v>
      </c>
      <c r="D169" s="10" t="str">
        <f>VLOOKUP(MYRANKS_H[[#This Row],[PLAYERID]],PLAYERIDMAP[],COLUMN(PLAYERIDMAP[[#This Row],[POS]]),FALSE)</f>
        <v>OF</v>
      </c>
      <c r="E169" s="10">
        <f>VLOOKUP(MYRANKS_H[[#This Row],[PLAYERID]],PLAYERIDMAP[],COLUMN(PLAYERIDMAP[[#This Row],[IDFANGRAPHS]]),FALSE)</f>
        <v>8347</v>
      </c>
      <c r="F169" s="10">
        <f>VLOOKUP(MYRANKS_H[[#This Row],[PLAYER NAME]],HITTERPROJECTIONS[],COLUMN(HITTERPROJECTIONS[[#This Row],[PA]]),FALSE)</f>
        <v>600</v>
      </c>
      <c r="G169" s="33">
        <f>VLOOKUP(MYRANKS_H[[#This Row],[PLAYER NAME]],HITTERPROJECTIONS[],COLUMN(HITTERPROJECTIONS[[#This Row],[AB]]),FALSE)</f>
        <v>556.28571428571422</v>
      </c>
      <c r="H169" s="33">
        <f>VLOOKUP(MYRANKS_H[[#This Row],[PLAYER NAME]],HITTERPROJECTIONS[],COLUMN(HITTERPROJECTIONS[[#This Row],[HITS]]),FALSE)</f>
        <v>154.1535617142857</v>
      </c>
      <c r="I169" s="33">
        <f>VLOOKUP(MYRANKS_H[[#This Row],[PLAYER NAME]],HITTERPROJECTIONS[],COLUMN(HITTERPROJECTIONS[[#This Row],[HR]]),FALSE)</f>
        <v>4.1003999999999996</v>
      </c>
      <c r="J169" s="33">
        <f>VLOOKUP(MYRANKS_H[[#This Row],[PLAYER NAME]],HITTERPROJECTIONS[],COLUMN(HITTERPROJECTIONS[[#This Row],[R]]),FALSE)</f>
        <v>70.2</v>
      </c>
      <c r="K169" s="33">
        <f>VLOOKUP(MYRANKS_H[[#This Row],[PLAYER NAME]],HITTERPROJECTIONS[],COLUMN(HITTERPROJECTIONS[[#This Row],[RBI]]),FALSE)</f>
        <v>43.199999999999996</v>
      </c>
      <c r="L169" s="33">
        <f>VLOOKUP(MYRANKS_H[[#This Row],[PLAYER NAME]],HITTERPROJECTIONS[],COLUMN(HITTERPROJECTIONS[[#This Row],[BB]]),FALSE)</f>
        <v>42.000000000000007</v>
      </c>
      <c r="M169" s="33">
        <f>VLOOKUP(MYRANKS_H[[#This Row],[PLAYER NAME]],HITTERPROJECTIONS[],COLUMN(HITTERPROJECTIONS[[#This Row],[SO]]),FALSE)</f>
        <v>69</v>
      </c>
      <c r="N169" s="33">
        <f>VLOOKUP(MYRANKS_H[[#This Row],[PLAYER NAME]],HITTERPROJECTIONS[],COLUMN(HITTERPROJECTIONS[[#This Row],[SB]]),FALSE)</f>
        <v>17.76923076923077</v>
      </c>
      <c r="O169" s="12">
        <f>MYRANKS_H[[#This Row],[H]]/MYRANKS_H[[#This Row],[AB]]</f>
        <v>0.27711220647149459</v>
      </c>
      <c r="P169" s="24">
        <f>MYRANKS_H[[#This Row],[R]]/24.6-VLOOKUP(MYRANKS_H[[#This Row],[POS]],ReplacementLevel_H[],COLUMN(ReplacementLevel_H[R]),FALSE)</f>
        <v>0.10365853658536572</v>
      </c>
      <c r="Q169" s="24">
        <f>MYRANKS_H[[#This Row],[HR]]/10.4-VLOOKUP(MYRANKS_H[[#This Row],[POS]],ReplacementLevel_H[],COLUMN(ReplacementLevel_H[HR]),FALSE)</f>
        <v>-0.96573076923076939</v>
      </c>
      <c r="R169" s="24">
        <f>MYRANKS_H[[#This Row],[RBI]]/24.6-VLOOKUP(MYRANKS_H[[#This Row],[POS]],ReplacementLevel_H[],COLUMN(ReplacementLevel_H[RBI]),FALSE)</f>
        <v>-0.63390243902439058</v>
      </c>
      <c r="S169" s="24">
        <f>MYRANKS_H[[#This Row],[SB]]/9.4-VLOOKUP(MYRANKS_H[[#This Row],[POS]],ReplacementLevel_H[],COLUMN(ReplacementLevel_H[SB]),FALSE)</f>
        <v>1.1103436988543371</v>
      </c>
      <c r="T169" s="24">
        <f>((MYRANKS_H[[#This Row],[H]]+1768)/(MYRANKS_H[[#This Row],[AB]]+6617)-0.267)/0.0024-VLOOKUP(MYRANKS_H[[#This Row],[POS]],ReplacementLevel_H[],COLUMN(ReplacementLevel_H[AVG]),FALSE)</f>
        <v>0.25999545270480445</v>
      </c>
      <c r="U169" s="24">
        <f>MYRANKS_H[[#This Row],[RSGP]]+MYRANKS_H[[#This Row],[HRSGP]]+MYRANKS_H[[#This Row],[RBISGP]]+MYRANKS_H[[#This Row],[SBSGP]]+MYRANKS_H[[#This Row],[AVGSGP]]</f>
        <v>-0.12563552011065277</v>
      </c>
      <c r="V169" s="57">
        <f>_xlfn.RANK.EQ(MYRANKS_H[[#This Row],[TTLSGP]],U:U,0)</f>
        <v>168</v>
      </c>
    </row>
    <row r="170" spans="1:22" ht="15" customHeight="1" x14ac:dyDescent="0.25">
      <c r="A170" s="7" t="s">
        <v>1354</v>
      </c>
      <c r="B170" s="13" t="str">
        <f>VLOOKUP(MYRANKS_H[[#This Row],[PLAYERID]],PLAYERIDMAP[],COLUMN(PLAYERIDMAP[[#This Row],[PLAYERNAME]]),FALSE)</f>
        <v>Dan Uggla</v>
      </c>
      <c r="C170" s="10" t="str">
        <f>VLOOKUP(MYRANKS_H[[#This Row],[PLAYERID]],PLAYERIDMAP[],COLUMN(PLAYERIDMAP[[#This Row],[TEAM]]),FALSE)</f>
        <v>ATL</v>
      </c>
      <c r="D170" s="10" t="str">
        <f>VLOOKUP(MYRANKS_H[[#This Row],[PLAYERID]],PLAYERIDMAP[],COLUMN(PLAYERIDMAP[[#This Row],[POS]]),FALSE)</f>
        <v>2B</v>
      </c>
      <c r="E170" s="10">
        <f>VLOOKUP(MYRANKS_H[[#This Row],[PLAYERID]],PLAYERIDMAP[],COLUMN(PLAYERIDMAP[[#This Row],[IDFANGRAPHS]]),FALSE)</f>
        <v>3442</v>
      </c>
      <c r="F170" s="10">
        <f>VLOOKUP(MYRANKS_H[[#This Row],[PLAYER NAME]],HITTERPROJECTIONS[],COLUMN(HITTERPROJECTIONS[[#This Row],[PA]]),FALSE)</f>
        <v>450</v>
      </c>
      <c r="G170" s="33">
        <f>VLOOKUP(MYRANKS_H[[#This Row],[PLAYER NAME]],HITTERPROJECTIONS[],COLUMN(HITTERPROJECTIONS[[#This Row],[AB]]),FALSE)</f>
        <v>378.32142857142856</v>
      </c>
      <c r="H170" s="33">
        <f>VLOOKUP(MYRANKS_H[[#This Row],[PLAYER NAME]],HITTERPROJECTIONS[],COLUMN(HITTERPROJECTIONS[[#This Row],[HITS]]),FALSE)</f>
        <v>78.673718571428566</v>
      </c>
      <c r="I170" s="33">
        <f>VLOOKUP(MYRANKS_H[[#This Row],[PLAYER NAME]],HITTERPROJECTIONS[],COLUMN(HITTERPROJECTIONS[[#This Row],[HR]]),FALSE)</f>
        <v>16.944428571428571</v>
      </c>
      <c r="J170" s="33">
        <f>VLOOKUP(MYRANKS_H[[#This Row],[PLAYER NAME]],HITTERPROJECTIONS[],COLUMN(HITTERPROJECTIONS[[#This Row],[R]]),FALSE)</f>
        <v>54.449999999999996</v>
      </c>
      <c r="K170" s="33">
        <f>VLOOKUP(MYRANKS_H[[#This Row],[PLAYER NAME]],HITTERPROJECTIONS[],COLUMN(HITTERPROJECTIONS[[#This Row],[RBI]]),FALSE)</f>
        <v>50.4</v>
      </c>
      <c r="L170" s="33">
        <f>VLOOKUP(MYRANKS_H[[#This Row],[PLAYER NAME]],HITTERPROJECTIONS[],COLUMN(HITTERPROJECTIONS[[#This Row],[BB]]),FALSE)</f>
        <v>63.000000000000007</v>
      </c>
      <c r="M170" s="33">
        <f>VLOOKUP(MYRANKS_H[[#This Row],[PLAYER NAME]],HITTERPROJECTIONS[],COLUMN(HITTERPROJECTIONS[[#This Row],[SO]]),FALSE)</f>
        <v>135</v>
      </c>
      <c r="N170" s="33">
        <f>VLOOKUP(MYRANKS_H[[#This Row],[PLAYER NAME]],HITTERPROJECTIONS[],COLUMN(HITTERPROJECTIONS[[#This Row],[SB]]),FALSE)</f>
        <v>1.7999999999999998</v>
      </c>
      <c r="O170" s="12">
        <f>MYRANKS_H[[#This Row],[H]]/MYRANKS_H[[#This Row],[AB]]</f>
        <v>0.20795469838572642</v>
      </c>
      <c r="P170" s="24">
        <f>MYRANKS_H[[#This Row],[R]]/24.6-VLOOKUP(MYRANKS_H[[#This Row],[POS]],ReplacementLevel_H[],COLUMN(ReplacementLevel_H[R]),FALSE)</f>
        <v>8.3414634146341093E-2</v>
      </c>
      <c r="Q170" s="24">
        <f>MYRANKS_H[[#This Row],[HR]]/10.4-VLOOKUP(MYRANKS_H[[#This Row],[POS]],ReplacementLevel_H[],COLUMN(ReplacementLevel_H[HR]),FALSE)</f>
        <v>0.5292719780219779</v>
      </c>
      <c r="R170" s="24">
        <f>MYRANKS_H[[#This Row],[RBI]]/24.6-VLOOKUP(MYRANKS_H[[#This Row],[POS]],ReplacementLevel_H[],COLUMN(ReplacementLevel_H[RBI]),FALSE)</f>
        <v>0.24878048780487805</v>
      </c>
      <c r="S170" s="24">
        <f>MYRANKS_H[[#This Row],[SB]]/9.4-VLOOKUP(MYRANKS_H[[#This Row],[POS]],ReplacementLevel_H[],COLUMN(ReplacementLevel_H[SB]),FALSE)</f>
        <v>-0.18851063829787237</v>
      </c>
      <c r="T170" s="24">
        <f>((MYRANKS_H[[#This Row],[H]]+1768)/(MYRANKS_H[[#This Row],[AB]]+6617)-0.267)/0.0024-VLOOKUP(MYRANKS_H[[#This Row],[POS]],ReplacementLevel_H[],COLUMN(ReplacementLevel_H[AVG]),FALSE)</f>
        <v>-0.80542854322702184</v>
      </c>
      <c r="U170" s="24">
        <f>MYRANKS_H[[#This Row],[RSGP]]+MYRANKS_H[[#This Row],[HRSGP]]+MYRANKS_H[[#This Row],[RBISGP]]+MYRANKS_H[[#This Row],[SBSGP]]+MYRANKS_H[[#This Row],[AVGSGP]]</f>
        <v>-0.13247208155169721</v>
      </c>
      <c r="V170" s="57">
        <f>_xlfn.RANK.EQ(MYRANKS_H[[#This Row],[TTLSGP]],U:U,0)</f>
        <v>169</v>
      </c>
    </row>
    <row r="171" spans="1:22" ht="15" customHeight="1" x14ac:dyDescent="0.25">
      <c r="A171" s="6" t="s">
        <v>1285</v>
      </c>
      <c r="B171" s="13" t="str">
        <f>VLOOKUP(MYRANKS_H[[#This Row],[PLAYERID]],PLAYERIDMAP[],COLUMN(PLAYERIDMAP[[#This Row],[PLAYERNAME]]),FALSE)</f>
        <v>Devin Mesoraco</v>
      </c>
      <c r="C171" s="9" t="str">
        <f>VLOOKUP(MYRANKS_H[[#This Row],[PLAYERID]],PLAYERIDMAP[],COLUMN(PLAYERIDMAP[[#This Row],[TEAM]]),FALSE)</f>
        <v>CIN</v>
      </c>
      <c r="D171" s="9" t="str">
        <f>VLOOKUP(MYRANKS_H[[#This Row],[PLAYERID]],PLAYERIDMAP[],COLUMN(PLAYERIDMAP[[#This Row],[POS]]),FALSE)</f>
        <v>C</v>
      </c>
      <c r="E171" s="9">
        <f>VLOOKUP(MYRANKS_H[[#This Row],[PLAYERID]],PLAYERIDMAP[],COLUMN(PLAYERIDMAP[[#This Row],[IDFANGRAPHS]]),FALSE)</f>
        <v>5666</v>
      </c>
      <c r="F171" s="10">
        <f>VLOOKUP(MYRANKS_H[[#This Row],[PLAYER NAME]],HITTERPROJECTIONS[],COLUMN(HITTERPROJECTIONS[[#This Row],[PA]]),FALSE)</f>
        <v>400</v>
      </c>
      <c r="G171" s="33">
        <f>VLOOKUP(MYRANKS_H[[#This Row],[PLAYER NAME]],HITTERPROJECTIONS[],COLUMN(HITTERPROJECTIONS[[#This Row],[AB]]),FALSE)</f>
        <v>363.33333333333331</v>
      </c>
      <c r="H171" s="33">
        <f>VLOOKUP(MYRANKS_H[[#This Row],[PLAYER NAME]],HITTERPROJECTIONS[],COLUMN(HITTERPROJECTIONS[[#This Row],[HITS]]),FALSE)</f>
        <v>85.800906666666663</v>
      </c>
      <c r="I171" s="33">
        <f>VLOOKUP(MYRANKS_H[[#This Row],[PLAYER NAME]],HITTERPROJECTIONS[],COLUMN(HITTERPROJECTIONS[[#This Row],[HR]]),FALSE)</f>
        <v>10.775999999999998</v>
      </c>
      <c r="J171" s="33">
        <f>VLOOKUP(MYRANKS_H[[#This Row],[PLAYER NAME]],HITTERPROJECTIONS[],COLUMN(HITTERPROJECTIONS[[#This Row],[R]]),FALSE)</f>
        <v>39.6</v>
      </c>
      <c r="K171" s="33">
        <f>VLOOKUP(MYRANKS_H[[#This Row],[PLAYER NAME]],HITTERPROJECTIONS[],COLUMN(HITTERPROJECTIONS[[#This Row],[RBI]]),FALSE)</f>
        <v>42.4</v>
      </c>
      <c r="L171" s="33">
        <f>VLOOKUP(MYRANKS_H[[#This Row],[PLAYER NAME]],HITTERPROJECTIONS[],COLUMN(HITTERPROJECTIONS[[#This Row],[BB]]),FALSE)</f>
        <v>32</v>
      </c>
      <c r="M171" s="33">
        <f>VLOOKUP(MYRANKS_H[[#This Row],[PLAYER NAME]],HITTERPROJECTIONS[],COLUMN(HITTERPROJECTIONS[[#This Row],[SO]]),FALSE)</f>
        <v>68</v>
      </c>
      <c r="N171" s="33">
        <f>VLOOKUP(MYRANKS_H[[#This Row],[PLAYER NAME]],HITTERPROJECTIONS[],COLUMN(HITTERPROJECTIONS[[#This Row],[SB]]),FALSE)</f>
        <v>0.66666666666666663</v>
      </c>
      <c r="O171" s="12">
        <f>MYRANKS_H[[#This Row],[H]]/MYRANKS_H[[#This Row],[AB]]</f>
        <v>0.23614928440366972</v>
      </c>
      <c r="P171" s="24">
        <f>MYRANKS_H[[#This Row],[R]]/24.6-VLOOKUP(MYRANKS_H[[#This Row],[POS]],ReplacementLevel_H[],COLUMN(ReplacementLevel_H[R]),FALSE)</f>
        <v>-5.0243902439024435E-2</v>
      </c>
      <c r="Q171" s="24">
        <f>MYRANKS_H[[#This Row],[HR]]/10.4-VLOOKUP(MYRANKS_H[[#This Row],[POS]],ReplacementLevel_H[],COLUMN(ReplacementLevel_H[HR]),FALSE)</f>
        <v>-3.3846153846154081E-2</v>
      </c>
      <c r="R171" s="24">
        <f>MYRANKS_H[[#This Row],[RBI]]/24.6-VLOOKUP(MYRANKS_H[[#This Row],[POS]],ReplacementLevel_H[],COLUMN(ReplacementLevel_H[RBI]),FALSE)</f>
        <v>-6.6422764227642483E-2</v>
      </c>
      <c r="S171" s="24">
        <f>MYRANKS_H[[#This Row],[SB]]/9.4-VLOOKUP(MYRANKS_H[[#This Row],[POS]],ReplacementLevel_H[],COLUMN(ReplacementLevel_H[SB]),FALSE)</f>
        <v>-0.10907801418439717</v>
      </c>
      <c r="T171" s="24">
        <f>((MYRANKS_H[[#This Row],[H]]+1768)/(MYRANKS_H[[#This Row],[AB]]+6617)-0.267)/0.0024-VLOOKUP(MYRANKS_H[[#This Row],[POS]],ReplacementLevel_H[],COLUMN(ReplacementLevel_H[AVG]),FALSE)</f>
        <v>0.12618324498988831</v>
      </c>
      <c r="U171" s="24">
        <f>MYRANKS_H[[#This Row],[RSGP]]+MYRANKS_H[[#This Row],[HRSGP]]+MYRANKS_H[[#This Row],[RBISGP]]+MYRANKS_H[[#This Row],[SBSGP]]+MYRANKS_H[[#This Row],[AVGSGP]]</f>
        <v>-0.13340758970732985</v>
      </c>
      <c r="V171" s="57">
        <f>_xlfn.RANK.EQ(MYRANKS_H[[#This Row],[TTLSGP]],U:U,0)</f>
        <v>170</v>
      </c>
    </row>
    <row r="172" spans="1:22" ht="15" customHeight="1" x14ac:dyDescent="0.25">
      <c r="A172" s="6" t="s">
        <v>1371</v>
      </c>
      <c r="B172" s="13" t="str">
        <f>VLOOKUP(MYRANKS_H[[#This Row],[PLAYERID]],PLAYERIDMAP[],COLUMN(PLAYERIDMAP[[#This Row],[PLAYERNAME]]),FALSE)</f>
        <v>Dustin Ackley</v>
      </c>
      <c r="C172" s="9" t="str">
        <f>VLOOKUP(MYRANKS_H[[#This Row],[PLAYERID]],PLAYERIDMAP[],COLUMN(PLAYERIDMAP[[#This Row],[TEAM]]),FALSE)</f>
        <v>SEA</v>
      </c>
      <c r="D172" s="9" t="str">
        <f>VLOOKUP(MYRANKS_H[[#This Row],[PLAYERID]],PLAYERIDMAP[],COLUMN(PLAYERIDMAP[[#This Row],[POS]]),FALSE)</f>
        <v>2B</v>
      </c>
      <c r="E172" s="9">
        <f>VLOOKUP(MYRANKS_H[[#This Row],[PLAYERID]],PLAYERIDMAP[],COLUMN(PLAYERIDMAP[[#This Row],[IDFANGRAPHS]]),FALSE)</f>
        <v>10099</v>
      </c>
      <c r="F172" s="10">
        <f>VLOOKUP(MYRANKS_H[[#This Row],[PLAYER NAME]],HITTERPROJECTIONS[],COLUMN(HITTERPROJECTIONS[[#This Row],[PA]]),FALSE)</f>
        <v>500</v>
      </c>
      <c r="G172" s="33">
        <f>VLOOKUP(MYRANKS_H[[#This Row],[PLAYER NAME]],HITTERPROJECTIONS[],COLUMN(HITTERPROJECTIONS[[#This Row],[AB]]),FALSE)</f>
        <v>452.33333333333331</v>
      </c>
      <c r="H172" s="33">
        <f>VLOOKUP(MYRANKS_H[[#This Row],[PLAYER NAME]],HITTERPROJECTIONS[],COLUMN(HITTERPROJECTIONS[[#This Row],[HITS]]),FALSE)</f>
        <v>115.07605999999998</v>
      </c>
      <c r="I172" s="33">
        <f>VLOOKUP(MYRANKS_H[[#This Row],[PLAYER NAME]],HITTERPROJECTIONS[],COLUMN(HITTERPROJECTIONS[[#This Row],[HR]]),FALSE)</f>
        <v>6.7319999999999993</v>
      </c>
      <c r="J172" s="33">
        <f>VLOOKUP(MYRANKS_H[[#This Row],[PLAYER NAME]],HITTERPROJECTIONS[],COLUMN(HITTERPROJECTIONS[[#This Row],[R]]),FALSE)</f>
        <v>55</v>
      </c>
      <c r="K172" s="33">
        <f>VLOOKUP(MYRANKS_H[[#This Row],[PLAYER NAME]],HITTERPROJECTIONS[],COLUMN(HITTERPROJECTIONS[[#This Row],[RBI]]),FALSE)</f>
        <v>42.5</v>
      </c>
      <c r="L172" s="33">
        <f>VLOOKUP(MYRANKS_H[[#This Row],[PLAYER NAME]],HITTERPROJECTIONS[],COLUMN(HITTERPROJECTIONS[[#This Row],[BB]]),FALSE)</f>
        <v>45</v>
      </c>
      <c r="M172" s="33">
        <f>VLOOKUP(MYRANKS_H[[#This Row],[PLAYER NAME]],HITTERPROJECTIONS[],COLUMN(HITTERPROJECTIONS[[#This Row],[SO]]),FALSE)</f>
        <v>80</v>
      </c>
      <c r="N172" s="33">
        <f>VLOOKUP(MYRANKS_H[[#This Row],[PLAYER NAME]],HITTERPROJECTIONS[],COLUMN(HITTERPROJECTIONS[[#This Row],[SB]]),FALSE)</f>
        <v>4.375</v>
      </c>
      <c r="O172" s="12">
        <f>MYRANKS_H[[#This Row],[H]]/MYRANKS_H[[#This Row],[AB]]</f>
        <v>0.25440543846720703</v>
      </c>
      <c r="P172" s="24">
        <f>MYRANKS_H[[#This Row],[R]]/24.6-VLOOKUP(MYRANKS_H[[#This Row],[POS]],ReplacementLevel_H[],COLUMN(ReplacementLevel_H[R]),FALSE)</f>
        <v>0.1057723577235774</v>
      </c>
      <c r="Q172" s="24">
        <f>MYRANKS_H[[#This Row],[HR]]/10.4-VLOOKUP(MYRANKS_H[[#This Row],[POS]],ReplacementLevel_H[],COLUMN(ReplacementLevel_H[HR]),FALSE)</f>
        <v>-0.45269230769230784</v>
      </c>
      <c r="R172" s="24">
        <f>MYRANKS_H[[#This Row],[RBI]]/24.6-VLOOKUP(MYRANKS_H[[#This Row],[POS]],ReplacementLevel_H[],COLUMN(ReplacementLevel_H[RBI]),FALSE)</f>
        <v>-7.2357723577235911E-2</v>
      </c>
      <c r="S172" s="24">
        <f>MYRANKS_H[[#This Row],[SB]]/9.4-VLOOKUP(MYRANKS_H[[#This Row],[POS]],ReplacementLevel_H[],COLUMN(ReplacementLevel_H[SB]),FALSE)</f>
        <v>8.5425531914893604E-2</v>
      </c>
      <c r="T172" s="24">
        <f>((MYRANKS_H[[#This Row],[H]]+1768)/(MYRANKS_H[[#This Row],[AB]]+6617)-0.267)/0.0024-VLOOKUP(MYRANKS_H[[#This Row],[POS]],ReplacementLevel_H[],COLUMN(ReplacementLevel_H[AVG]),FALSE)</f>
        <v>0.188545596001509</v>
      </c>
      <c r="U172" s="24">
        <f>MYRANKS_H[[#This Row],[RSGP]]+MYRANKS_H[[#This Row],[HRSGP]]+MYRANKS_H[[#This Row],[RBISGP]]+MYRANKS_H[[#This Row],[SBSGP]]+MYRANKS_H[[#This Row],[AVGSGP]]</f>
        <v>-0.14530654562956374</v>
      </c>
      <c r="V172" s="57">
        <f>_xlfn.RANK.EQ(MYRANKS_H[[#This Row],[TTLSGP]],U:U,0)</f>
        <v>171</v>
      </c>
    </row>
    <row r="173" spans="1:22" ht="15" customHeight="1" x14ac:dyDescent="0.25">
      <c r="A173" s="7" t="s">
        <v>1437</v>
      </c>
      <c r="B173" s="13" t="str">
        <f>VLOOKUP(MYRANKS_H[[#This Row],[PLAYERID]],PLAYERIDMAP[],COLUMN(PLAYERIDMAP[[#This Row],[PLAYERNAME]]),FALSE)</f>
        <v>Alex Rodriguez</v>
      </c>
      <c r="C173" s="10" t="str">
        <f>VLOOKUP(MYRANKS_H[[#This Row],[PLAYERID]],PLAYERIDMAP[],COLUMN(PLAYERIDMAP[[#This Row],[TEAM]]),FALSE)</f>
        <v>NYY</v>
      </c>
      <c r="D173" s="10" t="str">
        <f>VLOOKUP(MYRANKS_H[[#This Row],[PLAYERID]],PLAYERIDMAP[],COLUMN(PLAYERIDMAP[[#This Row],[POS]]),FALSE)</f>
        <v>3B</v>
      </c>
      <c r="E173" s="10">
        <f>VLOOKUP(MYRANKS_H[[#This Row],[PLAYERID]],PLAYERIDMAP[],COLUMN(PLAYERIDMAP[[#This Row],[IDFANGRAPHS]]),FALSE)</f>
        <v>1274</v>
      </c>
      <c r="F173" s="10">
        <f>VLOOKUP(MYRANKS_H[[#This Row],[PLAYER NAME]],HITTERPROJECTIONS[],COLUMN(HITTERPROJECTIONS[[#This Row],[PA]]),FALSE)</f>
        <v>450</v>
      </c>
      <c r="G173" s="33">
        <f>VLOOKUP(MYRANKS_H[[#This Row],[PLAYER NAME]],HITTERPROJECTIONS[],COLUMN(HITTERPROJECTIONS[[#This Row],[AB]]),FALSE)</f>
        <v>391.66071428571428</v>
      </c>
      <c r="H173" s="33">
        <f>VLOOKUP(MYRANKS_H[[#This Row],[PLAYER NAME]],HITTERPROJECTIONS[],COLUMN(HITTERPROJECTIONS[[#This Row],[HITS]]),FALSE)</f>
        <v>103.66424437499998</v>
      </c>
      <c r="I173" s="33">
        <f>VLOOKUP(MYRANKS_H[[#This Row],[PLAYER NAME]],HITTERPROJECTIONS[],COLUMN(HITTERPROJECTIONS[[#This Row],[HR]]),FALSE)</f>
        <v>17.308687499999998</v>
      </c>
      <c r="J173" s="33">
        <f>VLOOKUP(MYRANKS_H[[#This Row],[PLAYER NAME]],HITTERPROJECTIONS[],COLUMN(HITTERPROJECTIONS[[#This Row],[R]]),FALSE)</f>
        <v>56.25</v>
      </c>
      <c r="K173" s="33">
        <f>VLOOKUP(MYRANKS_H[[#This Row],[PLAYER NAME]],HITTERPROJECTIONS[],COLUMN(HITTERPROJECTIONS[[#This Row],[RBI]]),FALSE)</f>
        <v>49.5</v>
      </c>
      <c r="L173" s="33">
        <f>VLOOKUP(MYRANKS_H[[#This Row],[PLAYER NAME]],HITTERPROJECTIONS[],COLUMN(HITTERPROJECTIONS[[#This Row],[BB]]),FALSE)</f>
        <v>49.5</v>
      </c>
      <c r="M173" s="33">
        <f>VLOOKUP(MYRANKS_H[[#This Row],[PLAYER NAME]],HITTERPROJECTIONS[],COLUMN(HITTERPROJECTIONS[[#This Row],[SO]]),FALSE)</f>
        <v>99</v>
      </c>
      <c r="N173" s="33">
        <f>VLOOKUP(MYRANKS_H[[#This Row],[PLAYER NAME]],HITTERPROJECTIONS[],COLUMN(HITTERPROJECTIONS[[#This Row],[SB]]),FALSE)</f>
        <v>6.75</v>
      </c>
      <c r="O173" s="12">
        <f>MYRANKS_H[[#This Row],[H]]/MYRANKS_H[[#This Row],[AB]]</f>
        <v>0.26467868896183827</v>
      </c>
      <c r="P173" s="24">
        <f>MYRANKS_H[[#This Row],[R]]/24.6-VLOOKUP(MYRANKS_H[[#This Row],[POS]],ReplacementLevel_H[],COLUMN(ReplacementLevel_H[R]),FALSE)</f>
        <v>-0.15341463414634138</v>
      </c>
      <c r="Q173" s="24">
        <f>MYRANKS_H[[#This Row],[HR]]/10.4-VLOOKUP(MYRANKS_H[[#This Row],[POS]],ReplacementLevel_H[],COLUMN(ReplacementLevel_H[HR]),FALSE)</f>
        <v>0.26429687499999988</v>
      </c>
      <c r="R173" s="24">
        <f>MYRANKS_H[[#This Row],[RBI]]/24.6-VLOOKUP(MYRANKS_H[[#This Row],[POS]],ReplacementLevel_H[],COLUMN(ReplacementLevel_H[RBI]),FALSE)</f>
        <v>-0.46780487804878046</v>
      </c>
      <c r="S173" s="24">
        <f>MYRANKS_H[[#This Row],[SB]]/9.4-VLOOKUP(MYRANKS_H[[#This Row],[POS]],ReplacementLevel_H[],COLUMN(ReplacementLevel_H[SB]),FALSE)</f>
        <v>0.36808510638297876</v>
      </c>
      <c r="T173" s="24">
        <f>((MYRANKS_H[[#This Row],[H]]+1768)/(MYRANKS_H[[#This Row],[AB]]+6617)-0.267)/0.0024-VLOOKUP(MYRANKS_H[[#This Row],[POS]],ReplacementLevel_H[],COLUMN(ReplacementLevel_H[AVG]),FALSE)</f>
        <v>-0.16908339915327533</v>
      </c>
      <c r="U173" s="24">
        <f>MYRANKS_H[[#This Row],[RSGP]]+MYRANKS_H[[#This Row],[HRSGP]]+MYRANKS_H[[#This Row],[RBISGP]]+MYRANKS_H[[#This Row],[SBSGP]]+MYRANKS_H[[#This Row],[AVGSGP]]</f>
        <v>-0.15792092996541854</v>
      </c>
      <c r="V173" s="57">
        <f>_xlfn.RANK.EQ(MYRANKS_H[[#This Row],[TTLSGP]],U:U,0)</f>
        <v>172</v>
      </c>
    </row>
    <row r="174" spans="1:22" ht="15" customHeight="1" x14ac:dyDescent="0.25">
      <c r="A174" s="6" t="s">
        <v>1377</v>
      </c>
      <c r="B174" s="13" t="str">
        <f>VLOOKUP(MYRANKS_H[[#This Row],[PLAYERID]],PLAYERIDMAP[],COLUMN(PLAYERIDMAP[[#This Row],[PLAYERNAME]]),FALSE)</f>
        <v>Darwin Barney</v>
      </c>
      <c r="C174" s="9" t="str">
        <f>VLOOKUP(MYRANKS_H[[#This Row],[PLAYERID]],PLAYERIDMAP[],COLUMN(PLAYERIDMAP[[#This Row],[TEAM]]),FALSE)</f>
        <v>CHC</v>
      </c>
      <c r="D174" s="9" t="str">
        <f>VLOOKUP(MYRANKS_H[[#This Row],[PLAYERID]],PLAYERIDMAP[],COLUMN(PLAYERIDMAP[[#This Row],[POS]]),FALSE)</f>
        <v>2B</v>
      </c>
      <c r="E174" s="9">
        <f>VLOOKUP(MYRANKS_H[[#This Row],[PLAYERID]],PLAYERIDMAP[],COLUMN(PLAYERIDMAP[[#This Row],[IDFANGRAPHS]]),FALSE)</f>
        <v>2430</v>
      </c>
      <c r="F174" s="10">
        <f>VLOOKUP(MYRANKS_H[[#This Row],[PLAYER NAME]],HITTERPROJECTIONS[],COLUMN(HITTERPROJECTIONS[[#This Row],[PA]]),FALSE)</f>
        <v>550</v>
      </c>
      <c r="G174" s="33">
        <f>VLOOKUP(MYRANKS_H[[#This Row],[PLAYER NAME]],HITTERPROJECTIONS[],COLUMN(HITTERPROJECTIONS[[#This Row],[AB]]),FALSE)</f>
        <v>505.3125</v>
      </c>
      <c r="H174" s="33">
        <f>VLOOKUP(MYRANKS_H[[#This Row],[PLAYER NAME]],HITTERPROJECTIONS[],COLUMN(HITTERPROJECTIONS[[#This Row],[HITS]]),FALSE)</f>
        <v>124.968096</v>
      </c>
      <c r="I174" s="33">
        <f>VLOOKUP(MYRANKS_H[[#This Row],[PLAYER NAME]],HITTERPROJECTIONS[],COLUMN(HITTERPROJECTIONS[[#This Row],[HR]]),FALSE)</f>
        <v>6.4151999999999996</v>
      </c>
      <c r="J174" s="33">
        <f>VLOOKUP(MYRANKS_H[[#This Row],[PLAYER NAME]],HITTERPROJECTIONS[],COLUMN(HITTERPROJECTIONS[[#This Row],[R]]),FALSE)</f>
        <v>59.4</v>
      </c>
      <c r="K174" s="33">
        <f>VLOOKUP(MYRANKS_H[[#This Row],[PLAYER NAME]],HITTERPROJECTIONS[],COLUMN(HITTERPROJECTIONS[[#This Row],[RBI]]),FALSE)</f>
        <v>44</v>
      </c>
      <c r="L174" s="33">
        <f>VLOOKUP(MYRANKS_H[[#This Row],[PLAYER NAME]],HITTERPROJECTIONS[],COLUMN(HITTERPROJECTIONS[[#This Row],[BB]]),FALSE)</f>
        <v>35.75</v>
      </c>
      <c r="M174" s="33">
        <f>VLOOKUP(MYRANKS_H[[#This Row],[PLAYER NAME]],HITTERPROJECTIONS[],COLUMN(HITTERPROJECTIONS[[#This Row],[SO]]),FALSE)</f>
        <v>63.25</v>
      </c>
      <c r="N174" s="33">
        <f>VLOOKUP(MYRANKS_H[[#This Row],[PLAYER NAME]],HITTERPROJECTIONS[],COLUMN(HITTERPROJECTIONS[[#This Row],[SB]]),FALSE)</f>
        <v>4.2777777777777768</v>
      </c>
      <c r="O174" s="12">
        <f>MYRANKS_H[[#This Row],[H]]/MYRANKS_H[[#This Row],[AB]]</f>
        <v>0.24730853877551021</v>
      </c>
      <c r="P174" s="24">
        <f>MYRANKS_H[[#This Row],[R]]/24.6-VLOOKUP(MYRANKS_H[[#This Row],[POS]],ReplacementLevel_H[],COLUMN(ReplacementLevel_H[R]),FALSE)</f>
        <v>0.28463414634146345</v>
      </c>
      <c r="Q174" s="24">
        <f>MYRANKS_H[[#This Row],[HR]]/10.4-VLOOKUP(MYRANKS_H[[#This Row],[POS]],ReplacementLevel_H[],COLUMN(ReplacementLevel_H[HR]),FALSE)</f>
        <v>-0.48315384615384627</v>
      </c>
      <c r="R174" s="24">
        <f>MYRANKS_H[[#This Row],[RBI]]/24.6-VLOOKUP(MYRANKS_H[[#This Row],[POS]],ReplacementLevel_H[],COLUMN(ReplacementLevel_H[RBI]),FALSE)</f>
        <v>-1.1382113821138296E-2</v>
      </c>
      <c r="S174" s="24">
        <f>MYRANKS_H[[#This Row],[SB]]/9.4-VLOOKUP(MYRANKS_H[[#This Row],[POS]],ReplacementLevel_H[],COLUMN(ReplacementLevel_H[SB]),FALSE)</f>
        <v>7.5082742316784745E-2</v>
      </c>
      <c r="T174" s="24">
        <f>((MYRANKS_H[[#This Row],[H]]+1768)/(MYRANKS_H[[#This Row],[AB]]+6617)-0.267)/0.0024-VLOOKUP(MYRANKS_H[[#This Row],[POS]],ReplacementLevel_H[],COLUMN(ReplacementLevel_H[AVG]),FALSE)</f>
        <v>-5.834036815055238E-2</v>
      </c>
      <c r="U174" s="24">
        <f>MYRANKS_H[[#This Row],[RSGP]]+MYRANKS_H[[#This Row],[HRSGP]]+MYRANKS_H[[#This Row],[RBISGP]]+MYRANKS_H[[#This Row],[SBSGP]]+MYRANKS_H[[#This Row],[AVGSGP]]</f>
        <v>-0.19315943946728875</v>
      </c>
      <c r="V174" s="57">
        <f>_xlfn.RANK.EQ(MYRANKS_H[[#This Row],[TTLSGP]],U:U,0)</f>
        <v>173</v>
      </c>
    </row>
    <row r="175" spans="1:22" ht="15" customHeight="1" x14ac:dyDescent="0.25">
      <c r="A175" s="6" t="s">
        <v>1334</v>
      </c>
      <c r="B175" s="13" t="str">
        <f>VLOOKUP(MYRANKS_H[[#This Row],[PLAYERID]],PLAYERIDMAP[],COLUMN(PLAYERIDMAP[[#This Row],[PLAYERNAME]]),FALSE)</f>
        <v>Adam Lind</v>
      </c>
      <c r="C175" s="9" t="str">
        <f>VLOOKUP(MYRANKS_H[[#This Row],[PLAYERID]],PLAYERIDMAP[],COLUMN(PLAYERIDMAP[[#This Row],[TEAM]]),FALSE)</f>
        <v>TOR</v>
      </c>
      <c r="D175" s="9" t="str">
        <f>VLOOKUP(MYRANKS_H[[#This Row],[PLAYERID]],PLAYERIDMAP[],COLUMN(PLAYERIDMAP[[#This Row],[POS]]),FALSE)</f>
        <v>1B</v>
      </c>
      <c r="E175" s="9">
        <f>VLOOKUP(MYRANKS_H[[#This Row],[PLAYERID]],PLAYERIDMAP[],COLUMN(PLAYERIDMAP[[#This Row],[IDFANGRAPHS]]),FALSE)</f>
        <v>8027</v>
      </c>
      <c r="F175" s="10">
        <f>VLOOKUP(MYRANKS_H[[#This Row],[PLAYER NAME]],HITTERPROJECTIONS[],COLUMN(HITTERPROJECTIONS[[#This Row],[PA]]),FALSE)</f>
        <v>550</v>
      </c>
      <c r="G175" s="33">
        <f>VLOOKUP(MYRANKS_H[[#This Row],[PLAYER NAME]],HITTERPROJECTIONS[],COLUMN(HITTERPROJECTIONS[[#This Row],[AB]]),FALSE)</f>
        <v>487.30316091954023</v>
      </c>
      <c r="H175" s="33">
        <f>VLOOKUP(MYRANKS_H[[#This Row],[PLAYER NAME]],HITTERPROJECTIONS[],COLUMN(HITTERPROJECTIONS[[#This Row],[HITS]]),FALSE)</f>
        <v>129.9453364</v>
      </c>
      <c r="I175" s="33">
        <f>VLOOKUP(MYRANKS_H[[#This Row],[PLAYER NAME]],HITTERPROJECTIONS[],COLUMN(HITTERPROJECTIONS[[#This Row],[HR]]),FALSE)</f>
        <v>19.923200000000001</v>
      </c>
      <c r="J175" s="33">
        <f>VLOOKUP(MYRANKS_H[[#This Row],[PLAYER NAME]],HITTERPROJECTIONS[],COLUMN(HITTERPROJECTIONS[[#This Row],[R]]),FALSE)</f>
        <v>58.3</v>
      </c>
      <c r="K175" s="33">
        <f>VLOOKUP(MYRANKS_H[[#This Row],[PLAYER NAME]],HITTERPROJECTIONS[],COLUMN(HITTERPROJECTIONS[[#This Row],[RBI]]),FALSE)</f>
        <v>71.5</v>
      </c>
      <c r="L175" s="33">
        <f>VLOOKUP(MYRANKS_H[[#This Row],[PLAYER NAME]],HITTERPROJECTIONS[],COLUMN(HITTERPROJECTIONS[[#This Row],[BB]]),FALSE)</f>
        <v>55</v>
      </c>
      <c r="M175" s="33">
        <f>VLOOKUP(MYRANKS_H[[#This Row],[PLAYER NAME]],HITTERPROJECTIONS[],COLUMN(HITTERPROJECTIONS[[#This Row],[SO]]),FALSE)</f>
        <v>104.5</v>
      </c>
      <c r="N175" s="33">
        <f>VLOOKUP(MYRANKS_H[[#This Row],[PLAYER NAME]],HITTERPROJECTIONS[],COLUMN(HITTERPROJECTIONS[[#This Row],[SB]]),FALSE)</f>
        <v>1.03125</v>
      </c>
      <c r="O175" s="12">
        <f>MYRANKS_H[[#This Row],[H]]/MYRANKS_H[[#This Row],[AB]]</f>
        <v>0.26666220706386018</v>
      </c>
      <c r="P175" s="24">
        <f>MYRANKS_H[[#This Row],[R]]/24.6-VLOOKUP(MYRANKS_H[[#This Row],[POS]],ReplacementLevel_H[],COLUMN(ReplacementLevel_H[R]),FALSE)</f>
        <v>9.9186991869917307E-3</v>
      </c>
      <c r="Q175" s="24">
        <f>MYRANKS_H[[#This Row],[HR]]/10.4-VLOOKUP(MYRANKS_H[[#This Row],[POS]],ReplacementLevel_H[],COLUMN(ReplacementLevel_H[HR]),FALSE)</f>
        <v>-2.4307692307692141E-2</v>
      </c>
      <c r="R175" s="24">
        <f>MYRANKS_H[[#This Row],[RBI]]/24.6-VLOOKUP(MYRANKS_H[[#This Row],[POS]],ReplacementLevel_H[],COLUMN(ReplacementLevel_H[RBI]),FALSE)</f>
        <v>0.20650406504065</v>
      </c>
      <c r="S175" s="24">
        <f>MYRANKS_H[[#This Row],[SB]]/9.4-VLOOKUP(MYRANKS_H[[#This Row],[POS]],ReplacementLevel_H[],COLUMN(ReplacementLevel_H[SB]),FALSE)</f>
        <v>-0.18029255319148935</v>
      </c>
      <c r="T175" s="24">
        <f>((MYRANKS_H[[#This Row],[H]]+1768)/(MYRANKS_H[[#This Row],[AB]]+6617)-0.267)/0.0024-VLOOKUP(MYRANKS_H[[#This Row],[POS]],ReplacementLevel_H[],COLUMN(ReplacementLevel_H[AVG]),FALSE)</f>
        <v>-0.22569669386470989</v>
      </c>
      <c r="U175" s="24">
        <f>MYRANKS_H[[#This Row],[RSGP]]+MYRANKS_H[[#This Row],[HRSGP]]+MYRANKS_H[[#This Row],[RBISGP]]+MYRANKS_H[[#This Row],[SBSGP]]+MYRANKS_H[[#This Row],[AVGSGP]]</f>
        <v>-0.21387417513624965</v>
      </c>
      <c r="V175" s="57">
        <f>_xlfn.RANK.EQ(MYRANKS_H[[#This Row],[TTLSGP]],U:U,0)</f>
        <v>174</v>
      </c>
    </row>
    <row r="176" spans="1:22" x14ac:dyDescent="0.25">
      <c r="A176" s="7" t="s">
        <v>1464</v>
      </c>
      <c r="B176" s="13" t="str">
        <f>VLOOKUP(MYRANKS_H[[#This Row],[PLAYERID]],PLAYERIDMAP[],COLUMN(PLAYERIDMAP[[#This Row],[PLAYERNAME]]),FALSE)</f>
        <v>Josh Rutledge</v>
      </c>
      <c r="C176" s="10" t="str">
        <f>VLOOKUP(MYRANKS_H[[#This Row],[PLAYERID]],PLAYERIDMAP[],COLUMN(PLAYERIDMAP[[#This Row],[TEAM]]),FALSE)</f>
        <v>COL</v>
      </c>
      <c r="D176" s="10" t="str">
        <f>VLOOKUP(MYRANKS_H[[#This Row],[PLAYERID]],PLAYERIDMAP[],COLUMN(PLAYERIDMAP[[#This Row],[POS]]),FALSE)</f>
        <v>SS</v>
      </c>
      <c r="E176" s="10">
        <f>VLOOKUP(MYRANKS_H[[#This Row],[PLAYERID]],PLAYERIDMAP[],COLUMN(PLAYERIDMAP[[#This Row],[IDFANGRAPHS]]),FALSE)</f>
        <v>11167</v>
      </c>
      <c r="F176" s="10">
        <f>VLOOKUP(MYRANKS_H[[#This Row],[PLAYER NAME]],HITTERPROJECTIONS[],COLUMN(HITTERPROJECTIONS[[#This Row],[PA]]),FALSE)</f>
        <v>500</v>
      </c>
      <c r="G176" s="33">
        <f>VLOOKUP(MYRANKS_H[[#This Row],[PLAYER NAME]],HITTERPROJECTIONS[],COLUMN(HITTERPROJECTIONS[[#This Row],[AB]]),FALSE)</f>
        <v>463.78787878787875</v>
      </c>
      <c r="H176" s="33">
        <f>VLOOKUP(MYRANKS_H[[#This Row],[PLAYER NAME]],HITTERPROJECTIONS[],COLUMN(HITTERPROJECTIONS[[#This Row],[HITS]]),FALSE)</f>
        <v>118.54782545454545</v>
      </c>
      <c r="I176" s="33">
        <f>VLOOKUP(MYRANKS_H[[#This Row],[PLAYER NAME]],HITTERPROJECTIONS[],COLUMN(HITTERPROJECTIONS[[#This Row],[HR]]),FALSE)</f>
        <v>12.632499999999999</v>
      </c>
      <c r="J176" s="33">
        <f>VLOOKUP(MYRANKS_H[[#This Row],[PLAYER NAME]],HITTERPROJECTIONS[],COLUMN(HITTERPROJECTIONS[[#This Row],[R]]),FALSE)</f>
        <v>66</v>
      </c>
      <c r="K176" s="33">
        <f>VLOOKUP(MYRANKS_H[[#This Row],[PLAYER NAME]],HITTERPROJECTIONS[],COLUMN(HITTERPROJECTIONS[[#This Row],[RBI]]),FALSE)</f>
        <v>48.5</v>
      </c>
      <c r="L176" s="33">
        <f>VLOOKUP(MYRANKS_H[[#This Row],[PLAYER NAME]],HITTERPROJECTIONS[],COLUMN(HITTERPROJECTIONS[[#This Row],[BB]]),FALSE)</f>
        <v>30</v>
      </c>
      <c r="M176" s="33">
        <f>VLOOKUP(MYRANKS_H[[#This Row],[PLAYER NAME]],HITTERPROJECTIONS[],COLUMN(HITTERPROJECTIONS[[#This Row],[SO]]),FALSE)</f>
        <v>95</v>
      </c>
      <c r="N176" s="33">
        <f>VLOOKUP(MYRANKS_H[[#This Row],[PLAYER NAME]],HITTERPROJECTIONS[],COLUMN(HITTERPROJECTIONS[[#This Row],[SB]]),FALSE)</f>
        <v>13.333333333333336</v>
      </c>
      <c r="O176" s="12">
        <f>MYRANKS_H[[#This Row],[H]]/MYRANKS_H[[#This Row],[AB]]</f>
        <v>0.25560785625612548</v>
      </c>
      <c r="P176" s="24">
        <f>MYRANKS_H[[#This Row],[R]]/24.6-VLOOKUP(MYRANKS_H[[#This Row],[POS]],ReplacementLevel_H[],COLUMN(ReplacementLevel_H[R]),FALSE)</f>
        <v>-1.7073170731707776E-2</v>
      </c>
      <c r="Q176" s="24">
        <f>MYRANKS_H[[#This Row],[HR]]/10.4-VLOOKUP(MYRANKS_H[[#This Row],[POS]],ReplacementLevel_H[],COLUMN(ReplacementLevel_H[HR]),FALSE)</f>
        <v>9.4663461538461169E-2</v>
      </c>
      <c r="R176" s="24">
        <f>MYRANKS_H[[#This Row],[RBI]]/24.6-VLOOKUP(MYRANKS_H[[#This Row],[POS]],ReplacementLevel_H[],COLUMN(ReplacementLevel_H[RBI]),FALSE)</f>
        <v>-0.22845528455284581</v>
      </c>
      <c r="S176" s="24">
        <f>MYRANKS_H[[#This Row],[SB]]/9.4-VLOOKUP(MYRANKS_H[[#This Row],[POS]],ReplacementLevel_H[],COLUMN(ReplacementLevel_H[SB]),FALSE)</f>
        <v>8.4397163120570884E-3</v>
      </c>
      <c r="T176" s="24">
        <f>((MYRANKS_H[[#This Row],[H]]+1768)/(MYRANKS_H[[#This Row],[AB]]+6617)-0.267)/0.0024-VLOOKUP(MYRANKS_H[[#This Row],[POS]],ReplacementLevel_H[],COLUMN(ReplacementLevel_H[AVG]),FALSE)</f>
        <v>-7.6704954935685715E-2</v>
      </c>
      <c r="U176" s="24">
        <f>MYRANKS_H[[#This Row],[RSGP]]+MYRANKS_H[[#This Row],[HRSGP]]+MYRANKS_H[[#This Row],[RBISGP]]+MYRANKS_H[[#This Row],[SBSGP]]+MYRANKS_H[[#This Row],[AVGSGP]]</f>
        <v>-0.21913023236972104</v>
      </c>
      <c r="V176" s="57">
        <f>_xlfn.RANK.EQ(MYRANKS_H[[#This Row],[TTLSGP]],U:U,0)</f>
        <v>175</v>
      </c>
    </row>
    <row r="177" spans="1:22" ht="15" customHeight="1" x14ac:dyDescent="0.25">
      <c r="A177" s="45" t="s">
        <v>2460</v>
      </c>
      <c r="B177" s="46" t="str">
        <f>VLOOKUP(MYRANKS_H[[#This Row],[PLAYERID]],PLAYERIDMAP[],COLUMN(PLAYERIDMAP[[#This Row],[PLAYERNAME]]),FALSE)</f>
        <v>Xander Bogaerts</v>
      </c>
      <c r="C177" s="59" t="str">
        <f>VLOOKUP(MYRANKS_H[[#This Row],[PLAYERID]],PLAYERIDMAP[],COLUMN(PLAYERIDMAP[[#This Row],[TEAM]]),FALSE)</f>
        <v>BOS</v>
      </c>
      <c r="D177" s="59" t="str">
        <f>VLOOKUP(MYRANKS_H[[#This Row],[PLAYERID]],PLAYERIDMAP[],COLUMN(PLAYERIDMAP[[#This Row],[POS]]),FALSE)</f>
        <v>SS</v>
      </c>
      <c r="E177" s="59">
        <f>VLOOKUP(MYRANKS_H[[#This Row],[PLAYERID]],PLAYERIDMAP[],COLUMN(PLAYERIDMAP[[#This Row],[IDFANGRAPHS]]),FALSE)</f>
        <v>12161</v>
      </c>
      <c r="F177" s="59">
        <f>VLOOKUP(MYRANKS_H[[#This Row],[PLAYER NAME]],HITTERPROJECTIONS[],COLUMN(HITTERPROJECTIONS[[#This Row],[PA]]),FALSE)</f>
        <v>500</v>
      </c>
      <c r="G177" s="60">
        <f>VLOOKUP(MYRANKS_H[[#This Row],[PLAYER NAME]],HITTERPROJECTIONS[],COLUMN(HITTERPROJECTIONS[[#This Row],[AB]]),FALSE)</f>
        <v>436.42857142857144</v>
      </c>
      <c r="H177" s="60">
        <f>VLOOKUP(MYRANKS_H[[#This Row],[PLAYER NAME]],HITTERPROJECTIONS[],COLUMN(HITTERPROJECTIONS[[#This Row],[HITS]]),FALSE)</f>
        <v>117.71649999999998</v>
      </c>
      <c r="I177" s="60">
        <f>VLOOKUP(MYRANKS_H[[#This Row],[PLAYER NAME]],HITTERPROJECTIONS[],COLUMN(HITTERPROJECTIONS[[#This Row],[HR]]),FALSE)</f>
        <v>17.849999999999998</v>
      </c>
      <c r="J177" s="60">
        <f>VLOOKUP(MYRANKS_H[[#This Row],[PLAYER NAME]],HITTERPROJECTIONS[],COLUMN(HITTERPROJECTIONS[[#This Row],[R]]),FALSE)</f>
        <v>61</v>
      </c>
      <c r="K177" s="60">
        <f>VLOOKUP(MYRANKS_H[[#This Row],[PLAYER NAME]],HITTERPROJECTIONS[],COLUMN(HITTERPROJECTIONS[[#This Row],[RBI]]),FALSE)</f>
        <v>55</v>
      </c>
      <c r="L177" s="60">
        <f>VLOOKUP(MYRANKS_H[[#This Row],[PLAYER NAME]],HITTERPROJECTIONS[],COLUMN(HITTERPROJECTIONS[[#This Row],[BB]]),FALSE)</f>
        <v>55</v>
      </c>
      <c r="M177" s="60">
        <f>VLOOKUP(MYRANKS_H[[#This Row],[PLAYER NAME]],HITTERPROJECTIONS[],COLUMN(HITTERPROJECTIONS[[#This Row],[SO]]),FALSE)</f>
        <v>100</v>
      </c>
      <c r="N177" s="60">
        <f>VLOOKUP(MYRANKS_H[[#This Row],[PLAYER NAME]],HITTERPROJECTIONS[],COLUMN(HITTERPROJECTIONS[[#This Row],[SB]]),FALSE)</f>
        <v>4.3333333333333339</v>
      </c>
      <c r="O177" s="61">
        <f>MYRANKS_H[[#This Row],[H]]/MYRANKS_H[[#This Row],[AB]]</f>
        <v>0.26972684124386248</v>
      </c>
      <c r="P177" s="62">
        <f>MYRANKS_H[[#This Row],[R]]/24.6-VLOOKUP(MYRANKS_H[[#This Row],[POS]],ReplacementLevel_H[],COLUMN(ReplacementLevel_H[R]),FALSE)</f>
        <v>-0.22032520325203286</v>
      </c>
      <c r="Q177" s="62">
        <f>MYRANKS_H[[#This Row],[HR]]/10.4-VLOOKUP(MYRANKS_H[[#This Row],[POS]],ReplacementLevel_H[],COLUMN(ReplacementLevel_H[HR]),FALSE)</f>
        <v>0.59634615384615342</v>
      </c>
      <c r="R177" s="62">
        <f>MYRANKS_H[[#This Row],[RBI]]/24.6-VLOOKUP(MYRANKS_H[[#This Row],[POS]],ReplacementLevel_H[],COLUMN(ReplacementLevel_H[RBI]),FALSE)</f>
        <v>3.577235772357712E-2</v>
      </c>
      <c r="S177" s="62">
        <f>MYRANKS_H[[#This Row],[SB]]/9.4-VLOOKUP(MYRANKS_H[[#This Row],[POS]],ReplacementLevel_H[],COLUMN(ReplacementLevel_H[SB]),FALSE)</f>
        <v>-0.94900709219858137</v>
      </c>
      <c r="T177" s="62">
        <f>((MYRANKS_H[[#This Row],[H]]+1768)/(MYRANKS_H[[#This Row],[AB]]+6617)-0.267)/0.0024-VLOOKUP(MYRANKS_H[[#This Row],[POS]],ReplacementLevel_H[],COLUMN(ReplacementLevel_H[AVG]),FALSE)</f>
        <v>0.30479196203127934</v>
      </c>
      <c r="U177" s="63">
        <f>MYRANKS_H[[#This Row],[RSGP]]+MYRANKS_H[[#This Row],[HRSGP]]+MYRANKS_H[[#This Row],[RBISGP]]+MYRANKS_H[[#This Row],[SBSGP]]+MYRANKS_H[[#This Row],[AVGSGP]]</f>
        <v>-0.23242182184960436</v>
      </c>
      <c r="V177" s="62">
        <f>_xlfn.RANK.EQ(MYRANKS_H[[#This Row],[TTLSGP]],U:U,0)</f>
        <v>176</v>
      </c>
    </row>
    <row r="178" spans="1:22" ht="15" customHeight="1" x14ac:dyDescent="0.25">
      <c r="A178" s="6" t="s">
        <v>1269</v>
      </c>
      <c r="B178" s="13" t="str">
        <f>VLOOKUP(MYRANKS_H[[#This Row],[PLAYERID]],PLAYERIDMAP[],COLUMN(PLAYERIDMAP[[#This Row],[PLAYERNAME]]),FALSE)</f>
        <v>John Jaso</v>
      </c>
      <c r="C178" s="9" t="str">
        <f>VLOOKUP(MYRANKS_H[[#This Row],[PLAYERID]],PLAYERIDMAP[],COLUMN(PLAYERIDMAP[[#This Row],[TEAM]]),FALSE)</f>
        <v>OAK</v>
      </c>
      <c r="D178" s="9" t="str">
        <f>VLOOKUP(MYRANKS_H[[#This Row],[PLAYERID]],PLAYERIDMAP[],COLUMN(PLAYERIDMAP[[#This Row],[POS]]),FALSE)</f>
        <v>C</v>
      </c>
      <c r="E178" s="9">
        <f>VLOOKUP(MYRANKS_H[[#This Row],[PLAYERID]],PLAYERIDMAP[],COLUMN(PLAYERIDMAP[[#This Row],[IDFANGRAPHS]]),FALSE)</f>
        <v>5887</v>
      </c>
      <c r="F178" s="10">
        <f>VLOOKUP(MYRANKS_H[[#This Row],[PLAYER NAME]],HITTERPROJECTIONS[],COLUMN(HITTERPROJECTIONS[[#This Row],[PA]]),FALSE)</f>
        <v>350</v>
      </c>
      <c r="G178" s="33">
        <f>VLOOKUP(MYRANKS_H[[#This Row],[PLAYER NAME]],HITTERPROJECTIONS[],COLUMN(HITTERPROJECTIONS[[#This Row],[AB]]),FALSE)</f>
        <v>291.9848484848485</v>
      </c>
      <c r="H178" s="33">
        <f>VLOOKUP(MYRANKS_H[[#This Row],[PLAYER NAME]],HITTERPROJECTIONS[],COLUMN(HITTERPROJECTIONS[[#This Row],[HITS]]),FALSE)</f>
        <v>72.095420568181822</v>
      </c>
      <c r="I178" s="33">
        <f>VLOOKUP(MYRANKS_H[[#This Row],[PLAYER NAME]],HITTERPROJECTIONS[],COLUMN(HITTERPROJECTIONS[[#This Row],[HR]]),FALSE)</f>
        <v>5.8387954545454557</v>
      </c>
      <c r="J178" s="33">
        <f>VLOOKUP(MYRANKS_H[[#This Row],[PLAYER NAME]],HITTERPROJECTIONS[],COLUMN(HITTERPROJECTIONS[[#This Row],[R]]),FALSE)</f>
        <v>39.200000000000003</v>
      </c>
      <c r="K178" s="33">
        <f>VLOOKUP(MYRANKS_H[[#This Row],[PLAYER NAME]],HITTERPROJECTIONS[],COLUMN(HITTERPROJECTIONS[[#This Row],[RBI]]),FALSE)</f>
        <v>36.75</v>
      </c>
      <c r="L178" s="33">
        <f>VLOOKUP(MYRANKS_H[[#This Row],[PLAYER NAME]],HITTERPROJECTIONS[],COLUMN(HITTERPROJECTIONS[[#This Row],[BB]]),FALSE)</f>
        <v>52.5</v>
      </c>
      <c r="M178" s="33">
        <f>VLOOKUP(MYRANKS_H[[#This Row],[PLAYER NAME]],HITTERPROJECTIONS[],COLUMN(HITTERPROJECTIONS[[#This Row],[SO]]),FALSE)</f>
        <v>56</v>
      </c>
      <c r="N178" s="33">
        <f>VLOOKUP(MYRANKS_H[[#This Row],[PLAYER NAME]],HITTERPROJECTIONS[],COLUMN(HITTERPROJECTIONS[[#This Row],[SB]]),FALSE)</f>
        <v>3.28125</v>
      </c>
      <c r="O178" s="12">
        <f>MYRANKS_H[[#This Row],[H]]/MYRANKS_H[[#This Row],[AB]]</f>
        <v>0.24691493734108247</v>
      </c>
      <c r="P178" s="24">
        <f>MYRANKS_H[[#This Row],[R]]/24.6-VLOOKUP(MYRANKS_H[[#This Row],[POS]],ReplacementLevel_H[],COLUMN(ReplacementLevel_H[R]),FALSE)</f>
        <v>-6.6504065040650318E-2</v>
      </c>
      <c r="Q178" s="24">
        <f>MYRANKS_H[[#This Row],[HR]]/10.4-VLOOKUP(MYRANKS_H[[#This Row],[POS]],ReplacementLevel_H[],COLUMN(ReplacementLevel_H[HR]),FALSE)</f>
        <v>-0.5085773601398601</v>
      </c>
      <c r="R178" s="24">
        <f>MYRANKS_H[[#This Row],[RBI]]/24.6-VLOOKUP(MYRANKS_H[[#This Row],[POS]],ReplacementLevel_H[],COLUMN(ReplacementLevel_H[RBI]),FALSE)</f>
        <v>-0.2960975609756098</v>
      </c>
      <c r="S178" s="24">
        <f>MYRANKS_H[[#This Row],[SB]]/9.4-VLOOKUP(MYRANKS_H[[#This Row],[POS]],ReplacementLevel_H[],COLUMN(ReplacementLevel_H[SB]),FALSE)</f>
        <v>0.1690691489361702</v>
      </c>
      <c r="T178" s="24">
        <f>((MYRANKS_H[[#This Row],[H]]+1768)/(MYRANKS_H[[#This Row],[AB]]+6617)-0.267)/0.0024-VLOOKUP(MYRANKS_H[[#This Row],[POS]],ReplacementLevel_H[],COLUMN(ReplacementLevel_H[AVG]),FALSE)</f>
        <v>0.44237033380994628</v>
      </c>
      <c r="U178" s="24">
        <f>MYRANKS_H[[#This Row],[RSGP]]+MYRANKS_H[[#This Row],[HRSGP]]+MYRANKS_H[[#This Row],[RBISGP]]+MYRANKS_H[[#This Row],[SBSGP]]+MYRANKS_H[[#This Row],[AVGSGP]]</f>
        <v>-0.25973950341000374</v>
      </c>
      <c r="V178" s="57">
        <f>_xlfn.RANK.EQ(MYRANKS_H[[#This Row],[TTLSGP]],U:U,0)</f>
        <v>177</v>
      </c>
    </row>
    <row r="179" spans="1:22" ht="15" customHeight="1" x14ac:dyDescent="0.25">
      <c r="A179" s="6" t="s">
        <v>1339</v>
      </c>
      <c r="B179" s="13" t="str">
        <f>VLOOKUP(MYRANKS_H[[#This Row],[PLAYERID]],PLAYERIDMAP[],COLUMN(PLAYERIDMAP[[#This Row],[PLAYERNAME]]),FALSE)</f>
        <v>Nick Castellanos</v>
      </c>
      <c r="C179" s="9" t="str">
        <f>VLOOKUP(MYRANKS_H[[#This Row],[PLAYERID]],PLAYERIDMAP[],COLUMN(PLAYERIDMAP[[#This Row],[TEAM]]),FALSE)</f>
        <v>DET</v>
      </c>
      <c r="D179" s="9" t="str">
        <f>VLOOKUP(MYRANKS_H[[#This Row],[PLAYERID]],PLAYERIDMAP[],COLUMN(PLAYERIDMAP[[#This Row],[POS]]),FALSE)</f>
        <v>3B</v>
      </c>
      <c r="E179" s="9">
        <f>VLOOKUP(MYRANKS_H[[#This Row],[PLAYERID]],PLAYERIDMAP[],COLUMN(PLAYERIDMAP[[#This Row],[IDFANGRAPHS]]),FALSE)</f>
        <v>11737</v>
      </c>
      <c r="F179" s="10">
        <f>VLOOKUP(MYRANKS_H[[#This Row],[PLAYER NAME]],HITTERPROJECTIONS[],COLUMN(HITTERPROJECTIONS[[#This Row],[PA]]),FALSE)</f>
        <v>500</v>
      </c>
      <c r="G179" s="33">
        <f>VLOOKUP(MYRANKS_H[[#This Row],[PLAYER NAME]],HITTERPROJECTIONS[],COLUMN(HITTERPROJECTIONS[[#This Row],[AB]]),FALSE)</f>
        <v>452.822966507177</v>
      </c>
      <c r="H179" s="33">
        <f>VLOOKUP(MYRANKS_H[[#This Row],[PLAYER NAME]],HITTERPROJECTIONS[],COLUMN(HITTERPROJECTIONS[[#This Row],[HITS]]),FALSE)</f>
        <v>122.75615789473682</v>
      </c>
      <c r="I179" s="33">
        <f>VLOOKUP(MYRANKS_H[[#This Row],[PLAYER NAME]],HITTERPROJECTIONS[],COLUMN(HITTERPROJECTIONS[[#This Row],[HR]]),FALSE)</f>
        <v>12.857894736842104</v>
      </c>
      <c r="J179" s="33">
        <f>VLOOKUP(MYRANKS_H[[#This Row],[PLAYER NAME]],HITTERPROJECTIONS[],COLUMN(HITTERPROJECTIONS[[#This Row],[R]]),FALSE)</f>
        <v>60</v>
      </c>
      <c r="K179" s="33">
        <f>VLOOKUP(MYRANKS_H[[#This Row],[PLAYER NAME]],HITTERPROJECTIONS[],COLUMN(HITTERPROJECTIONS[[#This Row],[RBI]]),FALSE)</f>
        <v>60</v>
      </c>
      <c r="L179" s="33">
        <f>VLOOKUP(MYRANKS_H[[#This Row],[PLAYER NAME]],HITTERPROJECTIONS[],COLUMN(HITTERPROJECTIONS[[#This Row],[BB]]),FALSE)</f>
        <v>40</v>
      </c>
      <c r="M179" s="33">
        <f>VLOOKUP(MYRANKS_H[[#This Row],[PLAYER NAME]],HITTERPROJECTIONS[],COLUMN(HITTERPROJECTIONS[[#This Row],[SO]]),FALSE)</f>
        <v>90</v>
      </c>
      <c r="N179" s="33">
        <f>VLOOKUP(MYRANKS_H[[#This Row],[PLAYER NAME]],HITTERPROJECTIONS[],COLUMN(HITTERPROJECTIONS[[#This Row],[SB]]),FALSE)</f>
        <v>2.7083333333333335</v>
      </c>
      <c r="O179" s="12">
        <f>MYRANKS_H[[#This Row],[H]]/MYRANKS_H[[#This Row],[AB]]</f>
        <v>0.27109083896872355</v>
      </c>
      <c r="P179" s="24">
        <f>MYRANKS_H[[#This Row],[R]]/24.6-VLOOKUP(MYRANKS_H[[#This Row],[POS]],ReplacementLevel_H[],COLUMN(ReplacementLevel_H[R]),FALSE)</f>
        <v>-9.7560975609756184E-4</v>
      </c>
      <c r="Q179" s="24">
        <f>MYRANKS_H[[#This Row],[HR]]/10.4-VLOOKUP(MYRANKS_H[[#This Row],[POS]],ReplacementLevel_H[],COLUMN(ReplacementLevel_H[HR]),FALSE)</f>
        <v>-0.16366396761133606</v>
      </c>
      <c r="R179" s="24">
        <f>MYRANKS_H[[#This Row],[RBI]]/24.6-VLOOKUP(MYRANKS_H[[#This Row],[POS]],ReplacementLevel_H[],COLUMN(ReplacementLevel_H[RBI]),FALSE)</f>
        <v>-4.0975609756097597E-2</v>
      </c>
      <c r="S179" s="24">
        <f>MYRANKS_H[[#This Row],[SB]]/9.4-VLOOKUP(MYRANKS_H[[#This Row],[POS]],ReplacementLevel_H[],COLUMN(ReplacementLevel_H[SB]),FALSE)</f>
        <v>-6.187943262411344E-2</v>
      </c>
      <c r="T179" s="24">
        <f>((MYRANKS_H[[#This Row],[H]]+1768)/(MYRANKS_H[[#This Row],[AB]]+6617)-0.267)/0.0024-VLOOKUP(MYRANKS_H[[#This Row],[POS]],ReplacementLevel_H[],COLUMN(ReplacementLevel_H[AVG]),FALSE)</f>
        <v>-6.5073196746318063E-3</v>
      </c>
      <c r="U179" s="24">
        <f>MYRANKS_H[[#This Row],[RSGP]]+MYRANKS_H[[#This Row],[HRSGP]]+MYRANKS_H[[#This Row],[RBISGP]]+MYRANKS_H[[#This Row],[SBSGP]]+MYRANKS_H[[#This Row],[AVGSGP]]</f>
        <v>-0.27400193942227646</v>
      </c>
      <c r="V179" s="57">
        <f>_xlfn.RANK.EQ(MYRANKS_H[[#This Row],[TTLSGP]],U:U,0)</f>
        <v>178</v>
      </c>
    </row>
    <row r="180" spans="1:22" x14ac:dyDescent="0.25">
      <c r="A180" s="6" t="s">
        <v>1170</v>
      </c>
      <c r="B180" s="13" t="str">
        <f>VLOOKUP(MYRANKS_H[[#This Row],[PLAYERID]],PLAYERIDMAP[],COLUMN(PLAYERIDMAP[[#This Row],[PLAYERNAME]]),FALSE)</f>
        <v>Lorenzo Cain</v>
      </c>
      <c r="C180" s="9" t="str">
        <f>VLOOKUP(MYRANKS_H[[#This Row],[PLAYERID]],PLAYERIDMAP[],COLUMN(PLAYERIDMAP[[#This Row],[TEAM]]),FALSE)</f>
        <v>KC</v>
      </c>
      <c r="D180" s="9" t="str">
        <f>VLOOKUP(MYRANKS_H[[#This Row],[PLAYERID]],PLAYERIDMAP[],COLUMN(PLAYERIDMAP[[#This Row],[POS]]),FALSE)</f>
        <v>OF</v>
      </c>
      <c r="E180" s="9">
        <f>VLOOKUP(MYRANKS_H[[#This Row],[PLAYERID]],PLAYERIDMAP[],COLUMN(PLAYERIDMAP[[#This Row],[IDFANGRAPHS]]),FALSE)</f>
        <v>9077</v>
      </c>
      <c r="F180" s="10">
        <f>VLOOKUP(MYRANKS_H[[#This Row],[PLAYER NAME]],HITTERPROJECTIONS[],COLUMN(HITTERPROJECTIONS[[#This Row],[PA]]),FALSE)</f>
        <v>500</v>
      </c>
      <c r="G180" s="33">
        <f>VLOOKUP(MYRANKS_H[[#This Row],[PLAYER NAME]],HITTERPROJECTIONS[],COLUMN(HITTERPROJECTIONS[[#This Row],[AB]]),FALSE)</f>
        <v>447.85714285714283</v>
      </c>
      <c r="H180" s="33">
        <f>VLOOKUP(MYRANKS_H[[#This Row],[PLAYER NAME]],HITTERPROJECTIONS[],COLUMN(HITTERPROJECTIONS[[#This Row],[HITS]]),FALSE)</f>
        <v>120.32506200000002</v>
      </c>
      <c r="I180" s="33">
        <f>VLOOKUP(MYRANKS_H[[#This Row],[PLAYER NAME]],HITTERPROJECTIONS[],COLUMN(HITTERPROJECTIONS[[#This Row],[HR]]),FALSE)</f>
        <v>6.6494999999999997</v>
      </c>
      <c r="J180" s="33">
        <f>VLOOKUP(MYRANKS_H[[#This Row],[PLAYER NAME]],HITTERPROJECTIONS[],COLUMN(HITTERPROJECTIONS[[#This Row],[R]]),FALSE)</f>
        <v>63.5</v>
      </c>
      <c r="K180" s="33">
        <f>VLOOKUP(MYRANKS_H[[#This Row],[PLAYER NAME]],HITTERPROJECTIONS[],COLUMN(HITTERPROJECTIONS[[#This Row],[RBI]]),FALSE)</f>
        <v>50</v>
      </c>
      <c r="L180" s="33">
        <f>VLOOKUP(MYRANKS_H[[#This Row],[PLAYER NAME]],HITTERPROJECTIONS[],COLUMN(HITTERPROJECTIONS[[#This Row],[BB]]),FALSE)</f>
        <v>40</v>
      </c>
      <c r="M180" s="33">
        <f>VLOOKUP(MYRANKS_H[[#This Row],[PLAYER NAME]],HITTERPROJECTIONS[],COLUMN(HITTERPROJECTIONS[[#This Row],[SO]]),FALSE)</f>
        <v>97.5</v>
      </c>
      <c r="N180" s="33">
        <f>VLOOKUP(MYRANKS_H[[#This Row],[PLAYER NAME]],HITTERPROJECTIONS[],COLUMN(HITTERPROJECTIONS[[#This Row],[SB]]),FALSE)</f>
        <v>16.666666666666668</v>
      </c>
      <c r="O180" s="12">
        <f>MYRANKS_H[[#This Row],[H]]/MYRANKS_H[[#This Row],[AB]]</f>
        <v>0.26866840000000003</v>
      </c>
      <c r="P180" s="24">
        <f>MYRANKS_H[[#This Row],[R]]/24.6-VLOOKUP(MYRANKS_H[[#This Row],[POS]],ReplacementLevel_H[],COLUMN(ReplacementLevel_H[R]),FALSE)</f>
        <v>-0.16869918699187014</v>
      </c>
      <c r="Q180" s="24">
        <f>MYRANKS_H[[#This Row],[HR]]/10.4-VLOOKUP(MYRANKS_H[[#This Row],[POS]],ReplacementLevel_H[],COLUMN(ReplacementLevel_H[HR]),FALSE)</f>
        <v>-0.72062500000000018</v>
      </c>
      <c r="R180" s="24">
        <f>MYRANKS_H[[#This Row],[RBI]]/24.6-VLOOKUP(MYRANKS_H[[#This Row],[POS]],ReplacementLevel_H[],COLUMN(ReplacementLevel_H[RBI]),FALSE)</f>
        <v>-0.35747967479674836</v>
      </c>
      <c r="S180" s="24">
        <f>MYRANKS_H[[#This Row],[SB]]/9.4-VLOOKUP(MYRANKS_H[[#This Row],[POS]],ReplacementLevel_H[],COLUMN(ReplacementLevel_H[SB]),FALSE)</f>
        <v>0.99304964539007101</v>
      </c>
      <c r="T180" s="24">
        <f>((MYRANKS_H[[#This Row],[H]]+1768)/(MYRANKS_H[[#This Row],[AB]]+6617)-0.267)/0.0024-VLOOKUP(MYRANKS_H[[#This Row],[POS]],ReplacementLevel_H[],COLUMN(ReplacementLevel_H[AVG]),FALSE)</f>
        <v>-2.1561366792033979E-2</v>
      </c>
      <c r="U180" s="24">
        <f>MYRANKS_H[[#This Row],[RSGP]]+MYRANKS_H[[#This Row],[HRSGP]]+MYRANKS_H[[#This Row],[RBISGP]]+MYRANKS_H[[#This Row],[SBSGP]]+MYRANKS_H[[#This Row],[AVGSGP]]</f>
        <v>-0.27531558319058153</v>
      </c>
      <c r="V180" s="57">
        <f>_xlfn.RANK.EQ(MYRANKS_H[[#This Row],[TTLSGP]],U:U,0)</f>
        <v>179</v>
      </c>
    </row>
    <row r="181" spans="1:22" ht="15" customHeight="1" x14ac:dyDescent="0.25">
      <c r="A181" s="7" t="s">
        <v>1153</v>
      </c>
      <c r="B181" s="13" t="str">
        <f>VLOOKUP(MYRANKS_H[[#This Row],[PLAYERID]],PLAYERIDMAP[],COLUMN(PLAYERIDMAP[[#This Row],[PLAYERNAME]]),FALSE)</f>
        <v>Josh Willingham</v>
      </c>
      <c r="C181" s="10" t="str">
        <f>VLOOKUP(MYRANKS_H[[#This Row],[PLAYERID]],PLAYERIDMAP[],COLUMN(PLAYERIDMAP[[#This Row],[TEAM]]),FALSE)</f>
        <v>MIN</v>
      </c>
      <c r="D181" s="10" t="str">
        <f>VLOOKUP(MYRANKS_H[[#This Row],[PLAYERID]],PLAYERIDMAP[],COLUMN(PLAYERIDMAP[[#This Row],[POS]]),FALSE)</f>
        <v>OF</v>
      </c>
      <c r="E181" s="10">
        <f>VLOOKUP(MYRANKS_H[[#This Row],[PLAYERID]],PLAYERIDMAP[],COLUMN(PLAYERIDMAP[[#This Row],[IDFANGRAPHS]]),FALSE)</f>
        <v>2103</v>
      </c>
      <c r="F181" s="10">
        <f>VLOOKUP(MYRANKS_H[[#This Row],[PLAYER NAME]],HITTERPROJECTIONS[],COLUMN(HITTERPROJECTIONS[[#This Row],[PA]]),FALSE)</f>
        <v>550</v>
      </c>
      <c r="G181" s="33">
        <f>VLOOKUP(MYRANKS_H[[#This Row],[PLAYER NAME]],HITTERPROJECTIONS[],COLUMN(HITTERPROJECTIONS[[#This Row],[AB]]),FALSE)</f>
        <v>460.16666666666669</v>
      </c>
      <c r="H181" s="33">
        <f>VLOOKUP(MYRANKS_H[[#This Row],[PLAYER NAME]],HITTERPROJECTIONS[],COLUMN(HITTERPROJECTIONS[[#This Row],[HITS]]),FALSE)</f>
        <v>107.74950476190477</v>
      </c>
      <c r="I181" s="33">
        <f>VLOOKUP(MYRANKS_H[[#This Row],[PLAYER NAME]],HITTERPROJECTIONS[],COLUMN(HITTERPROJECTIONS[[#This Row],[HR]]),FALSE)</f>
        <v>22.133571428571432</v>
      </c>
      <c r="J181" s="33">
        <f>VLOOKUP(MYRANKS_H[[#This Row],[PLAYER NAME]],HITTERPROJECTIONS[],COLUMN(HITTERPROJECTIONS[[#This Row],[R]]),FALSE)</f>
        <v>61.050000000000004</v>
      </c>
      <c r="K181" s="33">
        <f>VLOOKUP(MYRANKS_H[[#This Row],[PLAYER NAME]],HITTERPROJECTIONS[],COLUMN(HITTERPROJECTIONS[[#This Row],[RBI]]),FALSE)</f>
        <v>75.350000000000009</v>
      </c>
      <c r="L181" s="33">
        <f>VLOOKUP(MYRANKS_H[[#This Row],[PLAYER NAME]],HITTERPROJECTIONS[],COLUMN(HITTERPROJECTIONS[[#This Row],[BB]]),FALSE)</f>
        <v>71.5</v>
      </c>
      <c r="M181" s="33">
        <f>VLOOKUP(MYRANKS_H[[#This Row],[PLAYER NAME]],HITTERPROJECTIONS[],COLUMN(HITTERPROJECTIONS[[#This Row],[SO]]),FALSE)</f>
        <v>137.5</v>
      </c>
      <c r="N181" s="33">
        <f>VLOOKUP(MYRANKS_H[[#This Row],[PLAYER NAME]],HITTERPROJECTIONS[],COLUMN(HITTERPROJECTIONS[[#This Row],[SB]]),FALSE)</f>
        <v>2.6766666666666663</v>
      </c>
      <c r="O181" s="12">
        <f>MYRANKS_H[[#This Row],[H]]/MYRANKS_H[[#This Row],[AB]]</f>
        <v>0.23415321570859421</v>
      </c>
      <c r="P181" s="24">
        <f>MYRANKS_H[[#This Row],[R]]/24.6-VLOOKUP(MYRANKS_H[[#This Row],[POS]],ReplacementLevel_H[],COLUMN(ReplacementLevel_H[R]),FALSE)</f>
        <v>-0.26829268292682906</v>
      </c>
      <c r="Q181" s="24">
        <f>MYRANKS_H[[#This Row],[HR]]/10.4-VLOOKUP(MYRANKS_H[[#This Row],[POS]],ReplacementLevel_H[],COLUMN(ReplacementLevel_H[HR]),FALSE)</f>
        <v>0.76822802197802198</v>
      </c>
      <c r="R181" s="24">
        <f>MYRANKS_H[[#This Row],[RBI]]/24.6-VLOOKUP(MYRANKS_H[[#This Row],[POS]],ReplacementLevel_H[],COLUMN(ReplacementLevel_H[RBI]),FALSE)</f>
        <v>0.67300813008130067</v>
      </c>
      <c r="S181" s="24">
        <f>MYRANKS_H[[#This Row],[SB]]/9.4-VLOOKUP(MYRANKS_H[[#This Row],[POS]],ReplacementLevel_H[],COLUMN(ReplacementLevel_H[SB]),FALSE)</f>
        <v>-0.4952482269503547</v>
      </c>
      <c r="T181" s="24">
        <f>((MYRANKS_H[[#This Row],[H]]+1768)/(MYRANKS_H[[#This Row],[AB]]+6617)-0.267)/0.0024-VLOOKUP(MYRANKS_H[[#This Row],[POS]],ReplacementLevel_H[],COLUMN(ReplacementLevel_H[AVG]),FALSE)</f>
        <v>-0.95565099251675056</v>
      </c>
      <c r="U181" s="24">
        <f>MYRANKS_H[[#This Row],[RSGP]]+MYRANKS_H[[#This Row],[HRSGP]]+MYRANKS_H[[#This Row],[RBISGP]]+MYRANKS_H[[#This Row],[SBSGP]]+MYRANKS_H[[#This Row],[AVGSGP]]</f>
        <v>-0.27795575033461162</v>
      </c>
      <c r="V181" s="57">
        <f>_xlfn.RANK.EQ(MYRANKS_H[[#This Row],[TTLSGP]],U:U,0)</f>
        <v>180</v>
      </c>
    </row>
    <row r="182" spans="1:22" ht="15" customHeight="1" x14ac:dyDescent="0.25">
      <c r="A182" s="7" t="s">
        <v>1276</v>
      </c>
      <c r="B182" s="13" t="str">
        <f>VLOOKUP(MYRANKS_H[[#This Row],[PLAYERID]],PLAYERIDMAP[],COLUMN(PLAYERIDMAP[[#This Row],[PLAYERNAME]]),FALSE)</f>
        <v>Derek Norris</v>
      </c>
      <c r="C182" s="10" t="str">
        <f>VLOOKUP(MYRANKS_H[[#This Row],[PLAYERID]],PLAYERIDMAP[],COLUMN(PLAYERIDMAP[[#This Row],[TEAM]]),FALSE)</f>
        <v>OAK</v>
      </c>
      <c r="D182" s="10" t="str">
        <f>VLOOKUP(MYRANKS_H[[#This Row],[PLAYERID]],PLAYERIDMAP[],COLUMN(PLAYERIDMAP[[#This Row],[POS]]),FALSE)</f>
        <v>C</v>
      </c>
      <c r="E182" s="10">
        <f>VLOOKUP(MYRANKS_H[[#This Row],[PLAYERID]],PLAYERIDMAP[],COLUMN(PLAYERIDMAP[[#This Row],[IDFANGRAPHS]]),FALSE)</f>
        <v>6867</v>
      </c>
      <c r="F182" s="10">
        <f>VLOOKUP(MYRANKS_H[[#This Row],[PLAYER NAME]],HITTERPROJECTIONS[],COLUMN(HITTERPROJECTIONS[[#This Row],[PA]]),FALSE)</f>
        <v>300</v>
      </c>
      <c r="G182" s="33">
        <f>VLOOKUP(MYRANKS_H[[#This Row],[PLAYER NAME]],HITTERPROJECTIONS[],COLUMN(HITTERPROJECTIONS[[#This Row],[AB]]),FALSE)</f>
        <v>262.60606060606057</v>
      </c>
      <c r="H182" s="33">
        <f>VLOOKUP(MYRANKS_H[[#This Row],[PLAYER NAME]],HITTERPROJECTIONS[],COLUMN(HITTERPROJECTIONS[[#This Row],[HITS]]),FALSE)</f>
        <v>61.171915636363622</v>
      </c>
      <c r="I182" s="33">
        <f>VLOOKUP(MYRANKS_H[[#This Row],[PLAYER NAME]],HITTERPROJECTIONS[],COLUMN(HITTERPROJECTIONS[[#This Row],[HR]]),FALSE)</f>
        <v>9.0215999999999976</v>
      </c>
      <c r="J182" s="33">
        <f>VLOOKUP(MYRANKS_H[[#This Row],[PLAYER NAME]],HITTERPROJECTIONS[],COLUMN(HITTERPROJECTIONS[[#This Row],[R]]),FALSE)</f>
        <v>33.9</v>
      </c>
      <c r="K182" s="33">
        <f>VLOOKUP(MYRANKS_H[[#This Row],[PLAYER NAME]],HITTERPROJECTIONS[],COLUMN(HITTERPROJECTIONS[[#This Row],[RBI]]),FALSE)</f>
        <v>35.4</v>
      </c>
      <c r="L182" s="33">
        <f>VLOOKUP(MYRANKS_H[[#This Row],[PLAYER NAME]],HITTERPROJECTIONS[],COLUMN(HITTERPROJECTIONS[[#This Row],[BB]]),FALSE)</f>
        <v>33</v>
      </c>
      <c r="M182" s="33">
        <f>VLOOKUP(MYRANKS_H[[#This Row],[PLAYER NAME]],HITTERPROJECTIONS[],COLUMN(HITTERPROJECTIONS[[#This Row],[SO]]),FALSE)</f>
        <v>69</v>
      </c>
      <c r="N182" s="33">
        <f>VLOOKUP(MYRANKS_H[[#This Row],[PLAYER NAME]],HITTERPROJECTIONS[],COLUMN(HITTERPROJECTIONS[[#This Row],[SB]]),FALSE)</f>
        <v>4.5</v>
      </c>
      <c r="O182" s="12">
        <f>MYRANKS_H[[#This Row],[H]]/MYRANKS_H[[#This Row],[AB]]</f>
        <v>0.23294175121163163</v>
      </c>
      <c r="P182" s="24">
        <f>MYRANKS_H[[#This Row],[R]]/24.6-VLOOKUP(MYRANKS_H[[#This Row],[POS]],ReplacementLevel_H[],COLUMN(ReplacementLevel_H[R]),FALSE)</f>
        <v>-0.28195121951219515</v>
      </c>
      <c r="Q182" s="24">
        <f>MYRANKS_H[[#This Row],[HR]]/10.4-VLOOKUP(MYRANKS_H[[#This Row],[POS]],ReplacementLevel_H[],COLUMN(ReplacementLevel_H[HR]),FALSE)</f>
        <v>-0.20253846153846189</v>
      </c>
      <c r="R182" s="24">
        <f>MYRANKS_H[[#This Row],[RBI]]/24.6-VLOOKUP(MYRANKS_H[[#This Row],[POS]],ReplacementLevel_H[],COLUMN(ReplacementLevel_H[RBI]),FALSE)</f>
        <v>-0.35097560975609765</v>
      </c>
      <c r="S182" s="24">
        <f>MYRANKS_H[[#This Row],[SB]]/9.4-VLOOKUP(MYRANKS_H[[#This Row],[POS]],ReplacementLevel_H[],COLUMN(ReplacementLevel_H[SB]),FALSE)</f>
        <v>0.29872340425531912</v>
      </c>
      <c r="T182" s="24">
        <f>((MYRANKS_H[[#This Row],[H]]+1768)/(MYRANKS_H[[#This Row],[AB]]+6617)-0.267)/0.0024-VLOOKUP(MYRANKS_H[[#This Row],[POS]],ReplacementLevel_H[],COLUMN(ReplacementLevel_H[AVG]),FALSE)</f>
        <v>0.25468129341443052</v>
      </c>
      <c r="U182" s="24">
        <f>MYRANKS_H[[#This Row],[RSGP]]+MYRANKS_H[[#This Row],[HRSGP]]+MYRANKS_H[[#This Row],[RBISGP]]+MYRANKS_H[[#This Row],[SBSGP]]+MYRANKS_H[[#This Row],[AVGSGP]]</f>
        <v>-0.28206059313700499</v>
      </c>
      <c r="V182" s="57">
        <f>_xlfn.RANK.EQ(MYRANKS_H[[#This Row],[TTLSGP]],U:U,0)</f>
        <v>181</v>
      </c>
    </row>
    <row r="183" spans="1:22" ht="15" customHeight="1" x14ac:dyDescent="0.25">
      <c r="A183" s="7" t="s">
        <v>1257</v>
      </c>
      <c r="B183" s="13" t="str">
        <f>VLOOKUP(MYRANKS_H[[#This Row],[PLAYERID]],PLAYERIDMAP[],COLUMN(PLAYERIDMAP[[#This Row],[PLAYERNAME]]),FALSE)</f>
        <v>Ichiro Suzuki</v>
      </c>
      <c r="C183" s="10" t="str">
        <f>VLOOKUP(MYRANKS_H[[#This Row],[PLAYERID]],PLAYERIDMAP[],COLUMN(PLAYERIDMAP[[#This Row],[TEAM]]),FALSE)</f>
        <v>NYY</v>
      </c>
      <c r="D183" s="10" t="str">
        <f>VLOOKUP(MYRANKS_H[[#This Row],[PLAYERID]],PLAYERIDMAP[],COLUMN(PLAYERIDMAP[[#This Row],[POS]]),FALSE)</f>
        <v>OF</v>
      </c>
      <c r="E183" s="10">
        <f>VLOOKUP(MYRANKS_H[[#This Row],[PLAYERID]],PLAYERIDMAP[],COLUMN(PLAYERIDMAP[[#This Row],[IDFANGRAPHS]]),FALSE)</f>
        <v>1101</v>
      </c>
      <c r="F183" s="10">
        <f>VLOOKUP(MYRANKS_H[[#This Row],[PLAYER NAME]],HITTERPROJECTIONS[],COLUMN(HITTERPROJECTIONS[[#This Row],[PA]]),FALSE)</f>
        <v>550</v>
      </c>
      <c r="G183" s="33">
        <f>VLOOKUP(MYRANKS_H[[#This Row],[PLAYER NAME]],HITTERPROJECTIONS[],COLUMN(HITTERPROJECTIONS[[#This Row],[AB]]),FALSE)</f>
        <v>518.3480392156863</v>
      </c>
      <c r="H183" s="33">
        <f>VLOOKUP(MYRANKS_H[[#This Row],[PLAYER NAME]],HITTERPROJECTIONS[],COLUMN(HITTERPROJECTIONS[[#This Row],[HITS]]),FALSE)</f>
        <v>143.97327083333334</v>
      </c>
      <c r="I183" s="33">
        <f>VLOOKUP(MYRANKS_H[[#This Row],[PLAYER NAME]],HITTERPROJECTIONS[],COLUMN(HITTERPROJECTIONS[[#This Row],[HR]]),FALSE)</f>
        <v>8.0689583333333346</v>
      </c>
      <c r="J183" s="33">
        <f>VLOOKUP(MYRANKS_H[[#This Row],[PLAYER NAME]],HITTERPROJECTIONS[],COLUMN(HITTERPROJECTIONS[[#This Row],[R]]),FALSE)</f>
        <v>58.3</v>
      </c>
      <c r="K183" s="33">
        <f>VLOOKUP(MYRANKS_H[[#This Row],[PLAYER NAME]],HITTERPROJECTIONS[],COLUMN(HITTERPROJECTIONS[[#This Row],[RBI]]),FALSE)</f>
        <v>40.15</v>
      </c>
      <c r="L183" s="33">
        <f>VLOOKUP(MYRANKS_H[[#This Row],[PLAYER NAME]],HITTERPROJECTIONS[],COLUMN(HITTERPROJECTIONS[[#This Row],[BB]]),FALSE)</f>
        <v>27.5</v>
      </c>
      <c r="M183" s="33">
        <f>VLOOKUP(MYRANKS_H[[#This Row],[PLAYER NAME]],HITTERPROJECTIONS[],COLUMN(HITTERPROJECTIONS[[#This Row],[SO]]),FALSE)</f>
        <v>60.5</v>
      </c>
      <c r="N183" s="33">
        <f>VLOOKUP(MYRANKS_H[[#This Row],[PLAYER NAME]],HITTERPROJECTIONS[],COLUMN(HITTERPROJECTIONS[[#This Row],[SB]]),FALSE)</f>
        <v>18.259999999999998</v>
      </c>
      <c r="O183" s="12">
        <f>MYRANKS_H[[#This Row],[H]]/MYRANKS_H[[#This Row],[AB]]</f>
        <v>0.27775405700613753</v>
      </c>
      <c r="P183" s="24">
        <f>MYRANKS_H[[#This Row],[R]]/24.6-VLOOKUP(MYRANKS_H[[#This Row],[POS]],ReplacementLevel_H[],COLUMN(ReplacementLevel_H[R]),FALSE)</f>
        <v>-0.38008130081300839</v>
      </c>
      <c r="Q183" s="24">
        <f>MYRANKS_H[[#This Row],[HR]]/10.4-VLOOKUP(MYRANKS_H[[#This Row],[POS]],ReplacementLevel_H[],COLUMN(ReplacementLevel_H[HR]),FALSE)</f>
        <v>-0.58413862179487175</v>
      </c>
      <c r="R183" s="24">
        <f>MYRANKS_H[[#This Row],[RBI]]/24.6-VLOOKUP(MYRANKS_H[[#This Row],[POS]],ReplacementLevel_H[],COLUMN(ReplacementLevel_H[RBI]),FALSE)</f>
        <v>-0.75788617886178899</v>
      </c>
      <c r="S183" s="24">
        <f>MYRANKS_H[[#This Row],[SB]]/9.4-VLOOKUP(MYRANKS_H[[#This Row],[POS]],ReplacementLevel_H[],COLUMN(ReplacementLevel_H[SB]),FALSE)</f>
        <v>1.1625531914893614</v>
      </c>
      <c r="T183" s="24">
        <f>((MYRANKS_H[[#This Row],[H]]+1768)/(MYRANKS_H[[#This Row],[AB]]+6617)-0.267)/0.0024-VLOOKUP(MYRANKS_H[[#This Row],[POS]],ReplacementLevel_H[],COLUMN(ReplacementLevel_H[AVG]),FALSE)</f>
        <v>0.25914803531528047</v>
      </c>
      <c r="U183" s="24">
        <f>MYRANKS_H[[#This Row],[RSGP]]+MYRANKS_H[[#This Row],[HRSGP]]+MYRANKS_H[[#This Row],[RBISGP]]+MYRANKS_H[[#This Row],[SBSGP]]+MYRANKS_H[[#This Row],[AVGSGP]]</f>
        <v>-0.30040487466502735</v>
      </c>
      <c r="V183" s="57">
        <f>_xlfn.RANK.EQ(MYRANKS_H[[#This Row],[TTLSGP]],U:U,0)</f>
        <v>182</v>
      </c>
    </row>
    <row r="184" spans="1:22" ht="15" customHeight="1" x14ac:dyDescent="0.25">
      <c r="A184" s="7" t="s">
        <v>1179</v>
      </c>
      <c r="B184" s="13" t="str">
        <f>VLOOKUP(MYRANKS_H[[#This Row],[PLAYERID]],PLAYERIDMAP[],COLUMN(PLAYERIDMAP[[#This Row],[PLAYERNAME]]),FALSE)</f>
        <v>Michael Saunders</v>
      </c>
      <c r="C184" s="10" t="str">
        <f>VLOOKUP(MYRANKS_H[[#This Row],[PLAYERID]],PLAYERIDMAP[],COLUMN(PLAYERIDMAP[[#This Row],[TEAM]]),FALSE)</f>
        <v>SEA</v>
      </c>
      <c r="D184" s="10" t="str">
        <f>VLOOKUP(MYRANKS_H[[#This Row],[PLAYERID]],PLAYERIDMAP[],COLUMN(PLAYERIDMAP[[#This Row],[POS]]),FALSE)</f>
        <v>OF</v>
      </c>
      <c r="E184" s="10">
        <f>VLOOKUP(MYRANKS_H[[#This Row],[PLAYERID]],PLAYERIDMAP[],COLUMN(PLAYERIDMAP[[#This Row],[IDFANGRAPHS]]),FALSE)</f>
        <v>9981</v>
      </c>
      <c r="F184" s="10">
        <f>VLOOKUP(MYRANKS_H[[#This Row],[PLAYER NAME]],HITTERPROJECTIONS[],COLUMN(HITTERPROJECTIONS[[#This Row],[PA]]),FALSE)</f>
        <v>575</v>
      </c>
      <c r="G184" s="33">
        <f>VLOOKUP(MYRANKS_H[[#This Row],[PLAYER NAME]],HITTERPROJECTIONS[],COLUMN(HITTERPROJECTIONS[[#This Row],[AB]]),FALSE)</f>
        <v>506.76666666666671</v>
      </c>
      <c r="H184" s="33">
        <f>VLOOKUP(MYRANKS_H[[#This Row],[PLAYER NAME]],HITTERPROJECTIONS[],COLUMN(HITTERPROJECTIONS[[#This Row],[HITS]]),FALSE)</f>
        <v>115.51629595</v>
      </c>
      <c r="I184" s="33">
        <f>VLOOKUP(MYRANKS_H[[#This Row],[PLAYER NAME]],HITTERPROJECTIONS[],COLUMN(HITTERPROJECTIONS[[#This Row],[HR]]),FALSE)</f>
        <v>15.334330000000003</v>
      </c>
      <c r="J184" s="33">
        <f>VLOOKUP(MYRANKS_H[[#This Row],[PLAYER NAME]],HITTERPROJECTIONS[],COLUMN(HITTERPROJECTIONS[[#This Row],[R]]),FALSE)</f>
        <v>67.849999999999994</v>
      </c>
      <c r="K184" s="33">
        <f>VLOOKUP(MYRANKS_H[[#This Row],[PLAYER NAME]],HITTERPROJECTIONS[],COLUMN(HITTERPROJECTIONS[[#This Row],[RBI]]),FALSE)</f>
        <v>52.324999999999996</v>
      </c>
      <c r="L184" s="33">
        <f>VLOOKUP(MYRANKS_H[[#This Row],[PLAYER NAME]],HITTERPROJECTIONS[],COLUMN(HITTERPROJECTIONS[[#This Row],[BB]]),FALSE)</f>
        <v>63.25</v>
      </c>
      <c r="M184" s="33">
        <f>VLOOKUP(MYRANKS_H[[#This Row],[PLAYER NAME]],HITTERPROJECTIONS[],COLUMN(HITTERPROJECTIONS[[#This Row],[SO]]),FALSE)</f>
        <v>143.75</v>
      </c>
      <c r="N184" s="33">
        <f>VLOOKUP(MYRANKS_H[[#This Row],[PLAYER NAME]],HITTERPROJECTIONS[],COLUMN(HITTERPROJECTIONS[[#This Row],[SB]]),FALSE)</f>
        <v>17.25</v>
      </c>
      <c r="O184" s="12">
        <f>MYRANKS_H[[#This Row],[H]]/MYRANKS_H[[#This Row],[AB]]</f>
        <v>0.22794769969742812</v>
      </c>
      <c r="P184" s="24">
        <f>MYRANKS_H[[#This Row],[R]]/24.6-VLOOKUP(MYRANKS_H[[#This Row],[POS]],ReplacementLevel_H[],COLUMN(ReplacementLevel_H[R]),FALSE)</f>
        <v>8.1300813008127193E-3</v>
      </c>
      <c r="Q184" s="24">
        <f>MYRANKS_H[[#This Row],[HR]]/10.4-VLOOKUP(MYRANKS_H[[#This Row],[POS]],ReplacementLevel_H[],COLUMN(ReplacementLevel_H[HR]),FALSE)</f>
        <v>0.11445480769230776</v>
      </c>
      <c r="R184" s="24">
        <f>MYRANKS_H[[#This Row],[RBI]]/24.6-VLOOKUP(MYRANKS_H[[#This Row],[POS]],ReplacementLevel_H[],COLUMN(ReplacementLevel_H[RBI]),FALSE)</f>
        <v>-0.26296747967479739</v>
      </c>
      <c r="S184" s="24">
        <f>MYRANKS_H[[#This Row],[SB]]/9.4-VLOOKUP(MYRANKS_H[[#This Row],[POS]],ReplacementLevel_H[],COLUMN(ReplacementLevel_H[SB]),FALSE)</f>
        <v>1.0551063829787233</v>
      </c>
      <c r="T184" s="24">
        <f>((MYRANKS_H[[#This Row],[H]]+1768)/(MYRANKS_H[[#This Row],[AB]]+6617)-0.267)/0.0024-VLOOKUP(MYRANKS_H[[#This Row],[POS]],ReplacementLevel_H[],COLUMN(ReplacementLevel_H[AVG]),FALSE)</f>
        <v>-1.2237784815383166</v>
      </c>
      <c r="U184" s="24">
        <f>MYRANKS_H[[#This Row],[RSGP]]+MYRANKS_H[[#This Row],[HRSGP]]+MYRANKS_H[[#This Row],[RBISGP]]+MYRANKS_H[[#This Row],[SBSGP]]+MYRANKS_H[[#This Row],[AVGSGP]]</f>
        <v>-0.30905468924127022</v>
      </c>
      <c r="V184" s="57">
        <f>_xlfn.RANK.EQ(MYRANKS_H[[#This Row],[TTLSGP]],U:U,0)</f>
        <v>183</v>
      </c>
    </row>
    <row r="185" spans="1:22" ht="15" customHeight="1" x14ac:dyDescent="0.25">
      <c r="A185" s="6" t="s">
        <v>1167</v>
      </c>
      <c r="B185" s="13" t="str">
        <f>VLOOKUP(MYRANKS_H[[#This Row],[PLAYERID]],PLAYERIDMAP[],COLUMN(PLAYERIDMAP[[#This Row],[PLAYERNAME]]),FALSE)</f>
        <v>Corey Hart</v>
      </c>
      <c r="C185" s="9" t="str">
        <f>VLOOKUP(MYRANKS_H[[#This Row],[PLAYERID]],PLAYERIDMAP[],COLUMN(PLAYERIDMAP[[#This Row],[TEAM]]),FALSE)</f>
        <v>SEA</v>
      </c>
      <c r="D185" s="9" t="str">
        <f>VLOOKUP(MYRANKS_H[[#This Row],[PLAYERID]],PLAYERIDMAP[],COLUMN(PLAYERIDMAP[[#This Row],[POS]]),FALSE)</f>
        <v>OF</v>
      </c>
      <c r="E185" s="9">
        <f>VLOOKUP(MYRANKS_H[[#This Row],[PLAYERID]],PLAYERIDMAP[],COLUMN(PLAYERIDMAP[[#This Row],[IDFANGRAPHS]]),FALSE)</f>
        <v>1945</v>
      </c>
      <c r="F185" s="10">
        <f>VLOOKUP(MYRANKS_H[[#This Row],[PLAYER NAME]],HITTERPROJECTIONS[],COLUMN(HITTERPROJECTIONS[[#This Row],[PA]]),FALSE)</f>
        <v>500</v>
      </c>
      <c r="G185" s="33">
        <f>VLOOKUP(MYRANKS_H[[#This Row],[PLAYER NAME]],HITTERPROJECTIONS[],COLUMN(HITTERPROJECTIONS[[#This Row],[AB]]),FALSE)</f>
        <v>456.66666666666663</v>
      </c>
      <c r="H185" s="33">
        <f>VLOOKUP(MYRANKS_H[[#This Row],[PLAYER NAME]],HITTERPROJECTIONS[],COLUMN(HITTERPROJECTIONS[[#This Row],[HITS]]),FALSE)</f>
        <v>119.80855333333332</v>
      </c>
      <c r="I185" s="33">
        <f>VLOOKUP(MYRANKS_H[[#This Row],[PLAYER NAME]],HITTERPROJECTIONS[],COLUMN(HITTERPROJECTIONS[[#This Row],[HR]]),FALSE)</f>
        <v>17.137999999999998</v>
      </c>
      <c r="J185" s="33">
        <f>VLOOKUP(MYRANKS_H[[#This Row],[PLAYER NAME]],HITTERPROJECTIONS[],COLUMN(HITTERPROJECTIONS[[#This Row],[R]]),FALSE)</f>
        <v>60</v>
      </c>
      <c r="K185" s="33">
        <f>VLOOKUP(MYRANKS_H[[#This Row],[PLAYER NAME]],HITTERPROJECTIONS[],COLUMN(HITTERPROJECTIONS[[#This Row],[RBI]]),FALSE)</f>
        <v>68.5</v>
      </c>
      <c r="L185" s="33">
        <f>VLOOKUP(MYRANKS_H[[#This Row],[PLAYER NAME]],HITTERPROJECTIONS[],COLUMN(HITTERPROJECTIONS[[#This Row],[BB]]),FALSE)</f>
        <v>35</v>
      </c>
      <c r="M185" s="33">
        <f>VLOOKUP(MYRANKS_H[[#This Row],[PLAYER NAME]],HITTERPROJECTIONS[],COLUMN(HITTERPROJECTIONS[[#This Row],[SO]]),FALSE)</f>
        <v>110</v>
      </c>
      <c r="N185" s="33">
        <f>VLOOKUP(MYRANKS_H[[#This Row],[PLAYER NAME]],HITTERPROJECTIONS[],COLUMN(HITTERPROJECTIONS[[#This Row],[SB]]),FALSE)</f>
        <v>2.3333333333333335</v>
      </c>
      <c r="O185" s="12">
        <f>MYRANKS_H[[#This Row],[H]]/MYRANKS_H[[#This Row],[AB]]</f>
        <v>0.26235449635036495</v>
      </c>
      <c r="P185" s="24">
        <f>MYRANKS_H[[#This Row],[R]]/24.6-VLOOKUP(MYRANKS_H[[#This Row],[POS]],ReplacementLevel_H[],COLUMN(ReplacementLevel_H[R]),FALSE)</f>
        <v>-0.31097560975609762</v>
      </c>
      <c r="Q185" s="24">
        <f>MYRANKS_H[[#This Row],[HR]]/10.4-VLOOKUP(MYRANKS_H[[#This Row],[POS]],ReplacementLevel_H[],COLUMN(ReplacementLevel_H[HR]),FALSE)</f>
        <v>0.28788461538461507</v>
      </c>
      <c r="R185" s="24">
        <f>MYRANKS_H[[#This Row],[RBI]]/24.6-VLOOKUP(MYRANKS_H[[#This Row],[POS]],ReplacementLevel_H[],COLUMN(ReplacementLevel_H[RBI]),FALSE)</f>
        <v>0.39455284552845482</v>
      </c>
      <c r="S185" s="24">
        <f>MYRANKS_H[[#This Row],[SB]]/9.4-VLOOKUP(MYRANKS_H[[#This Row],[POS]],ReplacementLevel_H[],COLUMN(ReplacementLevel_H[SB]),FALSE)</f>
        <v>-0.53177304964539007</v>
      </c>
      <c r="T185" s="24">
        <f>((MYRANKS_H[[#This Row],[H]]+1768)/(MYRANKS_H[[#This Row],[AB]]+6617)-0.267)/0.0024-VLOOKUP(MYRANKS_H[[#This Row],[POS]],ReplacementLevel_H[],COLUMN(ReplacementLevel_H[AVG]),FALSE)</f>
        <v>-0.19068367811759496</v>
      </c>
      <c r="U185" s="24">
        <f>MYRANKS_H[[#This Row],[RSGP]]+MYRANKS_H[[#This Row],[HRSGP]]+MYRANKS_H[[#This Row],[RBISGP]]+MYRANKS_H[[#This Row],[SBSGP]]+MYRANKS_H[[#This Row],[AVGSGP]]</f>
        <v>-0.35099487660601275</v>
      </c>
      <c r="V185" s="57">
        <f>_xlfn.RANK.EQ(MYRANKS_H[[#This Row],[TTLSGP]],U:U,0)</f>
        <v>184</v>
      </c>
    </row>
    <row r="186" spans="1:22" ht="15" customHeight="1" x14ac:dyDescent="0.25">
      <c r="A186" s="6" t="s">
        <v>1337</v>
      </c>
      <c r="B186" s="13" t="str">
        <f>VLOOKUP(MYRANKS_H[[#This Row],[PLAYERID]],PLAYERIDMAP[],COLUMN(PLAYERIDMAP[[#This Row],[PLAYERNAME]]),FALSE)</f>
        <v>Gordon Beckham</v>
      </c>
      <c r="C186" s="9" t="str">
        <f>VLOOKUP(MYRANKS_H[[#This Row],[PLAYERID]],PLAYERIDMAP[],COLUMN(PLAYERIDMAP[[#This Row],[TEAM]]),FALSE)</f>
        <v>CHW</v>
      </c>
      <c r="D186" s="9" t="str">
        <f>VLOOKUP(MYRANKS_H[[#This Row],[PLAYERID]],PLAYERIDMAP[],COLUMN(PLAYERIDMAP[[#This Row],[POS]]),FALSE)</f>
        <v>2B</v>
      </c>
      <c r="E186" s="9">
        <f>VLOOKUP(MYRANKS_H[[#This Row],[PLAYERID]],PLAYERIDMAP[],COLUMN(PLAYERIDMAP[[#This Row],[IDFANGRAPHS]]),FALSE)</f>
        <v>9015</v>
      </c>
      <c r="F186" s="10">
        <f>VLOOKUP(MYRANKS_H[[#This Row],[PLAYER NAME]],HITTERPROJECTIONS[],COLUMN(HITTERPROJECTIONS[[#This Row],[PA]]),FALSE)</f>
        <v>450</v>
      </c>
      <c r="G186" s="33">
        <f>VLOOKUP(MYRANKS_H[[#This Row],[PLAYER NAME]],HITTERPROJECTIONS[],COLUMN(HITTERPROJECTIONS[[#This Row],[AB]]),FALSE)</f>
        <v>409.5</v>
      </c>
      <c r="H186" s="33">
        <f>VLOOKUP(MYRANKS_H[[#This Row],[PLAYER NAME]],HITTERPROJECTIONS[],COLUMN(HITTERPROJECTIONS[[#This Row],[HITS]]),FALSE)</f>
        <v>103.09163657142858</v>
      </c>
      <c r="I186" s="33">
        <f>VLOOKUP(MYRANKS_H[[#This Row],[PLAYER NAME]],HITTERPROJECTIONS[],COLUMN(HITTERPROJECTIONS[[#This Row],[HR]]),FALSE)</f>
        <v>9.1828285714285709</v>
      </c>
      <c r="J186" s="33">
        <f>VLOOKUP(MYRANKS_H[[#This Row],[PLAYER NAME]],HITTERPROJECTIONS[],COLUMN(HITTERPROJECTIONS[[#This Row],[R]]),FALSE)</f>
        <v>49.5</v>
      </c>
      <c r="K186" s="33">
        <f>VLOOKUP(MYRANKS_H[[#This Row],[PLAYER NAME]],HITTERPROJECTIONS[],COLUMN(HITTERPROJECTIONS[[#This Row],[RBI]]),FALSE)</f>
        <v>37.800000000000004</v>
      </c>
      <c r="L186" s="33">
        <f>VLOOKUP(MYRANKS_H[[#This Row],[PLAYER NAME]],HITTERPROJECTIONS[],COLUMN(HITTERPROJECTIONS[[#This Row],[BB]]),FALSE)</f>
        <v>31.500000000000004</v>
      </c>
      <c r="M186" s="33">
        <f>VLOOKUP(MYRANKS_H[[#This Row],[PLAYER NAME]],HITTERPROJECTIONS[],COLUMN(HITTERPROJECTIONS[[#This Row],[SO]]),FALSE)</f>
        <v>67.5</v>
      </c>
      <c r="N186" s="33">
        <f>VLOOKUP(MYRANKS_H[[#This Row],[PLAYER NAME]],HITTERPROJECTIONS[],COLUMN(HITTERPROJECTIONS[[#This Row],[SB]]),FALSE)</f>
        <v>4.3656716417910451</v>
      </c>
      <c r="O186" s="12">
        <f>MYRANKS_H[[#This Row],[H]]/MYRANKS_H[[#This Row],[AB]]</f>
        <v>0.25175002825745685</v>
      </c>
      <c r="P186" s="24">
        <f>MYRANKS_H[[#This Row],[R]]/24.6-VLOOKUP(MYRANKS_H[[#This Row],[POS]],ReplacementLevel_H[],COLUMN(ReplacementLevel_H[R]),FALSE)</f>
        <v>-0.11780487804878037</v>
      </c>
      <c r="Q186" s="24">
        <f>MYRANKS_H[[#This Row],[HR]]/10.4-VLOOKUP(MYRANKS_H[[#This Row],[POS]],ReplacementLevel_H[],COLUMN(ReplacementLevel_H[HR]),FALSE)</f>
        <v>-0.21703571428571444</v>
      </c>
      <c r="R186" s="24">
        <f>MYRANKS_H[[#This Row],[RBI]]/24.6-VLOOKUP(MYRANKS_H[[#This Row],[POS]],ReplacementLevel_H[],COLUMN(ReplacementLevel_H[RBI]),FALSE)</f>
        <v>-0.26341463414634148</v>
      </c>
      <c r="S186" s="24">
        <f>MYRANKS_H[[#This Row],[SB]]/9.4-VLOOKUP(MYRANKS_H[[#This Row],[POS]],ReplacementLevel_H[],COLUMN(ReplacementLevel_H[SB]),FALSE)</f>
        <v>8.443315338202606E-2</v>
      </c>
      <c r="T186" s="24">
        <f>((MYRANKS_H[[#This Row],[H]]+1768)/(MYRANKS_H[[#This Row],[AB]]+6617)-0.267)/0.0024-VLOOKUP(MYRANKS_H[[#This Row],[POS]],ReplacementLevel_H[],COLUMN(ReplacementLevel_H[AVG]),FALSE)</f>
        <v>0.15446029148157342</v>
      </c>
      <c r="U186" s="24">
        <f>MYRANKS_H[[#This Row],[RSGP]]+MYRANKS_H[[#This Row],[HRSGP]]+MYRANKS_H[[#This Row],[RBISGP]]+MYRANKS_H[[#This Row],[SBSGP]]+MYRANKS_H[[#This Row],[AVGSGP]]</f>
        <v>-0.35936178161723681</v>
      </c>
      <c r="V186" s="57">
        <f>_xlfn.RANK.EQ(MYRANKS_H[[#This Row],[TTLSGP]],U:U,0)</f>
        <v>185</v>
      </c>
    </row>
    <row r="187" spans="1:22" ht="15" customHeight="1" x14ac:dyDescent="0.25">
      <c r="A187" s="6" t="s">
        <v>1336</v>
      </c>
      <c r="B187" s="13" t="str">
        <f>VLOOKUP(MYRANKS_H[[#This Row],[PLAYERID]],PLAYERIDMAP[],COLUMN(PLAYERIDMAP[[#This Row],[PLAYERNAME]]),FALSE)</f>
        <v>Chris Johnson</v>
      </c>
      <c r="C187" s="9" t="str">
        <f>VLOOKUP(MYRANKS_H[[#This Row],[PLAYERID]],PLAYERIDMAP[],COLUMN(PLAYERIDMAP[[#This Row],[TEAM]]),FALSE)</f>
        <v>ATL</v>
      </c>
      <c r="D187" s="9" t="str">
        <f>VLOOKUP(MYRANKS_H[[#This Row],[PLAYERID]],PLAYERIDMAP[],COLUMN(PLAYERIDMAP[[#This Row],[POS]]),FALSE)</f>
        <v>3B</v>
      </c>
      <c r="E187" s="9">
        <f>VLOOKUP(MYRANKS_H[[#This Row],[PLAYERID]],PLAYERIDMAP[],COLUMN(PLAYERIDMAP[[#This Row],[IDFANGRAPHS]]),FALSE)</f>
        <v>1191</v>
      </c>
      <c r="F187" s="10">
        <f>VLOOKUP(MYRANKS_H[[#This Row],[PLAYER NAME]],HITTERPROJECTIONS[],COLUMN(HITTERPROJECTIONS[[#This Row],[PA]]),FALSE)</f>
        <v>550</v>
      </c>
      <c r="G187" s="33">
        <f>VLOOKUP(MYRANKS_H[[#This Row],[PLAYER NAME]],HITTERPROJECTIONS[],COLUMN(HITTERPROJECTIONS[[#This Row],[AB]]),FALSE)</f>
        <v>508.55072463768118</v>
      </c>
      <c r="H187" s="33">
        <f>VLOOKUP(MYRANKS_H[[#This Row],[PLAYER NAME]],HITTERPROJECTIONS[],COLUMN(HITTERPROJECTIONS[[#This Row],[HITS]]),FALSE)</f>
        <v>134.5537446956522</v>
      </c>
      <c r="I187" s="33">
        <f>VLOOKUP(MYRANKS_H[[#This Row],[PLAYER NAME]],HITTERPROJECTIONS[],COLUMN(HITTERPROJECTIONS[[#This Row],[HR]]),FALSE)</f>
        <v>13.770852173913045</v>
      </c>
      <c r="J187" s="33">
        <f>VLOOKUP(MYRANKS_H[[#This Row],[PLAYER NAME]],HITTERPROJECTIONS[],COLUMN(HITTERPROJECTIONS[[#This Row],[R]]),FALSE)</f>
        <v>51.7</v>
      </c>
      <c r="K187" s="33">
        <f>VLOOKUP(MYRANKS_H[[#This Row],[PLAYER NAME]],HITTERPROJECTIONS[],COLUMN(HITTERPROJECTIONS[[#This Row],[RBI]]),FALSE)</f>
        <v>67.099999999999994</v>
      </c>
      <c r="L187" s="33">
        <f>VLOOKUP(MYRANKS_H[[#This Row],[PLAYER NAME]],HITTERPROJECTIONS[],COLUMN(HITTERPROJECTIONS[[#This Row],[BB]]),FALSE)</f>
        <v>33</v>
      </c>
      <c r="M187" s="33">
        <f>VLOOKUP(MYRANKS_H[[#This Row],[PLAYER NAME]],HITTERPROJECTIONS[],COLUMN(HITTERPROJECTIONS[[#This Row],[SO]]),FALSE)</f>
        <v>121</v>
      </c>
      <c r="N187" s="33">
        <f>VLOOKUP(MYRANKS_H[[#This Row],[PLAYER NAME]],HITTERPROJECTIONS[],COLUMN(HITTERPROJECTIONS[[#This Row],[SB]]),FALSE)</f>
        <v>2.5666666666666664</v>
      </c>
      <c r="O187" s="12">
        <f>MYRANKS_H[[#This Row],[H]]/MYRANKS_H[[#This Row],[AB]]</f>
        <v>0.26458274106583074</v>
      </c>
      <c r="P187" s="24">
        <f>MYRANKS_H[[#This Row],[R]]/24.6-VLOOKUP(MYRANKS_H[[#This Row],[POS]],ReplacementLevel_H[],COLUMN(ReplacementLevel_H[R]),FALSE)</f>
        <v>-0.3383739837398374</v>
      </c>
      <c r="Q187" s="24">
        <f>MYRANKS_H[[#This Row],[HR]]/10.4-VLOOKUP(MYRANKS_H[[#This Row],[POS]],ReplacementLevel_H[],COLUMN(ReplacementLevel_H[HR]),FALSE)</f>
        <v>-7.5879598662207171E-2</v>
      </c>
      <c r="R187" s="24">
        <f>MYRANKS_H[[#This Row],[RBI]]/24.6-VLOOKUP(MYRANKS_H[[#This Row],[POS]],ReplacementLevel_H[],COLUMN(ReplacementLevel_H[RBI]),FALSE)</f>
        <v>0.24764227642276371</v>
      </c>
      <c r="S187" s="24">
        <f>MYRANKS_H[[#This Row],[SB]]/9.4-VLOOKUP(MYRANKS_H[[#This Row],[POS]],ReplacementLevel_H[],COLUMN(ReplacementLevel_H[SB]),FALSE)</f>
        <v>-7.6950354609929106E-2</v>
      </c>
      <c r="T187" s="24">
        <f>((MYRANKS_H[[#This Row],[H]]+1768)/(MYRANKS_H[[#This Row],[AB]]+6617)-0.267)/0.0024-VLOOKUP(MYRANKS_H[[#This Row],[POS]],ReplacementLevel_H[],COLUMN(ReplacementLevel_H[AVG]),FALSE)</f>
        <v>-0.1881462709213361</v>
      </c>
      <c r="U187" s="24">
        <f>MYRANKS_H[[#This Row],[RSGP]]+MYRANKS_H[[#This Row],[HRSGP]]+MYRANKS_H[[#This Row],[RBISGP]]+MYRANKS_H[[#This Row],[SBSGP]]+MYRANKS_H[[#This Row],[AVGSGP]]</f>
        <v>-0.43170793151054609</v>
      </c>
      <c r="V187" s="57">
        <f>_xlfn.RANK.EQ(MYRANKS_H[[#This Row],[TTLSGP]],U:U,0)</f>
        <v>186</v>
      </c>
    </row>
    <row r="188" spans="1:22" ht="15" customHeight="1" x14ac:dyDescent="0.25">
      <c r="A188" s="6" t="s">
        <v>1516</v>
      </c>
      <c r="B188" s="13" t="str">
        <f>VLOOKUP(MYRANKS_H[[#This Row],[PLAYERID]],PLAYERIDMAP[],COLUMN(PLAYERIDMAP[[#This Row],[PLAYERNAME]]),FALSE)</f>
        <v>James Loney</v>
      </c>
      <c r="C188" s="9" t="str">
        <f>VLOOKUP(MYRANKS_H[[#This Row],[PLAYERID]],PLAYERIDMAP[],COLUMN(PLAYERIDMAP[[#This Row],[TEAM]]),FALSE)</f>
        <v>TB</v>
      </c>
      <c r="D188" s="9" t="str">
        <f>VLOOKUP(MYRANKS_H[[#This Row],[PLAYERID]],PLAYERIDMAP[],COLUMN(PLAYERIDMAP[[#This Row],[POS]]),FALSE)</f>
        <v>1B</v>
      </c>
      <c r="E188" s="9">
        <f>VLOOKUP(MYRANKS_H[[#This Row],[PLAYERID]],PLAYERIDMAP[],COLUMN(PLAYERIDMAP[[#This Row],[IDFANGRAPHS]]),FALSE)</f>
        <v>4556</v>
      </c>
      <c r="F188" s="10">
        <f>VLOOKUP(MYRANKS_H[[#This Row],[PLAYER NAME]],HITTERPROJECTIONS[],COLUMN(HITTERPROJECTIONS[[#This Row],[PA]]),FALSE)</f>
        <v>600</v>
      </c>
      <c r="G188" s="33">
        <f>VLOOKUP(MYRANKS_H[[#This Row],[PLAYER NAME]],HITTERPROJECTIONS[],COLUMN(HITTERPROJECTIONS[[#This Row],[AB]]),FALSE)</f>
        <v>550.4</v>
      </c>
      <c r="H188" s="33">
        <f>VLOOKUP(MYRANKS_H[[#This Row],[PLAYER NAME]],HITTERPROJECTIONS[],COLUMN(HITTERPROJECTIONS[[#This Row],[HITS]]),FALSE)</f>
        <v>156.91087991999999</v>
      </c>
      <c r="I188" s="33">
        <f>VLOOKUP(MYRANKS_H[[#This Row],[PLAYER NAME]],HITTERPROJECTIONS[],COLUMN(HITTERPROJECTIONS[[#This Row],[HR]]),FALSE)</f>
        <v>13.375259999999999</v>
      </c>
      <c r="J188" s="33">
        <f>VLOOKUP(MYRANKS_H[[#This Row],[PLAYER NAME]],HITTERPROJECTIONS[],COLUMN(HITTERPROJECTIONS[[#This Row],[R]]),FALSE)</f>
        <v>55.199999999999996</v>
      </c>
      <c r="K188" s="33">
        <f>VLOOKUP(MYRANKS_H[[#This Row],[PLAYER NAME]],HITTERPROJECTIONS[],COLUMN(HITTERPROJECTIONS[[#This Row],[RBI]]),FALSE)</f>
        <v>65.400000000000006</v>
      </c>
      <c r="L188" s="33">
        <f>VLOOKUP(MYRANKS_H[[#This Row],[PLAYER NAME]],HITTERPROJECTIONS[],COLUMN(HITTERPROJECTIONS[[#This Row],[BB]]),FALSE)</f>
        <v>45</v>
      </c>
      <c r="M188" s="33">
        <f>VLOOKUP(MYRANKS_H[[#This Row],[PLAYER NAME]],HITTERPROJECTIONS[],COLUMN(HITTERPROJECTIONS[[#This Row],[SO]]),FALSE)</f>
        <v>75</v>
      </c>
      <c r="N188" s="33">
        <f>VLOOKUP(MYRANKS_H[[#This Row],[PLAYER NAME]],HITTERPROJECTIONS[],COLUMN(HITTERPROJECTIONS[[#This Row],[SB]]),FALSE)</f>
        <v>2.6</v>
      </c>
      <c r="O188" s="12">
        <f>MYRANKS_H[[#This Row],[H]]/MYRANKS_H[[#This Row],[AB]]</f>
        <v>0.2850851742732558</v>
      </c>
      <c r="P188" s="24">
        <f>MYRANKS_H[[#This Row],[R]]/24.6-VLOOKUP(MYRANKS_H[[#This Row],[POS]],ReplacementLevel_H[],COLUMN(ReplacementLevel_H[R]),FALSE)</f>
        <v>-0.11609756097560986</v>
      </c>
      <c r="Q188" s="24">
        <f>MYRANKS_H[[#This Row],[HR]]/10.4-VLOOKUP(MYRANKS_H[[#This Row],[POS]],ReplacementLevel_H[],COLUMN(ReplacementLevel_H[HR]),FALSE)</f>
        <v>-0.65391730769230771</v>
      </c>
      <c r="R188" s="24">
        <f>MYRANKS_H[[#This Row],[RBI]]/24.6-VLOOKUP(MYRANKS_H[[#This Row],[POS]],ReplacementLevel_H[],COLUMN(ReplacementLevel_H[RBI]),FALSE)</f>
        <v>-4.1463414634146378E-2</v>
      </c>
      <c r="S188" s="24">
        <f>MYRANKS_H[[#This Row],[SB]]/9.4-VLOOKUP(MYRANKS_H[[#This Row],[POS]],ReplacementLevel_H[],COLUMN(ReplacementLevel_H[SB]),FALSE)</f>
        <v>-1.3404255319148906E-2</v>
      </c>
      <c r="T188" s="24">
        <f>((MYRANKS_H[[#This Row],[H]]+1768)/(MYRANKS_H[[#This Row],[AB]]+6617)-0.267)/0.0024-VLOOKUP(MYRANKS_H[[#This Row],[POS]],ReplacementLevel_H[],COLUMN(ReplacementLevel_H[AVG]),FALSE)</f>
        <v>0.36197281673504605</v>
      </c>
      <c r="U188" s="24">
        <f>MYRANKS_H[[#This Row],[RSGP]]+MYRANKS_H[[#This Row],[HRSGP]]+MYRANKS_H[[#This Row],[RBISGP]]+MYRANKS_H[[#This Row],[SBSGP]]+MYRANKS_H[[#This Row],[AVGSGP]]</f>
        <v>-0.4629097218861668</v>
      </c>
      <c r="V188" s="57">
        <f>_xlfn.RANK.EQ(MYRANKS_H[[#This Row],[TTLSGP]],U:U,0)</f>
        <v>187</v>
      </c>
    </row>
    <row r="189" spans="1:22" ht="15" customHeight="1" x14ac:dyDescent="0.25">
      <c r="A189" s="7" t="s">
        <v>1332</v>
      </c>
      <c r="B189" s="13" t="str">
        <f>VLOOKUP(MYRANKS_H[[#This Row],[PLAYERID]],PLAYERIDMAP[],COLUMN(PLAYERIDMAP[[#This Row],[PLAYERNAME]]),FALSE)</f>
        <v>Mark Teixeira</v>
      </c>
      <c r="C189" s="10" t="str">
        <f>VLOOKUP(MYRANKS_H[[#This Row],[PLAYERID]],PLAYERIDMAP[],COLUMN(PLAYERIDMAP[[#This Row],[TEAM]]),FALSE)</f>
        <v>NYY</v>
      </c>
      <c r="D189" s="10" t="str">
        <f>VLOOKUP(MYRANKS_H[[#This Row],[PLAYERID]],PLAYERIDMAP[],COLUMN(PLAYERIDMAP[[#This Row],[POS]]),FALSE)</f>
        <v>1B</v>
      </c>
      <c r="E189" s="10">
        <f>VLOOKUP(MYRANKS_H[[#This Row],[PLAYERID]],PLAYERIDMAP[],COLUMN(PLAYERIDMAP[[#This Row],[IDFANGRAPHS]]),FALSE)</f>
        <v>1281</v>
      </c>
      <c r="F189" s="10">
        <f>VLOOKUP(MYRANKS_H[[#This Row],[PLAYER NAME]],HITTERPROJECTIONS[],COLUMN(HITTERPROJECTIONS[[#This Row],[PA]]),FALSE)</f>
        <v>450</v>
      </c>
      <c r="G189" s="33">
        <f>VLOOKUP(MYRANKS_H[[#This Row],[PLAYER NAME]],HITTERPROJECTIONS[],COLUMN(HITTERPROJECTIONS[[#This Row],[AB]]),FALSE)</f>
        <v>382.19437939110071</v>
      </c>
      <c r="H189" s="33">
        <f>VLOOKUP(MYRANKS_H[[#This Row],[PLAYER NAME]],HITTERPROJECTIONS[],COLUMN(HITTERPROJECTIONS[[#This Row],[HITS]]),FALSE)</f>
        <v>96.970435714285713</v>
      </c>
      <c r="I189" s="33">
        <f>VLOOKUP(MYRANKS_H[[#This Row],[PLAYER NAME]],HITTERPROJECTIONS[],COLUMN(HITTERPROJECTIONS[[#This Row],[HR]]),FALSE)</f>
        <v>23.436771428571426</v>
      </c>
      <c r="J189" s="33">
        <f>VLOOKUP(MYRANKS_H[[#This Row],[PLAYER NAME]],HITTERPROJECTIONS[],COLUMN(HITTERPROJECTIONS[[#This Row],[R]]),FALSE)</f>
        <v>48.15</v>
      </c>
      <c r="K189" s="33">
        <f>VLOOKUP(MYRANKS_H[[#This Row],[PLAYER NAME]],HITTERPROJECTIONS[],COLUMN(HITTERPROJECTIONS[[#This Row],[RBI]]),FALSE)</f>
        <v>70.650000000000006</v>
      </c>
      <c r="L189" s="33">
        <f>VLOOKUP(MYRANKS_H[[#This Row],[PLAYER NAME]],HITTERPROJECTIONS[],COLUMN(HITTERPROJECTIONS[[#This Row],[BB]]),FALSE)</f>
        <v>54</v>
      </c>
      <c r="M189" s="33">
        <f>VLOOKUP(MYRANKS_H[[#This Row],[PLAYER NAME]],HITTERPROJECTIONS[],COLUMN(HITTERPROJECTIONS[[#This Row],[SO]]),FALSE)</f>
        <v>72</v>
      </c>
      <c r="N189" s="33">
        <f>VLOOKUP(MYRANKS_H[[#This Row],[PLAYER NAME]],HITTERPROJECTIONS[],COLUMN(HITTERPROJECTIONS[[#This Row],[SB]]),FALSE)</f>
        <v>2.109375</v>
      </c>
      <c r="O189" s="12">
        <f>MYRANKS_H[[#This Row],[H]]/MYRANKS_H[[#This Row],[AB]]</f>
        <v>0.2537202034963878</v>
      </c>
      <c r="P189" s="24">
        <f>MYRANKS_H[[#This Row],[R]]/24.6-VLOOKUP(MYRANKS_H[[#This Row],[POS]],ReplacementLevel_H[],COLUMN(ReplacementLevel_H[R]),FALSE)</f>
        <v>-0.40268292682926843</v>
      </c>
      <c r="Q189" s="24">
        <f>MYRANKS_H[[#This Row],[HR]]/10.4-VLOOKUP(MYRANKS_H[[#This Row],[POS]],ReplacementLevel_H[],COLUMN(ReplacementLevel_H[HR]),FALSE)</f>
        <v>0.31353571428571403</v>
      </c>
      <c r="R189" s="24">
        <f>MYRANKS_H[[#This Row],[RBI]]/24.6-VLOOKUP(MYRANKS_H[[#This Row],[POS]],ReplacementLevel_H[],COLUMN(ReplacementLevel_H[RBI]),FALSE)</f>
        <v>0.17195121951219505</v>
      </c>
      <c r="S189" s="24">
        <f>MYRANKS_H[[#This Row],[SB]]/9.4-VLOOKUP(MYRANKS_H[[#This Row],[POS]],ReplacementLevel_H[],COLUMN(ReplacementLevel_H[SB]),FALSE)</f>
        <v>-6.5598404255319126E-2</v>
      </c>
      <c r="T189" s="24">
        <f>((MYRANKS_H[[#This Row],[H]]+1768)/(MYRANKS_H[[#This Row],[AB]]+6617)-0.267)/0.0024-VLOOKUP(MYRANKS_H[[#This Row],[POS]],ReplacementLevel_H[],COLUMN(ReplacementLevel_H[AVG]),FALSE)</f>
        <v>-0.51707753780740651</v>
      </c>
      <c r="U189" s="24">
        <f>MYRANKS_H[[#This Row],[RSGP]]+MYRANKS_H[[#This Row],[HRSGP]]+MYRANKS_H[[#This Row],[RBISGP]]+MYRANKS_H[[#This Row],[SBSGP]]+MYRANKS_H[[#This Row],[AVGSGP]]</f>
        <v>-0.49987193509408501</v>
      </c>
      <c r="V189" s="57">
        <f>_xlfn.RANK.EQ(MYRANKS_H[[#This Row],[TTLSGP]],U:U,0)</f>
        <v>188</v>
      </c>
    </row>
    <row r="190" spans="1:22" x14ac:dyDescent="0.25">
      <c r="A190" s="7" t="s">
        <v>1470</v>
      </c>
      <c r="B190" s="13" t="str">
        <f>VLOOKUP(MYRANKS_H[[#This Row],[PLAYERID]],PLAYERIDMAP[],COLUMN(PLAYERIDMAP[[#This Row],[PLAYERNAME]]),FALSE)</f>
        <v>Jhonny Peralta</v>
      </c>
      <c r="C190" s="10" t="str">
        <f>VLOOKUP(MYRANKS_H[[#This Row],[PLAYERID]],PLAYERIDMAP[],COLUMN(PLAYERIDMAP[[#This Row],[TEAM]]),FALSE)</f>
        <v>STL</v>
      </c>
      <c r="D190" s="10" t="str">
        <f>VLOOKUP(MYRANKS_H[[#This Row],[PLAYERID]],PLAYERIDMAP[],COLUMN(PLAYERIDMAP[[#This Row],[POS]]),FALSE)</f>
        <v>SS</v>
      </c>
      <c r="E190" s="10">
        <f>VLOOKUP(MYRANKS_H[[#This Row],[PLAYERID]],PLAYERIDMAP[],COLUMN(PLAYERIDMAP[[#This Row],[IDFANGRAPHS]]),FALSE)</f>
        <v>1738</v>
      </c>
      <c r="F190" s="10">
        <f>VLOOKUP(MYRANKS_H[[#This Row],[PLAYER NAME]],HITTERPROJECTIONS[],COLUMN(HITTERPROJECTIONS[[#This Row],[PA]]),FALSE)</f>
        <v>550</v>
      </c>
      <c r="G190" s="33">
        <f>VLOOKUP(MYRANKS_H[[#This Row],[PLAYER NAME]],HITTERPROJECTIONS[],COLUMN(HITTERPROJECTIONS[[#This Row],[AB]]),FALSE)</f>
        <v>501.92857142857144</v>
      </c>
      <c r="H190" s="33">
        <f>VLOOKUP(MYRANKS_H[[#This Row],[PLAYER NAME]],HITTERPROJECTIONS[],COLUMN(HITTERPROJECTIONS[[#This Row],[HITS]]),FALSE)</f>
        <v>135.83973857142857</v>
      </c>
      <c r="I190" s="33">
        <f>VLOOKUP(MYRANKS_H[[#This Row],[PLAYER NAME]],HITTERPROJECTIONS[],COLUMN(HITTERPROJECTIONS[[#This Row],[HR]]),FALSE)</f>
        <v>14.397428571428572</v>
      </c>
      <c r="J190" s="33">
        <f>VLOOKUP(MYRANKS_H[[#This Row],[PLAYER NAME]],HITTERPROJECTIONS[],COLUMN(HITTERPROJECTIONS[[#This Row],[R]]),FALSE)</f>
        <v>58.3</v>
      </c>
      <c r="K190" s="33">
        <f>VLOOKUP(MYRANKS_H[[#This Row],[PLAYER NAME]],HITTERPROJECTIONS[],COLUMN(HITTERPROJECTIONS[[#This Row],[RBI]]),FALSE)</f>
        <v>62.15</v>
      </c>
      <c r="L190" s="33">
        <f>VLOOKUP(MYRANKS_H[[#This Row],[PLAYER NAME]],HITTERPROJECTIONS[],COLUMN(HITTERPROJECTIONS[[#This Row],[BB]]),FALSE)</f>
        <v>44</v>
      </c>
      <c r="M190" s="33">
        <f>VLOOKUP(MYRANKS_H[[#This Row],[PLAYER NAME]],HITTERPROJECTIONS[],COLUMN(HITTERPROJECTIONS[[#This Row],[SO]]),FALSE)</f>
        <v>104.5</v>
      </c>
      <c r="N190" s="33">
        <f>VLOOKUP(MYRANKS_H[[#This Row],[PLAYER NAME]],HITTERPROJECTIONS[],COLUMN(HITTERPROJECTIONS[[#This Row],[SB]]),FALSE)</f>
        <v>2.75</v>
      </c>
      <c r="O190" s="12">
        <f>MYRANKS_H[[#This Row],[H]]/MYRANKS_H[[#This Row],[AB]]</f>
        <v>0.27063559698306533</v>
      </c>
      <c r="P190" s="24">
        <f>MYRANKS_H[[#This Row],[R]]/24.6-VLOOKUP(MYRANKS_H[[#This Row],[POS]],ReplacementLevel_H[],COLUMN(ReplacementLevel_H[R]),FALSE)</f>
        <v>-0.33008130081300857</v>
      </c>
      <c r="Q190" s="24">
        <f>MYRANKS_H[[#This Row],[HR]]/10.4-VLOOKUP(MYRANKS_H[[#This Row],[POS]],ReplacementLevel_H[],COLUMN(ReplacementLevel_H[HR]),FALSE)</f>
        <v>0.26436813186813168</v>
      </c>
      <c r="R190" s="24">
        <f>MYRANKS_H[[#This Row],[RBI]]/24.6-VLOOKUP(MYRANKS_H[[#This Row],[POS]],ReplacementLevel_H[],COLUMN(ReplacementLevel_H[RBI]),FALSE)</f>
        <v>0.32642276422764205</v>
      </c>
      <c r="S190" s="24">
        <f>MYRANKS_H[[#This Row],[SB]]/9.4-VLOOKUP(MYRANKS_H[[#This Row],[POS]],ReplacementLevel_H[],COLUMN(ReplacementLevel_H[SB]),FALSE)</f>
        <v>-1.1174468085106382</v>
      </c>
      <c r="T190" s="24">
        <f>((MYRANKS_H[[#This Row],[H]]+1768)/(MYRANKS_H[[#This Row],[AB]]+6617)-0.267)/0.0024-VLOOKUP(MYRANKS_H[[#This Row],[POS]],ReplacementLevel_H[],COLUMN(ReplacementLevel_H[AVG]),FALSE)</f>
        <v>0.34061062894027722</v>
      </c>
      <c r="U190" s="24">
        <f>MYRANKS_H[[#This Row],[RSGP]]+MYRANKS_H[[#This Row],[HRSGP]]+MYRANKS_H[[#This Row],[RBISGP]]+MYRANKS_H[[#This Row],[SBSGP]]+MYRANKS_H[[#This Row],[AVGSGP]]</f>
        <v>-0.51612658428759572</v>
      </c>
      <c r="V190" s="57">
        <f>_xlfn.RANK.EQ(MYRANKS_H[[#This Row],[TTLSGP]],U:U,0)</f>
        <v>189</v>
      </c>
    </row>
    <row r="191" spans="1:22" x14ac:dyDescent="0.25">
      <c r="A191" s="6" t="s">
        <v>1238</v>
      </c>
      <c r="B191" s="13" t="str">
        <f>VLOOKUP(MYRANKS_H[[#This Row],[PLAYERID]],PLAYERIDMAP[],COLUMN(PLAYERIDMAP[[#This Row],[PLAYERNAME]]),FALSE)</f>
        <v>Rajai Davis</v>
      </c>
      <c r="C191" s="9" t="str">
        <f>VLOOKUP(MYRANKS_H[[#This Row],[PLAYERID]],PLAYERIDMAP[],COLUMN(PLAYERIDMAP[[#This Row],[TEAM]]),FALSE)</f>
        <v>DET</v>
      </c>
      <c r="D191" s="9" t="str">
        <f>VLOOKUP(MYRANKS_H[[#This Row],[PLAYERID]],PLAYERIDMAP[],COLUMN(PLAYERIDMAP[[#This Row],[POS]]),FALSE)</f>
        <v>OF</v>
      </c>
      <c r="E191" s="9">
        <f>VLOOKUP(MYRANKS_H[[#This Row],[PLAYERID]],PLAYERIDMAP[],COLUMN(PLAYERIDMAP[[#This Row],[IDFANGRAPHS]]),FALSE)</f>
        <v>3708</v>
      </c>
      <c r="F191" s="10">
        <f>VLOOKUP(MYRANKS_H[[#This Row],[PLAYER NAME]],HITTERPROJECTIONS[],COLUMN(HITTERPROJECTIONS[[#This Row],[PA]]),FALSE)</f>
        <v>350</v>
      </c>
      <c r="G191" s="33">
        <f>VLOOKUP(MYRANKS_H[[#This Row],[PLAYER NAME]],HITTERPROJECTIONS[],COLUMN(HITTERPROJECTIONS[[#This Row],[AB]]),FALSE)</f>
        <v>324.02450980392155</v>
      </c>
      <c r="H191" s="33">
        <f>VLOOKUP(MYRANKS_H[[#This Row],[PLAYER NAME]],HITTERPROJECTIONS[],COLUMN(HITTERPROJECTIONS[[#This Row],[HITS]]),FALSE)</f>
        <v>83.069781666666657</v>
      </c>
      <c r="I191" s="33">
        <f>VLOOKUP(MYRANKS_H[[#This Row],[PLAYER NAME]],HITTERPROJECTIONS[],COLUMN(HITTERPROJECTIONS[[#This Row],[HR]]),FALSE)</f>
        <v>5.6069999999999993</v>
      </c>
      <c r="J191" s="33">
        <f>VLOOKUP(MYRANKS_H[[#This Row],[PLAYER NAME]],HITTERPROJECTIONS[],COLUMN(HITTERPROJECTIONS[[#This Row],[R]]),FALSE)</f>
        <v>44.45</v>
      </c>
      <c r="K191" s="33">
        <f>VLOOKUP(MYRANKS_H[[#This Row],[PLAYER NAME]],HITTERPROJECTIONS[],COLUMN(HITTERPROJECTIONS[[#This Row],[RBI]]),FALSE)</f>
        <v>29.05</v>
      </c>
      <c r="L191" s="33">
        <f>VLOOKUP(MYRANKS_H[[#This Row],[PLAYER NAME]],HITTERPROJECTIONS[],COLUMN(HITTERPROJECTIONS[[#This Row],[BB]]),FALSE)</f>
        <v>21</v>
      </c>
      <c r="M191" s="33">
        <f>VLOOKUP(MYRANKS_H[[#This Row],[PLAYER NAME]],HITTERPROJECTIONS[],COLUMN(HITTERPROJECTIONS[[#This Row],[SO]]),FALSE)</f>
        <v>66.5</v>
      </c>
      <c r="N191" s="33">
        <f>VLOOKUP(MYRANKS_H[[#This Row],[PLAYER NAME]],HITTERPROJECTIONS[],COLUMN(HITTERPROJECTIONS[[#This Row],[SB]]),FALSE)</f>
        <v>32.8125</v>
      </c>
      <c r="O191" s="12">
        <f>MYRANKS_H[[#This Row],[H]]/MYRANKS_H[[#This Row],[AB]]</f>
        <v>0.25636882134914751</v>
      </c>
      <c r="P191" s="24">
        <f>MYRANKS_H[[#This Row],[R]]/24.6-VLOOKUP(MYRANKS_H[[#This Row],[POS]],ReplacementLevel_H[],COLUMN(ReplacementLevel_H[R]),FALSE)</f>
        <v>-0.94308943089430897</v>
      </c>
      <c r="Q191" s="24">
        <f>MYRANKS_H[[#This Row],[HR]]/10.4-VLOOKUP(MYRANKS_H[[#This Row],[POS]],ReplacementLevel_H[],COLUMN(ReplacementLevel_H[HR]),FALSE)</f>
        <v>-0.82086538461538483</v>
      </c>
      <c r="R191" s="24">
        <f>MYRANKS_H[[#This Row],[RBI]]/24.6-VLOOKUP(MYRANKS_H[[#This Row],[POS]],ReplacementLevel_H[],COLUMN(ReplacementLevel_H[RBI]),FALSE)</f>
        <v>-1.2091056910569107</v>
      </c>
      <c r="S191" s="24">
        <f>MYRANKS_H[[#This Row],[SB]]/9.4-VLOOKUP(MYRANKS_H[[#This Row],[POS]],ReplacementLevel_H[],COLUMN(ReplacementLevel_H[SB]),FALSE)</f>
        <v>2.710691489361702</v>
      </c>
      <c r="T191" s="24">
        <f>((MYRANKS_H[[#This Row],[H]]+1768)/(MYRANKS_H[[#This Row],[AB]]+6617)-0.267)/0.0024-VLOOKUP(MYRANKS_H[[#This Row],[POS]],ReplacementLevel_H[],COLUMN(ReplacementLevel_H[AVG]),FALSE)</f>
        <v>-0.27109030517854027</v>
      </c>
      <c r="U191" s="24">
        <f>MYRANKS_H[[#This Row],[RSGP]]+MYRANKS_H[[#This Row],[HRSGP]]+MYRANKS_H[[#This Row],[RBISGP]]+MYRANKS_H[[#This Row],[SBSGP]]+MYRANKS_H[[#This Row],[AVGSGP]]</f>
        <v>-0.53345932238344274</v>
      </c>
      <c r="V191" s="57">
        <f>_xlfn.RANK.EQ(MYRANKS_H[[#This Row],[TTLSGP]],U:U,0)</f>
        <v>190</v>
      </c>
    </row>
    <row r="192" spans="1:22" x14ac:dyDescent="0.25">
      <c r="A192" s="6" t="s">
        <v>1510</v>
      </c>
      <c r="B192" s="13" t="str">
        <f>VLOOKUP(MYRANKS_H[[#This Row],[PLAYERID]],PLAYERIDMAP[],COLUMN(PLAYERIDMAP[[#This Row],[PLAYERNAME]]),FALSE)</f>
        <v>Yonder Alonso</v>
      </c>
      <c r="C192" s="9" t="str">
        <f>VLOOKUP(MYRANKS_H[[#This Row],[PLAYERID]],PLAYERIDMAP[],COLUMN(PLAYERIDMAP[[#This Row],[TEAM]]),FALSE)</f>
        <v>SD</v>
      </c>
      <c r="D192" s="9" t="str">
        <f>VLOOKUP(MYRANKS_H[[#This Row],[PLAYERID]],PLAYERIDMAP[],COLUMN(PLAYERIDMAP[[#This Row],[POS]]),FALSE)</f>
        <v>1B</v>
      </c>
      <c r="E192" s="9">
        <f>VLOOKUP(MYRANKS_H[[#This Row],[PLAYERID]],PLAYERIDMAP[],COLUMN(PLAYERIDMAP[[#This Row],[IDFANGRAPHS]]),FALSE)</f>
        <v>2530</v>
      </c>
      <c r="F192" s="10">
        <f>VLOOKUP(MYRANKS_H[[#This Row],[PLAYER NAME]],HITTERPROJECTIONS[],COLUMN(HITTERPROJECTIONS[[#This Row],[PA]]),FALSE)</f>
        <v>575</v>
      </c>
      <c r="G192" s="33">
        <f>VLOOKUP(MYRANKS_H[[#This Row],[PLAYER NAME]],HITTERPROJECTIONS[],COLUMN(HITTERPROJECTIONS[[#This Row],[AB]]),FALSE)</f>
        <v>512.01136363636363</v>
      </c>
      <c r="H192" s="33">
        <f>VLOOKUP(MYRANKS_H[[#This Row],[PLAYER NAME]],HITTERPROJECTIONS[],COLUMN(HITTERPROJECTIONS[[#This Row],[HITS]]),FALSE)</f>
        <v>144.44027341250001</v>
      </c>
      <c r="I192" s="33">
        <f>VLOOKUP(MYRANKS_H[[#This Row],[PLAYER NAME]],HITTERPROJECTIONS[],COLUMN(HITTERPROJECTIONS[[#This Row],[HR]]),FALSE)</f>
        <v>9.9679125000000006</v>
      </c>
      <c r="J192" s="33">
        <f>VLOOKUP(MYRANKS_H[[#This Row],[PLAYER NAME]],HITTERPROJECTIONS[],COLUMN(HITTERPROJECTIONS[[#This Row],[R]]),FALSE)</f>
        <v>52.324999999999996</v>
      </c>
      <c r="K192" s="33">
        <f>VLOOKUP(MYRANKS_H[[#This Row],[PLAYER NAME]],HITTERPROJECTIONS[],COLUMN(HITTERPROJECTIONS[[#This Row],[RBI]]),FALSE)</f>
        <v>63.825000000000003</v>
      </c>
      <c r="L192" s="33">
        <f>VLOOKUP(MYRANKS_H[[#This Row],[PLAYER NAME]],HITTERPROJECTIONS[],COLUMN(HITTERPROJECTIONS[[#This Row],[BB]]),FALSE)</f>
        <v>54.625</v>
      </c>
      <c r="M192" s="33">
        <f>VLOOKUP(MYRANKS_H[[#This Row],[PLAYER NAME]],HITTERPROJECTIONS[],COLUMN(HITTERPROJECTIONS[[#This Row],[SO]]),FALSE)</f>
        <v>86.25</v>
      </c>
      <c r="N192" s="33">
        <f>VLOOKUP(MYRANKS_H[[#This Row],[PLAYER NAME]],HITTERPROJECTIONS[],COLUMN(HITTERPROJECTIONS[[#This Row],[SB]]),FALSE)</f>
        <v>7.6666666666666679</v>
      </c>
      <c r="O192" s="12">
        <f>MYRANKS_H[[#This Row],[H]]/MYRANKS_H[[#This Row],[AB]]</f>
        <v>0.28210364783052577</v>
      </c>
      <c r="P192" s="24">
        <f>MYRANKS_H[[#This Row],[R]]/24.6-VLOOKUP(MYRANKS_H[[#This Row],[POS]],ReplacementLevel_H[],COLUMN(ReplacementLevel_H[R]),FALSE)</f>
        <v>-0.23296747967479714</v>
      </c>
      <c r="Q192" s="24">
        <f>MYRANKS_H[[#This Row],[HR]]/10.4-VLOOKUP(MYRANKS_H[[#This Row],[POS]],ReplacementLevel_H[],COLUMN(ReplacementLevel_H[HR]),FALSE)</f>
        <v>-0.98154687499999993</v>
      </c>
      <c r="R192" s="24">
        <f>MYRANKS_H[[#This Row],[RBI]]/24.6-VLOOKUP(MYRANKS_H[[#This Row],[POS]],ReplacementLevel_H[],COLUMN(ReplacementLevel_H[RBI]),FALSE)</f>
        <v>-0.10548780487804921</v>
      </c>
      <c r="S192" s="24">
        <f>MYRANKS_H[[#This Row],[SB]]/9.4-VLOOKUP(MYRANKS_H[[#This Row],[POS]],ReplacementLevel_H[],COLUMN(ReplacementLevel_H[SB]),FALSE)</f>
        <v>0.52560283687943277</v>
      </c>
      <c r="T192" s="24">
        <f>((MYRANKS_H[[#This Row],[H]]+1768)/(MYRANKS_H[[#This Row],[AB]]+6617)-0.267)/0.0024-VLOOKUP(MYRANKS_H[[#This Row],[POS]],ReplacementLevel_H[],COLUMN(ReplacementLevel_H[AVG]),FALSE)</f>
        <v>0.23568294903347636</v>
      </c>
      <c r="U192" s="24">
        <f>MYRANKS_H[[#This Row],[RSGP]]+MYRANKS_H[[#This Row],[HRSGP]]+MYRANKS_H[[#This Row],[RBISGP]]+MYRANKS_H[[#This Row],[SBSGP]]+MYRANKS_H[[#This Row],[AVGSGP]]</f>
        <v>-0.55871637363993698</v>
      </c>
      <c r="V192" s="57">
        <f>_xlfn.RANK.EQ(MYRANKS_H[[#This Row],[TTLSGP]],U:U,0)</f>
        <v>191</v>
      </c>
    </row>
    <row r="193" spans="1:22" x14ac:dyDescent="0.25">
      <c r="A193" s="7" t="s">
        <v>1362</v>
      </c>
      <c r="B193" s="13" t="str">
        <f>VLOOKUP(MYRANKS_H[[#This Row],[PLAYERID]],PLAYERIDMAP[],COLUMN(PLAYERIDMAP[[#This Row],[PLAYERNAME]]),FALSE)</f>
        <v>Colby Rasmus</v>
      </c>
      <c r="C193" s="10" t="str">
        <f>VLOOKUP(MYRANKS_H[[#This Row],[PLAYERID]],PLAYERIDMAP[],COLUMN(PLAYERIDMAP[[#This Row],[TEAM]]),FALSE)</f>
        <v>TOR</v>
      </c>
      <c r="D193" s="10" t="str">
        <f>VLOOKUP(MYRANKS_H[[#This Row],[PLAYERID]],PLAYERIDMAP[],COLUMN(PLAYERIDMAP[[#This Row],[POS]]),FALSE)</f>
        <v>OF</v>
      </c>
      <c r="E193" s="10">
        <f>VLOOKUP(MYRANKS_H[[#This Row],[PLAYERID]],PLAYERIDMAP[],COLUMN(PLAYERIDMAP[[#This Row],[IDFANGRAPHS]]),FALSE)</f>
        <v>9893</v>
      </c>
      <c r="F193" s="10">
        <f>VLOOKUP(MYRANKS_H[[#This Row],[PLAYER NAME]],HITTERPROJECTIONS[],COLUMN(HITTERPROJECTIONS[[#This Row],[PA]]),FALSE)</f>
        <v>500</v>
      </c>
      <c r="G193" s="33">
        <f>VLOOKUP(MYRANKS_H[[#This Row],[PLAYER NAME]],HITTERPROJECTIONS[],COLUMN(HITTERPROJECTIONS[[#This Row],[AB]]),FALSE)</f>
        <v>449.39440993788821</v>
      </c>
      <c r="H193" s="33">
        <f>VLOOKUP(MYRANKS_H[[#This Row],[PLAYER NAME]],HITTERPROJECTIONS[],COLUMN(HITTERPROJECTIONS[[#This Row],[HITS]]),FALSE)</f>
        <v>106.88793416149069</v>
      </c>
      <c r="I193" s="33">
        <f>VLOOKUP(MYRANKS_H[[#This Row],[PLAYER NAME]],HITTERPROJECTIONS[],COLUMN(HITTERPROJECTIONS[[#This Row],[HR]]),FALSE)</f>
        <v>21.329860248447208</v>
      </c>
      <c r="J193" s="33">
        <f>VLOOKUP(MYRANKS_H[[#This Row],[PLAYER NAME]],HITTERPROJECTIONS[],COLUMN(HITTERPROJECTIONS[[#This Row],[R]]),FALSE)</f>
        <v>63</v>
      </c>
      <c r="K193" s="33">
        <f>VLOOKUP(MYRANKS_H[[#This Row],[PLAYER NAME]],HITTERPROJECTIONS[],COLUMN(HITTERPROJECTIONS[[#This Row],[RBI]]),FALSE)</f>
        <v>61.5</v>
      </c>
      <c r="L193" s="33">
        <f>VLOOKUP(MYRANKS_H[[#This Row],[PLAYER NAME]],HITTERPROJECTIONS[],COLUMN(HITTERPROJECTIONS[[#This Row],[BB]]),FALSE)</f>
        <v>45</v>
      </c>
      <c r="M193" s="33">
        <f>VLOOKUP(MYRANKS_H[[#This Row],[PLAYER NAME]],HITTERPROJECTIONS[],COLUMN(HITTERPROJECTIONS[[#This Row],[SO]]),FALSE)</f>
        <v>125</v>
      </c>
      <c r="N193" s="33">
        <f>VLOOKUP(MYRANKS_H[[#This Row],[PLAYER NAME]],HITTERPROJECTIONS[],COLUMN(HITTERPROJECTIONS[[#This Row],[SB]]),FALSE)</f>
        <v>2.7272727272727275</v>
      </c>
      <c r="O193" s="12">
        <f>MYRANKS_H[[#This Row],[H]]/MYRANKS_H[[#This Row],[AB]]</f>
        <v>0.23784882899692478</v>
      </c>
      <c r="P193" s="24">
        <f>MYRANKS_H[[#This Row],[R]]/24.6-VLOOKUP(MYRANKS_H[[#This Row],[POS]],ReplacementLevel_H[],COLUMN(ReplacementLevel_H[R]),FALSE)</f>
        <v>-0.18902439024390238</v>
      </c>
      <c r="Q193" s="24">
        <f>MYRANKS_H[[#This Row],[HR]]/10.4-VLOOKUP(MYRANKS_H[[#This Row],[POS]],ReplacementLevel_H[],COLUMN(ReplacementLevel_H[HR]),FALSE)</f>
        <v>0.69094810081223135</v>
      </c>
      <c r="R193" s="24">
        <f>MYRANKS_H[[#This Row],[RBI]]/24.6-VLOOKUP(MYRANKS_H[[#This Row],[POS]],ReplacementLevel_H[],COLUMN(ReplacementLevel_H[RBI]),FALSE)</f>
        <v>0.10999999999999988</v>
      </c>
      <c r="S193" s="24">
        <f>MYRANKS_H[[#This Row],[SB]]/9.4-VLOOKUP(MYRANKS_H[[#This Row],[POS]],ReplacementLevel_H[],COLUMN(ReplacementLevel_H[SB]),FALSE)</f>
        <v>-0.48986460348162475</v>
      </c>
      <c r="T193" s="24">
        <f>((MYRANKS_H[[#This Row],[H]]+1768)/(MYRANKS_H[[#This Row],[AB]]+6617)-0.267)/0.0024-VLOOKUP(MYRANKS_H[[#This Row],[POS]],ReplacementLevel_H[],COLUMN(ReplacementLevel_H[AVG]),FALSE)</f>
        <v>-0.83810315116734813</v>
      </c>
      <c r="U193" s="24">
        <f>MYRANKS_H[[#This Row],[RSGP]]+MYRANKS_H[[#This Row],[HRSGP]]+MYRANKS_H[[#This Row],[RBISGP]]+MYRANKS_H[[#This Row],[SBSGP]]+MYRANKS_H[[#This Row],[AVGSGP]]</f>
        <v>-0.71604404408064404</v>
      </c>
      <c r="V193" s="57">
        <f>_xlfn.RANK.EQ(MYRANKS_H[[#This Row],[TTLSGP]],U:U,0)</f>
        <v>192</v>
      </c>
    </row>
    <row r="194" spans="1:22" x14ac:dyDescent="0.25">
      <c r="A194" s="7" t="s">
        <v>1335</v>
      </c>
      <c r="B194" s="13" t="str">
        <f>VLOOKUP(MYRANKS_H[[#This Row],[PLAYERID]],PLAYERIDMAP[],COLUMN(PLAYERIDMAP[[#This Row],[PLAYERNAME]]),FALSE)</f>
        <v>B.J. Upton</v>
      </c>
      <c r="C194" s="10" t="str">
        <f>VLOOKUP(MYRANKS_H[[#This Row],[PLAYERID]],PLAYERIDMAP[],COLUMN(PLAYERIDMAP[[#This Row],[TEAM]]),FALSE)</f>
        <v>ATL</v>
      </c>
      <c r="D194" s="10" t="str">
        <f>VLOOKUP(MYRANKS_H[[#This Row],[PLAYERID]],PLAYERIDMAP[],COLUMN(PLAYERIDMAP[[#This Row],[POS]]),FALSE)</f>
        <v>OF</v>
      </c>
      <c r="E194" s="10">
        <f>VLOOKUP(MYRANKS_H[[#This Row],[PLAYERID]],PLAYERIDMAP[],COLUMN(PLAYERIDMAP[[#This Row],[IDFANGRAPHS]]),FALSE)</f>
        <v>5015</v>
      </c>
      <c r="F194" s="10">
        <f>VLOOKUP(MYRANKS_H[[#This Row],[PLAYER NAME]],HITTERPROJECTIONS[],COLUMN(HITTERPROJECTIONS[[#This Row],[PA]]),FALSE)</f>
        <v>520</v>
      </c>
      <c r="G194" s="33">
        <f>VLOOKUP(MYRANKS_H[[#This Row],[PLAYER NAME]],HITTERPROJECTIONS[],COLUMN(HITTERPROJECTIONS[[#This Row],[AB]]),FALSE)</f>
        <v>457.83636363636361</v>
      </c>
      <c r="H194" s="33">
        <f>VLOOKUP(MYRANKS_H[[#This Row],[PLAYER NAME]],HITTERPROJECTIONS[],COLUMN(HITTERPROJECTIONS[[#This Row],[HITS]]),FALSE)</f>
        <v>104.01022036363634</v>
      </c>
      <c r="I194" s="33">
        <f>VLOOKUP(MYRANKS_H[[#This Row],[PLAYER NAME]],HITTERPROJECTIONS[],COLUMN(HITTERPROJECTIONS[[#This Row],[HR]]),FALSE)</f>
        <v>14.71221818181818</v>
      </c>
      <c r="J194" s="33">
        <f>VLOOKUP(MYRANKS_H[[#This Row],[PLAYER NAME]],HITTERPROJECTIONS[],COLUMN(HITTERPROJECTIONS[[#This Row],[R]]),FALSE)</f>
        <v>53.559999999999995</v>
      </c>
      <c r="K194" s="33">
        <f>VLOOKUP(MYRANKS_H[[#This Row],[PLAYER NAME]],HITTERPROJECTIONS[],COLUMN(HITTERPROJECTIONS[[#This Row],[RBI]]),FALSE)</f>
        <v>50.96</v>
      </c>
      <c r="L194" s="33">
        <f>VLOOKUP(MYRANKS_H[[#This Row],[PLAYER NAME]],HITTERPROJECTIONS[],COLUMN(HITTERPROJECTIONS[[#This Row],[BB]]),FALSE)</f>
        <v>54.6</v>
      </c>
      <c r="M194" s="33">
        <f>VLOOKUP(MYRANKS_H[[#This Row],[PLAYER NAME]],HITTERPROJECTIONS[],COLUMN(HITTERPROJECTIONS[[#This Row],[SO]]),FALSE)</f>
        <v>140.4</v>
      </c>
      <c r="N194" s="33">
        <f>VLOOKUP(MYRANKS_H[[#This Row],[PLAYER NAME]],HITTERPROJECTIONS[],COLUMN(HITTERPROJECTIONS[[#This Row],[SB]]),FALSE)</f>
        <v>18.98</v>
      </c>
      <c r="O194" s="12">
        <f>MYRANKS_H[[#This Row],[H]]/MYRANKS_H[[#This Row],[AB]]</f>
        <v>0.22717771812080531</v>
      </c>
      <c r="P194" s="24">
        <f>MYRANKS_H[[#This Row],[R]]/24.6-VLOOKUP(MYRANKS_H[[#This Row],[POS]],ReplacementLevel_H[],COLUMN(ReplacementLevel_H[R]),FALSE)</f>
        <v>-0.57276422764227686</v>
      </c>
      <c r="Q194" s="24">
        <f>MYRANKS_H[[#This Row],[HR]]/10.4-VLOOKUP(MYRANKS_H[[#This Row],[POS]],ReplacementLevel_H[],COLUMN(ReplacementLevel_H[HR]),FALSE)</f>
        <v>5.4636363636363372E-2</v>
      </c>
      <c r="R194" s="24">
        <f>MYRANKS_H[[#This Row],[RBI]]/24.6-VLOOKUP(MYRANKS_H[[#This Row],[POS]],ReplacementLevel_H[],COLUMN(ReplacementLevel_H[RBI]),FALSE)</f>
        <v>-0.31845528455284589</v>
      </c>
      <c r="S194" s="24">
        <f>MYRANKS_H[[#This Row],[SB]]/9.4-VLOOKUP(MYRANKS_H[[#This Row],[POS]],ReplacementLevel_H[],COLUMN(ReplacementLevel_H[SB]),FALSE)</f>
        <v>1.2391489361702128</v>
      </c>
      <c r="T194" s="24">
        <f>((MYRANKS_H[[#This Row],[H]]+1768)/(MYRANKS_H[[#This Row],[AB]]+6617)-0.267)/0.0024-VLOOKUP(MYRANKS_H[[#This Row],[POS]],ReplacementLevel_H[],COLUMN(ReplacementLevel_H[AVG]),FALSE)</f>
        <v>-1.1394983072742861</v>
      </c>
      <c r="U194" s="24">
        <f>MYRANKS_H[[#This Row],[RSGP]]+MYRANKS_H[[#This Row],[HRSGP]]+MYRANKS_H[[#This Row],[RBISGP]]+MYRANKS_H[[#This Row],[SBSGP]]+MYRANKS_H[[#This Row],[AVGSGP]]</f>
        <v>-0.73693251966283269</v>
      </c>
      <c r="V194" s="57">
        <f>_xlfn.RANK.EQ(MYRANKS_H[[#This Row],[TTLSGP]],U:U,0)</f>
        <v>193</v>
      </c>
    </row>
    <row r="195" spans="1:22" ht="15" customHeight="1" x14ac:dyDescent="0.25">
      <c r="A195" s="6" t="s">
        <v>1431</v>
      </c>
      <c r="B195" s="13" t="str">
        <f>VLOOKUP(MYRANKS_H[[#This Row],[PLAYERID]],PLAYERIDMAP[],COLUMN(PLAYERIDMAP[[#This Row],[PLAYERNAME]]),FALSE)</f>
        <v>Matt Dominguez</v>
      </c>
      <c r="C195" s="9" t="str">
        <f>VLOOKUP(MYRANKS_H[[#This Row],[PLAYERID]],PLAYERIDMAP[],COLUMN(PLAYERIDMAP[[#This Row],[TEAM]]),FALSE)</f>
        <v>HOU</v>
      </c>
      <c r="D195" s="9" t="str">
        <f>VLOOKUP(MYRANKS_H[[#This Row],[PLAYERID]],PLAYERIDMAP[],COLUMN(PLAYERIDMAP[[#This Row],[POS]]),FALSE)</f>
        <v>3B</v>
      </c>
      <c r="E195" s="9">
        <f>VLOOKUP(MYRANKS_H[[#This Row],[PLAYERID]],PLAYERIDMAP[],COLUMN(PLAYERIDMAP[[#This Row],[IDFANGRAPHS]]),FALSE)</f>
        <v>4903</v>
      </c>
      <c r="F195" s="10">
        <f>VLOOKUP(MYRANKS_H[[#This Row],[PLAYER NAME]],HITTERPROJECTIONS[],COLUMN(HITTERPROJECTIONS[[#This Row],[PA]]),FALSE)</f>
        <v>550</v>
      </c>
      <c r="G195" s="33">
        <f>VLOOKUP(MYRANKS_H[[#This Row],[PLAYER NAME]],HITTERPROJECTIONS[],COLUMN(HITTERPROJECTIONS[[#This Row],[AB]]),FALSE)</f>
        <v>510.88888888888891</v>
      </c>
      <c r="H195" s="33">
        <f>VLOOKUP(MYRANKS_H[[#This Row],[PLAYER NAME]],HITTERPROJECTIONS[],COLUMN(HITTERPROJECTIONS[[#This Row],[HITS]]),FALSE)</f>
        <v>127.50309855555557</v>
      </c>
      <c r="I195" s="33">
        <f>VLOOKUP(MYRANKS_H[[#This Row],[PLAYER NAME]],HITTERPROJECTIONS[],COLUMN(HITTERPROJECTIONS[[#This Row],[HR]]),FALSE)</f>
        <v>19.020466666666664</v>
      </c>
      <c r="J195" s="33">
        <f>VLOOKUP(MYRANKS_H[[#This Row],[PLAYER NAME]],HITTERPROJECTIONS[],COLUMN(HITTERPROJECTIONS[[#This Row],[R]]),FALSE)</f>
        <v>54.45</v>
      </c>
      <c r="K195" s="33">
        <f>VLOOKUP(MYRANKS_H[[#This Row],[PLAYER NAME]],HITTERPROJECTIONS[],COLUMN(HITTERPROJECTIONS[[#This Row],[RBI]]),FALSE)</f>
        <v>62.15</v>
      </c>
      <c r="L195" s="33">
        <f>VLOOKUP(MYRANKS_H[[#This Row],[PLAYER NAME]],HITTERPROJECTIONS[],COLUMN(HITTERPROJECTIONS[[#This Row],[BB]]),FALSE)</f>
        <v>27.5</v>
      </c>
      <c r="M195" s="33">
        <f>VLOOKUP(MYRANKS_H[[#This Row],[PLAYER NAME]],HITTERPROJECTIONS[],COLUMN(HITTERPROJECTIONS[[#This Row],[SO]]),FALSE)</f>
        <v>88</v>
      </c>
      <c r="N195" s="33">
        <f>VLOOKUP(MYRANKS_H[[#This Row],[PLAYER NAME]],HITTERPROJECTIONS[],COLUMN(HITTERPROJECTIONS[[#This Row],[SB]]),FALSE)</f>
        <v>0</v>
      </c>
      <c r="O195" s="12">
        <f>MYRANKS_H[[#This Row],[H]]/MYRANKS_H[[#This Row],[AB]]</f>
        <v>0.24957109330143543</v>
      </c>
      <c r="P195" s="24">
        <f>MYRANKS_H[[#This Row],[R]]/24.6-VLOOKUP(MYRANKS_H[[#This Row],[POS]],ReplacementLevel_H[],COLUMN(ReplacementLevel_H[R]),FALSE)</f>
        <v>-0.22658536585365852</v>
      </c>
      <c r="Q195" s="24">
        <f>MYRANKS_H[[#This Row],[HR]]/10.4-VLOOKUP(MYRANKS_H[[#This Row],[POS]],ReplacementLevel_H[],COLUMN(ReplacementLevel_H[HR]),FALSE)</f>
        <v>0.42889102564102544</v>
      </c>
      <c r="R195" s="24">
        <f>MYRANKS_H[[#This Row],[RBI]]/24.6-VLOOKUP(MYRANKS_H[[#This Row],[POS]],ReplacementLevel_H[],COLUMN(ReplacementLevel_H[RBI]),FALSE)</f>
        <v>4.6422764227642244E-2</v>
      </c>
      <c r="S195" s="24">
        <f>MYRANKS_H[[#This Row],[SB]]/9.4-VLOOKUP(MYRANKS_H[[#This Row],[POS]],ReplacementLevel_H[],COLUMN(ReplacementLevel_H[SB]),FALSE)</f>
        <v>-0.35</v>
      </c>
      <c r="T195" s="24">
        <f>((MYRANKS_H[[#This Row],[H]]+1768)/(MYRANKS_H[[#This Row],[AB]]+6617)-0.267)/0.0024-VLOOKUP(MYRANKS_H[[#This Row],[POS]],ReplacementLevel_H[],COLUMN(ReplacementLevel_H[AVG]),FALSE)</f>
        <v>-0.63679163873776834</v>
      </c>
      <c r="U195" s="24">
        <f>MYRANKS_H[[#This Row],[RSGP]]+MYRANKS_H[[#This Row],[HRSGP]]+MYRANKS_H[[#This Row],[RBISGP]]+MYRANKS_H[[#This Row],[SBSGP]]+MYRANKS_H[[#This Row],[AVGSGP]]</f>
        <v>-0.73806321472275915</v>
      </c>
      <c r="V195" s="57">
        <f>_xlfn.RANK.EQ(MYRANKS_H[[#This Row],[TTLSGP]],U:U,0)</f>
        <v>194</v>
      </c>
    </row>
    <row r="196" spans="1:22" ht="15" customHeight="1" x14ac:dyDescent="0.25">
      <c r="A196" s="45" t="s">
        <v>2270</v>
      </c>
      <c r="B196" s="46" t="str">
        <f>VLOOKUP(MYRANKS_H[[#This Row],[PLAYERID]],PLAYERIDMAP[],COLUMN(PLAYERIDMAP[[#This Row],[PLAYERNAME]]),FALSE)</f>
        <v>Cody Asche</v>
      </c>
      <c r="C196" s="59" t="str">
        <f>VLOOKUP(MYRANKS_H[[#This Row],[PLAYERID]],PLAYERIDMAP[],COLUMN(PLAYERIDMAP[[#This Row],[TEAM]]),FALSE)</f>
        <v>PHI</v>
      </c>
      <c r="D196" s="59" t="str">
        <f>VLOOKUP(MYRANKS_H[[#This Row],[PLAYERID]],PLAYERIDMAP[],COLUMN(PLAYERIDMAP[[#This Row],[POS]]),FALSE)</f>
        <v>3B</v>
      </c>
      <c r="E196" s="59">
        <f>VLOOKUP(MYRANKS_H[[#This Row],[PLAYERID]],PLAYERIDMAP[],COLUMN(PLAYERIDMAP[[#This Row],[IDFANGRAPHS]]),FALSE)</f>
        <v>11997</v>
      </c>
      <c r="F196" s="59">
        <f>VLOOKUP(MYRANKS_H[[#This Row],[PLAYER NAME]],HITTERPROJECTIONS[],COLUMN(HITTERPROJECTIONS[[#This Row],[PA]]),FALSE)</f>
        <v>450</v>
      </c>
      <c r="G196" s="60">
        <f>VLOOKUP(MYRANKS_H[[#This Row],[PLAYER NAME]],HITTERPROJECTIONS[],COLUMN(HITTERPROJECTIONS[[#This Row],[AB]]),FALSE)</f>
        <v>411.17857142857144</v>
      </c>
      <c r="H196" s="60">
        <f>VLOOKUP(MYRANKS_H[[#This Row],[PLAYER NAME]],HITTERPROJECTIONS[],COLUMN(HITTERPROJECTIONS[[#This Row],[HITS]]),FALSE)</f>
        <v>105.13742142857143</v>
      </c>
      <c r="I196" s="60">
        <f>VLOOKUP(MYRANKS_H[[#This Row],[PLAYER NAME]],HITTERPROJECTIONS[],COLUMN(HITTERPROJECTIONS[[#This Row],[HR]]),FALSE)</f>
        <v>13.4055</v>
      </c>
      <c r="J196" s="60">
        <f>VLOOKUP(MYRANKS_H[[#This Row],[PLAYER NAME]],HITTERPROJECTIONS[],COLUMN(HITTERPROJECTIONS[[#This Row],[R]]),FALSE)</f>
        <v>49.5</v>
      </c>
      <c r="K196" s="60">
        <f>VLOOKUP(MYRANKS_H[[#This Row],[PLAYER NAME]],HITTERPROJECTIONS[],COLUMN(HITTERPROJECTIONS[[#This Row],[RBI]]),FALSE)</f>
        <v>52.650000000000006</v>
      </c>
      <c r="L196" s="60">
        <f>VLOOKUP(MYRANKS_H[[#This Row],[PLAYER NAME]],HITTERPROJECTIONS[],COLUMN(HITTERPROJECTIONS[[#This Row],[BB]]),FALSE)</f>
        <v>33.75</v>
      </c>
      <c r="M196" s="60">
        <f>VLOOKUP(MYRANKS_H[[#This Row],[PLAYER NAME]],HITTERPROJECTIONS[],COLUMN(HITTERPROJECTIONS[[#This Row],[SO]]),FALSE)</f>
        <v>94.5</v>
      </c>
      <c r="N196" s="60">
        <f>VLOOKUP(MYRANKS_H[[#This Row],[PLAYER NAME]],HITTERPROJECTIONS[],COLUMN(HITTERPROJECTIONS[[#This Row],[SB]]),FALSE)</f>
        <v>7.8749999999999991</v>
      </c>
      <c r="O196" s="61">
        <f>MYRANKS_H[[#This Row],[H]]/MYRANKS_H[[#This Row],[AB]]</f>
        <v>0.25569771562581428</v>
      </c>
      <c r="P196" s="62">
        <f>MYRANKS_H[[#This Row],[R]]/24.6-VLOOKUP(MYRANKS_H[[#This Row],[POS]],ReplacementLevel_H[],COLUMN(ReplacementLevel_H[R]),FALSE)</f>
        <v>-0.42780487804878042</v>
      </c>
      <c r="Q196" s="62">
        <f>MYRANKS_H[[#This Row],[HR]]/10.4-VLOOKUP(MYRANKS_H[[#This Row],[POS]],ReplacementLevel_H[],COLUMN(ReplacementLevel_H[HR]),FALSE)</f>
        <v>-0.1110096153846154</v>
      </c>
      <c r="R196" s="62">
        <f>MYRANKS_H[[#This Row],[RBI]]/24.6-VLOOKUP(MYRANKS_H[[#This Row],[POS]],ReplacementLevel_H[],COLUMN(ReplacementLevel_H[RBI]),FALSE)</f>
        <v>-0.33975609756097569</v>
      </c>
      <c r="S196" s="62">
        <f>MYRANKS_H[[#This Row],[SB]]/9.4-VLOOKUP(MYRANKS_H[[#This Row],[POS]],ReplacementLevel_H[],COLUMN(ReplacementLevel_H[SB]),FALSE)</f>
        <v>0.4877659574468084</v>
      </c>
      <c r="T196" s="62">
        <f>((MYRANKS_H[[#This Row],[H]]+1768)/(MYRANKS_H[[#This Row],[AB]]+6617)-0.267)/0.0024-VLOOKUP(MYRANKS_H[[#This Row],[POS]],ReplacementLevel_H[],COLUMN(ReplacementLevel_H[AVG]),FALSE)</f>
        <v>-0.39075478473560732</v>
      </c>
      <c r="U196" s="63">
        <f>MYRANKS_H[[#This Row],[RSGP]]+MYRANKS_H[[#This Row],[HRSGP]]+MYRANKS_H[[#This Row],[RBISGP]]+MYRANKS_H[[#This Row],[SBSGP]]+MYRANKS_H[[#This Row],[AVGSGP]]</f>
        <v>-0.78155941828317044</v>
      </c>
      <c r="V196" s="62">
        <f>_xlfn.RANK.EQ(MYRANKS_H[[#This Row],[TTLSGP]],U:U,0)</f>
        <v>195</v>
      </c>
    </row>
    <row r="197" spans="1:22" x14ac:dyDescent="0.25">
      <c r="A197" s="45" t="s">
        <v>3744</v>
      </c>
      <c r="B197" s="46" t="str">
        <f>VLOOKUP(MYRANKS_H[[#This Row],[PLAYERID]],PLAYERIDMAP[],COLUMN(PLAYERIDMAP[[#This Row],[PLAYERNAME]]),FALSE)</f>
        <v>Junior Lake</v>
      </c>
      <c r="C197" s="59" t="str">
        <f>VLOOKUP(MYRANKS_H[[#This Row],[PLAYERID]],PLAYERIDMAP[],COLUMN(PLAYERIDMAP[[#This Row],[TEAM]]),FALSE)</f>
        <v>CHC</v>
      </c>
      <c r="D197" s="59" t="str">
        <f>VLOOKUP(MYRANKS_H[[#This Row],[PLAYERID]],PLAYERIDMAP[],COLUMN(PLAYERIDMAP[[#This Row],[POS]]),FALSE)</f>
        <v>OF</v>
      </c>
      <c r="E197" s="59">
        <f>VLOOKUP(MYRANKS_H[[#This Row],[PLAYERID]],PLAYERIDMAP[],COLUMN(PLAYERIDMAP[[#This Row],[IDFANGRAPHS]]),FALSE)</f>
        <v>4672</v>
      </c>
      <c r="F197" s="59">
        <f>VLOOKUP(MYRANKS_H[[#This Row],[PLAYER NAME]],HITTERPROJECTIONS[],COLUMN(HITTERPROJECTIONS[[#This Row],[PA]]),FALSE)</f>
        <v>500</v>
      </c>
      <c r="G197" s="60">
        <f>VLOOKUP(MYRANKS_H[[#This Row],[PLAYER NAME]],HITTERPROJECTIONS[],COLUMN(HITTERPROJECTIONS[[#This Row],[AB]]),FALSE)</f>
        <v>460.64102564102564</v>
      </c>
      <c r="H197" s="60">
        <f>VLOOKUP(MYRANKS_H[[#This Row],[PLAYER NAME]],HITTERPROJECTIONS[],COLUMN(HITTERPROJECTIONS[[#This Row],[HITS]]),FALSE)</f>
        <v>120.22663557692307</v>
      </c>
      <c r="I197" s="60">
        <f>VLOOKUP(MYRANKS_H[[#This Row],[PLAYER NAME]],HITTERPROJECTIONS[],COLUMN(HITTERPROJECTIONS[[#This Row],[HR]]),FALSE)</f>
        <v>15.8025</v>
      </c>
      <c r="J197" s="60">
        <f>VLOOKUP(MYRANKS_H[[#This Row],[PLAYER NAME]],HITTERPROJECTIONS[],COLUMN(HITTERPROJECTIONS[[#This Row],[R]]),FALSE)</f>
        <v>55</v>
      </c>
      <c r="K197" s="60">
        <f>VLOOKUP(MYRANKS_H[[#This Row],[PLAYER NAME]],HITTERPROJECTIONS[],COLUMN(HITTERPROJECTIONS[[#This Row],[RBI]]),FALSE)</f>
        <v>43.5</v>
      </c>
      <c r="L197" s="60">
        <f>VLOOKUP(MYRANKS_H[[#This Row],[PLAYER NAME]],HITTERPROJECTIONS[],COLUMN(HITTERPROJECTIONS[[#This Row],[BB]]),FALSE)</f>
        <v>30</v>
      </c>
      <c r="M197" s="60">
        <f>VLOOKUP(MYRANKS_H[[#This Row],[PLAYER NAME]],HITTERPROJECTIONS[],COLUMN(HITTERPROJECTIONS[[#This Row],[SO]]),FALSE)</f>
        <v>115</v>
      </c>
      <c r="N197" s="60">
        <f>VLOOKUP(MYRANKS_H[[#This Row],[PLAYER NAME]],HITTERPROJECTIONS[],COLUMN(HITTERPROJECTIONS[[#This Row],[SB]]),FALSE)</f>
        <v>10.714285714285715</v>
      </c>
      <c r="O197" s="61">
        <f>MYRANKS_H[[#This Row],[H]]/MYRANKS_H[[#This Row],[AB]]</f>
        <v>0.26099854091288616</v>
      </c>
      <c r="P197" s="62">
        <f>MYRANKS_H[[#This Row],[R]]/24.6-VLOOKUP(MYRANKS_H[[#This Row],[POS]],ReplacementLevel_H[],COLUMN(ReplacementLevel_H[R]),FALSE)</f>
        <v>-0.5142276422764227</v>
      </c>
      <c r="Q197" s="62">
        <f>MYRANKS_H[[#This Row],[HR]]/10.4-VLOOKUP(MYRANKS_H[[#This Row],[POS]],ReplacementLevel_H[],COLUMN(ReplacementLevel_H[HR]),FALSE)</f>
        <v>0.15947115384615373</v>
      </c>
      <c r="R197" s="62">
        <f>MYRANKS_H[[#This Row],[RBI]]/24.6-VLOOKUP(MYRANKS_H[[#This Row],[POS]],ReplacementLevel_H[],COLUMN(ReplacementLevel_H[RBI]),FALSE)</f>
        <v>-0.62170731707317106</v>
      </c>
      <c r="S197" s="62">
        <f>MYRANKS_H[[#This Row],[SB]]/9.4-VLOOKUP(MYRANKS_H[[#This Row],[POS]],ReplacementLevel_H[],COLUMN(ReplacementLevel_H[SB]),FALSE)</f>
        <v>0.35981762917933136</v>
      </c>
      <c r="T197" s="62">
        <f>((MYRANKS_H[[#This Row],[H]]+1768)/(MYRANKS_H[[#This Row],[AB]]+6617)-0.267)/0.0024-VLOOKUP(MYRANKS_H[[#This Row],[POS]],ReplacementLevel_H[],COLUMN(ReplacementLevel_H[AVG]),FALSE)</f>
        <v>-0.22851338224744044</v>
      </c>
      <c r="U197" s="63">
        <f>MYRANKS_H[[#This Row],[RSGP]]+MYRANKS_H[[#This Row],[HRSGP]]+MYRANKS_H[[#This Row],[RBISGP]]+MYRANKS_H[[#This Row],[SBSGP]]+MYRANKS_H[[#This Row],[AVGSGP]]</f>
        <v>-0.84515955857154912</v>
      </c>
      <c r="V197" s="62">
        <f>_xlfn.RANK.EQ(MYRANKS_H[[#This Row],[TTLSGP]],U:U,0)</f>
        <v>196</v>
      </c>
    </row>
    <row r="198" spans="1:22" x14ac:dyDescent="0.25">
      <c r="A198" s="6" t="s">
        <v>1343</v>
      </c>
      <c r="B198" s="13" t="str">
        <f>VLOOKUP(MYRANKS_H[[#This Row],[PLAYERID]],PLAYERIDMAP[],COLUMN(PLAYERIDMAP[[#This Row],[PLAYERNAME]]),FALSE)</f>
        <v>Adam LaRoche</v>
      </c>
      <c r="C198" s="9" t="str">
        <f>VLOOKUP(MYRANKS_H[[#This Row],[PLAYERID]],PLAYERIDMAP[],COLUMN(PLAYERIDMAP[[#This Row],[TEAM]]),FALSE)</f>
        <v>WAS</v>
      </c>
      <c r="D198" s="9" t="str">
        <f>VLOOKUP(MYRANKS_H[[#This Row],[PLAYERID]],PLAYERIDMAP[],COLUMN(PLAYERIDMAP[[#This Row],[POS]]),FALSE)</f>
        <v>1B</v>
      </c>
      <c r="E198" s="9">
        <f>VLOOKUP(MYRANKS_H[[#This Row],[PLAYERID]],PLAYERIDMAP[],COLUMN(PLAYERIDMAP[[#This Row],[IDFANGRAPHS]]),FALSE)</f>
        <v>1904</v>
      </c>
      <c r="F198" s="10">
        <f>VLOOKUP(MYRANKS_H[[#This Row],[PLAYER NAME]],HITTERPROJECTIONS[],COLUMN(HITTERPROJECTIONS[[#This Row],[PA]]),FALSE)</f>
        <v>550</v>
      </c>
      <c r="G198" s="33">
        <f>VLOOKUP(MYRANKS_H[[#This Row],[PLAYER NAME]],HITTERPROJECTIONS[],COLUMN(HITTERPROJECTIONS[[#This Row],[AB]]),FALSE)</f>
        <v>478.22500000000002</v>
      </c>
      <c r="H198" s="33">
        <f>VLOOKUP(MYRANKS_H[[#This Row],[PLAYER NAME]],HITTERPROJECTIONS[],COLUMN(HITTERPROJECTIONS[[#This Row],[HITS]]),FALSE)</f>
        <v>118.69934174999999</v>
      </c>
      <c r="I198" s="33">
        <f>VLOOKUP(MYRANKS_H[[#This Row],[PLAYER NAME]],HITTERPROJECTIONS[],COLUMN(HITTERPROJECTIONS[[#This Row],[HR]]),FALSE)</f>
        <v>20.599425</v>
      </c>
      <c r="J198" s="33">
        <f>VLOOKUP(MYRANKS_H[[#This Row],[PLAYER NAME]],HITTERPROJECTIONS[],COLUMN(HITTERPROJECTIONS[[#This Row],[R]]),FALSE)</f>
        <v>59.4</v>
      </c>
      <c r="K198" s="33">
        <f>VLOOKUP(MYRANKS_H[[#This Row],[PLAYER NAME]],HITTERPROJECTIONS[],COLUMN(HITTERPROJECTIONS[[#This Row],[RBI]]),FALSE)</f>
        <v>62.15</v>
      </c>
      <c r="L198" s="33">
        <f>VLOOKUP(MYRANKS_H[[#This Row],[PLAYER NAME]],HITTERPROJECTIONS[],COLUMN(HITTERPROJECTIONS[[#This Row],[BB]]),FALSE)</f>
        <v>66</v>
      </c>
      <c r="M198" s="33">
        <f>VLOOKUP(MYRANKS_H[[#This Row],[PLAYER NAME]],HITTERPROJECTIONS[],COLUMN(HITTERPROJECTIONS[[#This Row],[SO]]),FALSE)</f>
        <v>123.75</v>
      </c>
      <c r="N198" s="33">
        <f>VLOOKUP(MYRANKS_H[[#This Row],[PLAYER NAME]],HITTERPROJECTIONS[],COLUMN(HITTERPROJECTIONS[[#This Row],[SB]]),FALSE)</f>
        <v>2.3571428571428572</v>
      </c>
      <c r="O198" s="12">
        <f>MYRANKS_H[[#This Row],[H]]/MYRANKS_H[[#This Row],[AB]]</f>
        <v>0.24820814836112703</v>
      </c>
      <c r="P198" s="24">
        <f>MYRANKS_H[[#This Row],[R]]/24.6-VLOOKUP(MYRANKS_H[[#This Row],[POS]],ReplacementLevel_H[],COLUMN(ReplacementLevel_H[R]),FALSE)</f>
        <v>5.4634146341463463E-2</v>
      </c>
      <c r="Q198" s="24">
        <f>MYRANKS_H[[#This Row],[HR]]/10.4-VLOOKUP(MYRANKS_H[[#This Row],[POS]],ReplacementLevel_H[],COLUMN(ReplacementLevel_H[HR]),FALSE)</f>
        <v>4.0713942307692319E-2</v>
      </c>
      <c r="R198" s="24">
        <f>MYRANKS_H[[#This Row],[RBI]]/24.6-VLOOKUP(MYRANKS_H[[#This Row],[POS]],ReplacementLevel_H[],COLUMN(ReplacementLevel_H[RBI]),FALSE)</f>
        <v>-0.17357723577235795</v>
      </c>
      <c r="S198" s="24">
        <f>MYRANKS_H[[#This Row],[SB]]/9.4-VLOOKUP(MYRANKS_H[[#This Row],[POS]],ReplacementLevel_H[],COLUMN(ReplacementLevel_H[SB]),FALSE)</f>
        <v>-3.9240121580547072E-2</v>
      </c>
      <c r="T198" s="24">
        <f>((MYRANKS_H[[#This Row],[H]]+1768)/(MYRANKS_H[[#This Row],[AB]]+6617)-0.267)/0.0024-VLOOKUP(MYRANKS_H[[#This Row],[POS]],ReplacementLevel_H[],COLUMN(ReplacementLevel_H[AVG]),FALSE)</f>
        <v>-0.74369322619557199</v>
      </c>
      <c r="U198" s="24">
        <f>MYRANKS_H[[#This Row],[RSGP]]+MYRANKS_H[[#This Row],[HRSGP]]+MYRANKS_H[[#This Row],[RBISGP]]+MYRANKS_H[[#This Row],[SBSGP]]+MYRANKS_H[[#This Row],[AVGSGP]]</f>
        <v>-0.86116249489932128</v>
      </c>
      <c r="V198" s="57">
        <f>_xlfn.RANK.EQ(MYRANKS_H[[#This Row],[TTLSGP]],U:U,0)</f>
        <v>197</v>
      </c>
    </row>
    <row r="199" spans="1:22" ht="15" customHeight="1" x14ac:dyDescent="0.25">
      <c r="A199" s="6" t="s">
        <v>1472</v>
      </c>
      <c r="B199" s="13" t="str">
        <f>VLOOKUP(MYRANKS_H[[#This Row],[PLAYERID]],PLAYERIDMAP[],COLUMN(PLAYERIDMAP[[#This Row],[PLAYERNAME]]),FALSE)</f>
        <v>Jed Lowrie</v>
      </c>
      <c r="C199" s="9" t="str">
        <f>VLOOKUP(MYRANKS_H[[#This Row],[PLAYERID]],PLAYERIDMAP[],COLUMN(PLAYERIDMAP[[#This Row],[TEAM]]),FALSE)</f>
        <v>OAK</v>
      </c>
      <c r="D199" s="9" t="str">
        <f>VLOOKUP(MYRANKS_H[[#This Row],[PLAYERID]],PLAYERIDMAP[],COLUMN(PLAYERIDMAP[[#This Row],[POS]]),FALSE)</f>
        <v>SS</v>
      </c>
      <c r="E199" s="9">
        <f>VLOOKUP(MYRANKS_H[[#This Row],[PLAYERID]],PLAYERIDMAP[],COLUMN(PLAYERIDMAP[[#This Row],[IDFANGRAPHS]]),FALSE)</f>
        <v>4418</v>
      </c>
      <c r="F199" s="10">
        <f>VLOOKUP(MYRANKS_H[[#This Row],[PLAYER NAME]],HITTERPROJECTIONS[],COLUMN(HITTERPROJECTIONS[[#This Row],[PA]]),FALSE)</f>
        <v>500</v>
      </c>
      <c r="G199" s="33">
        <f>VLOOKUP(MYRANKS_H[[#This Row],[PLAYER NAME]],HITTERPROJECTIONS[],COLUMN(HITTERPROJECTIONS[[#This Row],[AB]]),FALSE)</f>
        <v>448.82608695652175</v>
      </c>
      <c r="H199" s="33">
        <f>VLOOKUP(MYRANKS_H[[#This Row],[PLAYER NAME]],HITTERPROJECTIONS[],COLUMN(HITTERPROJECTIONS[[#This Row],[HITS]]),FALSE)</f>
        <v>124.28066086956521</v>
      </c>
      <c r="I199" s="33">
        <f>VLOOKUP(MYRANKS_H[[#This Row],[PLAYER NAME]],HITTERPROJECTIONS[],COLUMN(HITTERPROJECTIONS[[#This Row],[HR]]),FALSE)</f>
        <v>13.475478260869567</v>
      </c>
      <c r="J199" s="33">
        <f>VLOOKUP(MYRANKS_H[[#This Row],[PLAYER NAME]],HITTERPROJECTIONS[],COLUMN(HITTERPROJECTIONS[[#This Row],[R]]),FALSE)</f>
        <v>58</v>
      </c>
      <c r="K199" s="33">
        <f>VLOOKUP(MYRANKS_H[[#This Row],[PLAYER NAME]],HITTERPROJECTIONS[],COLUMN(HITTERPROJECTIONS[[#This Row],[RBI]]),FALSE)</f>
        <v>54.5</v>
      </c>
      <c r="L199" s="33">
        <f>VLOOKUP(MYRANKS_H[[#This Row],[PLAYER NAME]],HITTERPROJECTIONS[],COLUMN(HITTERPROJECTIONS[[#This Row],[BB]]),FALSE)</f>
        <v>45</v>
      </c>
      <c r="M199" s="33">
        <f>VLOOKUP(MYRANKS_H[[#This Row],[PLAYER NAME]],HITTERPROJECTIONS[],COLUMN(HITTERPROJECTIONS[[#This Row],[SO]]),FALSE)</f>
        <v>70</v>
      </c>
      <c r="N199" s="33">
        <f>VLOOKUP(MYRANKS_H[[#This Row],[PLAYER NAME]],HITTERPROJECTIONS[],COLUMN(HITTERPROJECTIONS[[#This Row],[SB]]),FALSE)</f>
        <v>1.3333333333333335</v>
      </c>
      <c r="O199" s="12">
        <f>MYRANKS_H[[#This Row],[H]]/MYRANKS_H[[#This Row],[AB]]</f>
        <v>0.27690159837256612</v>
      </c>
      <c r="P199" s="24">
        <f>MYRANKS_H[[#This Row],[R]]/24.6-VLOOKUP(MYRANKS_H[[#This Row],[POS]],ReplacementLevel_H[],COLUMN(ReplacementLevel_H[R]),FALSE)</f>
        <v>-0.34227642276422809</v>
      </c>
      <c r="Q199" s="24">
        <f>MYRANKS_H[[#This Row],[HR]]/10.4-VLOOKUP(MYRANKS_H[[#This Row],[POS]],ReplacementLevel_H[],COLUMN(ReplacementLevel_H[HR]),FALSE)</f>
        <v>0.17571906354515043</v>
      </c>
      <c r="R199" s="24">
        <f>MYRANKS_H[[#This Row],[RBI]]/24.6-VLOOKUP(MYRANKS_H[[#This Row],[POS]],ReplacementLevel_H[],COLUMN(ReplacementLevel_H[RBI]),FALSE)</f>
        <v>1.5447154471544433E-2</v>
      </c>
      <c r="S199" s="24">
        <f>MYRANKS_H[[#This Row],[SB]]/9.4-VLOOKUP(MYRANKS_H[[#This Row],[POS]],ReplacementLevel_H[],COLUMN(ReplacementLevel_H[SB]),FALSE)</f>
        <v>-1.2681560283687943</v>
      </c>
      <c r="T199" s="24">
        <f>((MYRANKS_H[[#This Row],[H]]+1768)/(MYRANKS_H[[#This Row],[AB]]+6617)-0.267)/0.0024-VLOOKUP(MYRANKS_H[[#This Row],[POS]],ReplacementLevel_H[],COLUMN(ReplacementLevel_H[AVG]),FALSE)</f>
        <v>0.49642537463437575</v>
      </c>
      <c r="U199" s="24">
        <f>MYRANKS_H[[#This Row],[RSGP]]+MYRANKS_H[[#This Row],[HRSGP]]+MYRANKS_H[[#This Row],[RBISGP]]+MYRANKS_H[[#This Row],[SBSGP]]+MYRANKS_H[[#This Row],[AVGSGP]]</f>
        <v>-0.92284085848195174</v>
      </c>
      <c r="V199" s="57">
        <f>_xlfn.RANK.EQ(MYRANKS_H[[#This Row],[TTLSGP]],U:U,0)</f>
        <v>198</v>
      </c>
    </row>
    <row r="200" spans="1:22" x14ac:dyDescent="0.25">
      <c r="A200" s="6" t="s">
        <v>1350</v>
      </c>
      <c r="B200" s="13" t="str">
        <f>VLOOKUP(MYRANKS_H[[#This Row],[PLAYERID]],PLAYERIDMAP[],COLUMN(PLAYERIDMAP[[#This Row],[PLAYERNAME]]),FALSE)</f>
        <v>Yunel Escobar</v>
      </c>
      <c r="C200" s="9" t="str">
        <f>VLOOKUP(MYRANKS_H[[#This Row],[PLAYERID]],PLAYERIDMAP[],COLUMN(PLAYERIDMAP[[#This Row],[TEAM]]),FALSE)</f>
        <v>TB</v>
      </c>
      <c r="D200" s="9" t="str">
        <f>VLOOKUP(MYRANKS_H[[#This Row],[PLAYERID]],PLAYERIDMAP[],COLUMN(PLAYERIDMAP[[#This Row],[POS]]),FALSE)</f>
        <v>SS</v>
      </c>
      <c r="E200" s="9">
        <f>VLOOKUP(MYRANKS_H[[#This Row],[PLAYERID]],PLAYERIDMAP[],COLUMN(PLAYERIDMAP[[#This Row],[IDFANGRAPHS]]),FALSE)</f>
        <v>4191</v>
      </c>
      <c r="F200" s="10">
        <f>VLOOKUP(MYRANKS_H[[#This Row],[PLAYER NAME]],HITTERPROJECTIONS[],COLUMN(HITTERPROJECTIONS[[#This Row],[PA]]),FALSE)</f>
        <v>600</v>
      </c>
      <c r="G200" s="33">
        <f>VLOOKUP(MYRANKS_H[[#This Row],[PLAYER NAME]],HITTERPROJECTIONS[],COLUMN(HITTERPROJECTIONS[[#This Row],[AB]]),FALSE)</f>
        <v>537.42857142857133</v>
      </c>
      <c r="H200" s="33">
        <f>VLOOKUP(MYRANKS_H[[#This Row],[PLAYER NAME]],HITTERPROJECTIONS[],COLUMN(HITTERPROJECTIONS[[#This Row],[HITS]]),FALSE)</f>
        <v>143.42068114285712</v>
      </c>
      <c r="I200" s="33">
        <f>VLOOKUP(MYRANKS_H[[#This Row],[PLAYER NAME]],HITTERPROJECTIONS[],COLUMN(HITTERPROJECTIONS[[#This Row],[HR]]),FALSE)</f>
        <v>10.14582857142857</v>
      </c>
      <c r="J200" s="33">
        <f>VLOOKUP(MYRANKS_H[[#This Row],[PLAYER NAME]],HITTERPROJECTIONS[],COLUMN(HITTERPROJECTIONS[[#This Row],[R]]),FALSE)</f>
        <v>64.8</v>
      </c>
      <c r="K200" s="33">
        <f>VLOOKUP(MYRANKS_H[[#This Row],[PLAYER NAME]],HITTERPROJECTIONS[],COLUMN(HITTERPROJECTIONS[[#This Row],[RBI]]),FALSE)</f>
        <v>54.6</v>
      </c>
      <c r="L200" s="33">
        <f>VLOOKUP(MYRANKS_H[[#This Row],[PLAYER NAME]],HITTERPROJECTIONS[],COLUMN(HITTERPROJECTIONS[[#This Row],[BB]]),FALSE)</f>
        <v>54</v>
      </c>
      <c r="M200" s="33">
        <f>VLOOKUP(MYRANKS_H[[#This Row],[PLAYER NAME]],HITTERPROJECTIONS[],COLUMN(HITTERPROJECTIONS[[#This Row],[SO]]),FALSE)</f>
        <v>72</v>
      </c>
      <c r="N200" s="33">
        <f>VLOOKUP(MYRANKS_H[[#This Row],[PLAYER NAME]],HITTERPROJECTIONS[],COLUMN(HITTERPROJECTIONS[[#This Row],[SB]]),FALSE)</f>
        <v>4</v>
      </c>
      <c r="O200" s="12">
        <f>MYRANKS_H[[#This Row],[H]]/MYRANKS_H[[#This Row],[AB]]</f>
        <v>0.26686463795853271</v>
      </c>
      <c r="P200" s="24">
        <f>MYRANKS_H[[#This Row],[R]]/24.6-VLOOKUP(MYRANKS_H[[#This Row],[POS]],ReplacementLevel_H[],COLUMN(ReplacementLevel_H[R]),FALSE)</f>
        <v>-6.5853658536585868E-2</v>
      </c>
      <c r="Q200" s="24">
        <f>MYRANKS_H[[#This Row],[HR]]/10.4-VLOOKUP(MYRANKS_H[[#This Row],[POS]],ReplacementLevel_H[],COLUMN(ReplacementLevel_H[HR]),FALSE)</f>
        <v>-0.14443956043956074</v>
      </c>
      <c r="R200" s="24">
        <f>MYRANKS_H[[#This Row],[RBI]]/24.6-VLOOKUP(MYRANKS_H[[#This Row],[POS]],ReplacementLevel_H[],COLUMN(ReplacementLevel_H[RBI]),FALSE)</f>
        <v>1.9512195121950793E-2</v>
      </c>
      <c r="S200" s="24">
        <f>MYRANKS_H[[#This Row],[SB]]/9.4-VLOOKUP(MYRANKS_H[[#This Row],[POS]],ReplacementLevel_H[],COLUMN(ReplacementLevel_H[SB]),FALSE)</f>
        <v>-0.98446808510638295</v>
      </c>
      <c r="T200" s="24">
        <f>((MYRANKS_H[[#This Row],[H]]+1768)/(MYRANKS_H[[#This Row],[AB]]+6617)-0.267)/0.0024-VLOOKUP(MYRANKS_H[[#This Row],[POS]],ReplacementLevel_H[],COLUMN(ReplacementLevel_H[AVG]),FALSE)</f>
        <v>0.22920262508069061</v>
      </c>
      <c r="U200" s="24">
        <f>MYRANKS_H[[#This Row],[RSGP]]+MYRANKS_H[[#This Row],[HRSGP]]+MYRANKS_H[[#This Row],[RBISGP]]+MYRANKS_H[[#This Row],[SBSGP]]+MYRANKS_H[[#This Row],[AVGSGP]]</f>
        <v>-0.9460464838798881</v>
      </c>
      <c r="V200" s="57">
        <f>_xlfn.RANK.EQ(MYRANKS_H[[#This Row],[TTLSGP]],U:U,0)</f>
        <v>199</v>
      </c>
    </row>
    <row r="201" spans="1:22" ht="15" customHeight="1" x14ac:dyDescent="0.25">
      <c r="A201" s="6" t="s">
        <v>1564</v>
      </c>
      <c r="B201" s="13" t="str">
        <f>VLOOKUP(MYRANKS_H[[#This Row],[PLAYERID]],PLAYERIDMAP[],COLUMN(PLAYERIDMAP[[#This Row],[PLAYERNAME]]),FALSE)</f>
        <v>Jackie Bradley</v>
      </c>
      <c r="C201" s="9" t="str">
        <f>VLOOKUP(MYRANKS_H[[#This Row],[PLAYERID]],PLAYERIDMAP[],COLUMN(PLAYERIDMAP[[#This Row],[TEAM]]),FALSE)</f>
        <v>BOS</v>
      </c>
      <c r="D201" s="9" t="str">
        <f>VLOOKUP(MYRANKS_H[[#This Row],[PLAYERID]],PLAYERIDMAP[],COLUMN(PLAYERIDMAP[[#This Row],[POS]]),FALSE)</f>
        <v>OF</v>
      </c>
      <c r="E201" s="9">
        <f>VLOOKUP(MYRANKS_H[[#This Row],[PLAYERID]],PLAYERIDMAP[],COLUMN(PLAYERIDMAP[[#This Row],[IDFANGRAPHS]]),FALSE)</f>
        <v>12984</v>
      </c>
      <c r="F201" s="10">
        <f>VLOOKUP(MYRANKS_H[[#This Row],[PLAYER NAME]],HITTERPROJECTIONS[],COLUMN(HITTERPROJECTIONS[[#This Row],[PA]]),FALSE)</f>
        <v>500</v>
      </c>
      <c r="G201" s="33">
        <f>VLOOKUP(MYRANKS_H[[#This Row],[PLAYER NAME]],HITTERPROJECTIONS[],COLUMN(HITTERPROJECTIONS[[#This Row],[AB]]),FALSE)</f>
        <v>435.90909090909093</v>
      </c>
      <c r="H201" s="33">
        <f>VLOOKUP(MYRANKS_H[[#This Row],[PLAYER NAME]],HITTERPROJECTIONS[],COLUMN(HITTERPROJECTIONS[[#This Row],[HITS]]),FALSE)</f>
        <v>107.61163636363635</v>
      </c>
      <c r="I201" s="33">
        <f>VLOOKUP(MYRANKS_H[[#This Row],[PLAYER NAME]],HITTERPROJECTIONS[],COLUMN(HITTERPROJECTIONS[[#This Row],[HR]]),FALSE)</f>
        <v>11.912727272727272</v>
      </c>
      <c r="J201" s="33">
        <f>VLOOKUP(MYRANKS_H[[#This Row],[PLAYER NAME]],HITTERPROJECTIONS[],COLUMN(HITTERPROJECTIONS[[#This Row],[R]]),FALSE)</f>
        <v>66.5</v>
      </c>
      <c r="K201" s="33">
        <f>VLOOKUP(MYRANKS_H[[#This Row],[PLAYER NAME]],HITTERPROJECTIONS[],COLUMN(HITTERPROJECTIONS[[#This Row],[RBI]]),FALSE)</f>
        <v>52.5</v>
      </c>
      <c r="L201" s="33">
        <f>VLOOKUP(MYRANKS_H[[#This Row],[PLAYER NAME]],HITTERPROJECTIONS[],COLUMN(HITTERPROJECTIONS[[#This Row],[BB]]),FALSE)</f>
        <v>50</v>
      </c>
      <c r="M201" s="33">
        <f>VLOOKUP(MYRANKS_H[[#This Row],[PLAYER NAME]],HITTERPROJECTIONS[],COLUMN(HITTERPROJECTIONS[[#This Row],[SO]]),FALSE)</f>
        <v>110</v>
      </c>
      <c r="N201" s="33">
        <f>VLOOKUP(MYRANKS_H[[#This Row],[PLAYER NAME]],HITTERPROJECTIONS[],COLUMN(HITTERPROJECTIONS[[#This Row],[SB]]),FALSE)</f>
        <v>8.75</v>
      </c>
      <c r="O201" s="12">
        <f>MYRANKS_H[[#This Row],[H]]/MYRANKS_H[[#This Row],[AB]]</f>
        <v>0.24686715328467149</v>
      </c>
      <c r="P201" s="24">
        <f>MYRANKS_H[[#This Row],[R]]/24.6-VLOOKUP(MYRANKS_H[[#This Row],[POS]],ReplacementLevel_H[],COLUMN(ReplacementLevel_H[R]),FALSE)</f>
        <v>-4.6747967479674912E-2</v>
      </c>
      <c r="Q201" s="24">
        <f>MYRANKS_H[[#This Row],[HR]]/10.4-VLOOKUP(MYRANKS_H[[#This Row],[POS]],ReplacementLevel_H[],COLUMN(ReplacementLevel_H[HR]),FALSE)</f>
        <v>-0.21454545454545482</v>
      </c>
      <c r="R201" s="24">
        <f>MYRANKS_H[[#This Row],[RBI]]/24.6-VLOOKUP(MYRANKS_H[[#This Row],[POS]],ReplacementLevel_H[],COLUMN(ReplacementLevel_H[RBI]),FALSE)</f>
        <v>-0.25585365853658582</v>
      </c>
      <c r="S201" s="24">
        <f>MYRANKS_H[[#This Row],[SB]]/9.4-VLOOKUP(MYRANKS_H[[#This Row],[POS]],ReplacementLevel_H[],COLUMN(ReplacementLevel_H[SB]),FALSE)</f>
        <v>0.15085106382978719</v>
      </c>
      <c r="T201" s="24">
        <f>((MYRANKS_H[[#This Row],[H]]+1768)/(MYRANKS_H[[#This Row],[AB]]+6617)-0.267)/0.0024-VLOOKUP(MYRANKS_H[[#This Row],[POS]],ReplacementLevel_H[],COLUMN(ReplacementLevel_H[AVG]),FALSE)</f>
        <v>-0.58397111013725256</v>
      </c>
      <c r="U201" s="24">
        <f>MYRANKS_H[[#This Row],[RSGP]]+MYRANKS_H[[#This Row],[HRSGP]]+MYRANKS_H[[#This Row],[RBISGP]]+MYRANKS_H[[#This Row],[SBSGP]]+MYRANKS_H[[#This Row],[AVGSGP]]</f>
        <v>-0.95026712686918091</v>
      </c>
      <c r="V201" s="57">
        <f>_xlfn.RANK.EQ(MYRANKS_H[[#This Row],[TTLSGP]],U:U,0)</f>
        <v>200</v>
      </c>
    </row>
    <row r="202" spans="1:22" x14ac:dyDescent="0.25">
      <c r="A202" s="7" t="s">
        <v>1347</v>
      </c>
      <c r="B202" s="13" t="str">
        <f>VLOOKUP(MYRANKS_H[[#This Row],[PLAYERID]],PLAYERIDMAP[],COLUMN(PLAYERIDMAP[[#This Row],[PLAYERNAME]]),FALSE)</f>
        <v>Anthony Rendon</v>
      </c>
      <c r="C202" s="10" t="str">
        <f>VLOOKUP(MYRANKS_H[[#This Row],[PLAYERID]],PLAYERIDMAP[],COLUMN(PLAYERIDMAP[[#This Row],[TEAM]]),FALSE)</f>
        <v>WAS</v>
      </c>
      <c r="D202" s="10" t="str">
        <f>VLOOKUP(MYRANKS_H[[#This Row],[PLAYERID]],PLAYERIDMAP[],COLUMN(PLAYERIDMAP[[#This Row],[POS]]),FALSE)</f>
        <v>3B</v>
      </c>
      <c r="E202" s="10">
        <f>VLOOKUP(MYRANKS_H[[#This Row],[PLAYERID]],PLAYERIDMAP[],COLUMN(PLAYERIDMAP[[#This Row],[IDFANGRAPHS]]),FALSE)</f>
        <v>12861</v>
      </c>
      <c r="F202" s="10">
        <f>VLOOKUP(MYRANKS_H[[#This Row],[PLAYER NAME]],HITTERPROJECTIONS[],COLUMN(HITTERPROJECTIONS[[#This Row],[PA]]),FALSE)</f>
        <v>550</v>
      </c>
      <c r="G202" s="33">
        <f>VLOOKUP(MYRANKS_H[[#This Row],[PLAYER NAME]],HITTERPROJECTIONS[],COLUMN(HITTERPROJECTIONS[[#This Row],[AB]]),FALSE)</f>
        <v>481.25</v>
      </c>
      <c r="H202" s="33">
        <f>VLOOKUP(MYRANKS_H[[#This Row],[PLAYER NAME]],HITTERPROJECTIONS[],COLUMN(HITTERPROJECTIONS[[#This Row],[HITS]]),FALSE)</f>
        <v>126.958646375</v>
      </c>
      <c r="I202" s="33">
        <f>VLOOKUP(MYRANKS_H[[#This Row],[PLAYER NAME]],HITTERPROJECTIONS[],COLUMN(HITTERPROJECTIONS[[#This Row],[HR]]),FALSE)</f>
        <v>11.907225</v>
      </c>
      <c r="J202" s="33">
        <f>VLOOKUP(MYRANKS_H[[#This Row],[PLAYER NAME]],HITTERPROJECTIONS[],COLUMN(HITTERPROJECTIONS[[#This Row],[R]]),FALSE)</f>
        <v>58.85</v>
      </c>
      <c r="K202" s="33">
        <f>VLOOKUP(MYRANKS_H[[#This Row],[PLAYER NAME]],HITTERPROJECTIONS[],COLUMN(HITTERPROJECTIONS[[#This Row],[RBI]]),FALSE)</f>
        <v>53.35</v>
      </c>
      <c r="L202" s="33">
        <f>VLOOKUP(MYRANKS_H[[#This Row],[PLAYER NAME]],HITTERPROJECTIONS[],COLUMN(HITTERPROJECTIONS[[#This Row],[BB]]),FALSE)</f>
        <v>55</v>
      </c>
      <c r="M202" s="33">
        <f>VLOOKUP(MYRANKS_H[[#This Row],[PLAYER NAME]],HITTERPROJECTIONS[],COLUMN(HITTERPROJECTIONS[[#This Row],[SO]]),FALSE)</f>
        <v>99</v>
      </c>
      <c r="N202" s="33">
        <f>VLOOKUP(MYRANKS_H[[#This Row],[PLAYER NAME]],HITTERPROJECTIONS[],COLUMN(HITTERPROJECTIONS[[#This Row],[SB]]),FALSE)</f>
        <v>1.9249999999999998</v>
      </c>
      <c r="O202" s="12">
        <f>MYRANKS_H[[#This Row],[H]]/MYRANKS_H[[#This Row],[AB]]</f>
        <v>0.26381017428571429</v>
      </c>
      <c r="P202" s="24">
        <f>MYRANKS_H[[#This Row],[R]]/24.6-VLOOKUP(MYRANKS_H[[#This Row],[POS]],ReplacementLevel_H[],COLUMN(ReplacementLevel_H[R]),FALSE)</f>
        <v>-4.7723577235772474E-2</v>
      </c>
      <c r="Q202" s="24">
        <f>MYRANKS_H[[#This Row],[HR]]/10.4-VLOOKUP(MYRANKS_H[[#This Row],[POS]],ReplacementLevel_H[],COLUMN(ReplacementLevel_H[HR]),FALSE)</f>
        <v>-0.25507451923076907</v>
      </c>
      <c r="R202" s="24">
        <f>MYRANKS_H[[#This Row],[RBI]]/24.6-VLOOKUP(MYRANKS_H[[#This Row],[POS]],ReplacementLevel_H[],COLUMN(ReplacementLevel_H[RBI]),FALSE)</f>
        <v>-0.31130081300813028</v>
      </c>
      <c r="S202" s="24">
        <f>MYRANKS_H[[#This Row],[SB]]/9.4-VLOOKUP(MYRANKS_H[[#This Row],[POS]],ReplacementLevel_H[],COLUMN(ReplacementLevel_H[SB]),FALSE)</f>
        <v>-0.14521276595744681</v>
      </c>
      <c r="T202" s="24">
        <f>((MYRANKS_H[[#This Row],[H]]+1768)/(MYRANKS_H[[#This Row],[AB]]+6617)-0.267)/0.0024-VLOOKUP(MYRANKS_H[[#This Row],[POS]],ReplacementLevel_H[],COLUMN(ReplacementLevel_H[AVG]),FALSE)</f>
        <v>-0.20608985929632082</v>
      </c>
      <c r="U202" s="24">
        <f>MYRANKS_H[[#This Row],[RSGP]]+MYRANKS_H[[#This Row],[HRSGP]]+MYRANKS_H[[#This Row],[RBISGP]]+MYRANKS_H[[#This Row],[SBSGP]]+MYRANKS_H[[#This Row],[AVGSGP]]</f>
        <v>-0.96540153472843948</v>
      </c>
      <c r="V202" s="57">
        <f>_xlfn.RANK.EQ(MYRANKS_H[[#This Row],[TTLSGP]],U:U,0)</f>
        <v>201</v>
      </c>
    </row>
    <row r="203" spans="1:22" x14ac:dyDescent="0.25">
      <c r="A203" s="7" t="s">
        <v>1228</v>
      </c>
      <c r="B203" s="13" t="str">
        <f>VLOOKUP(MYRANKS_H[[#This Row],[PLAYERID]],PLAYERIDMAP[],COLUMN(PLAYERIDMAP[[#This Row],[PLAYERNAME]]),FALSE)</f>
        <v>Eric Young Jr.</v>
      </c>
      <c r="C203" s="10" t="str">
        <f>VLOOKUP(MYRANKS_H[[#This Row],[PLAYERID]],PLAYERIDMAP[],COLUMN(PLAYERIDMAP[[#This Row],[TEAM]]),FALSE)</f>
        <v>NYM</v>
      </c>
      <c r="D203" s="10" t="str">
        <f>VLOOKUP(MYRANKS_H[[#This Row],[PLAYERID]],PLAYERIDMAP[],COLUMN(PLAYERIDMAP[[#This Row],[POS]]),FALSE)</f>
        <v>OF</v>
      </c>
      <c r="E203" s="10">
        <f>VLOOKUP(MYRANKS_H[[#This Row],[PLAYERID]],PLAYERIDMAP[],COLUMN(PLAYERIDMAP[[#This Row],[IDFANGRAPHS]]),FALSE)</f>
        <v>7158</v>
      </c>
      <c r="F203" s="10">
        <f>VLOOKUP(MYRANKS_H[[#This Row],[PLAYER NAME]],HITTERPROJECTIONS[],COLUMN(HITTERPROJECTIONS[[#This Row],[PA]]),FALSE)</f>
        <v>400</v>
      </c>
      <c r="G203" s="33">
        <f>VLOOKUP(MYRANKS_H[[#This Row],[PLAYER NAME]],HITTERPROJECTIONS[],COLUMN(HITTERPROJECTIONS[[#This Row],[AB]]),FALSE)</f>
        <v>362.5333333333333</v>
      </c>
      <c r="H203" s="33">
        <f>VLOOKUP(MYRANKS_H[[#This Row],[PLAYER NAME]],HITTERPROJECTIONS[],COLUMN(HITTERPROJECTIONS[[#This Row],[HITS]]),FALSE)</f>
        <v>90.500833333333318</v>
      </c>
      <c r="I203" s="33">
        <f>VLOOKUP(MYRANKS_H[[#This Row],[PLAYER NAME]],HITTERPROJECTIONS[],COLUMN(HITTERPROJECTIONS[[#This Row],[HR]]),FALSE)</f>
        <v>1.8583333333333334</v>
      </c>
      <c r="J203" s="33">
        <f>VLOOKUP(MYRANKS_H[[#This Row],[PLAYER NAME]],HITTERPROJECTIONS[],COLUMN(HITTERPROJECTIONS[[#This Row],[R]]),FALSE)</f>
        <v>56.000000000000007</v>
      </c>
      <c r="K203" s="33">
        <f>VLOOKUP(MYRANKS_H[[#This Row],[PLAYER NAME]],HITTERPROJECTIONS[],COLUMN(HITTERPROJECTIONS[[#This Row],[RBI]]),FALSE)</f>
        <v>27.6</v>
      </c>
      <c r="L203" s="33">
        <f>VLOOKUP(MYRANKS_H[[#This Row],[PLAYER NAME]],HITTERPROJECTIONS[],COLUMN(HITTERPROJECTIONS[[#This Row],[BB]]),FALSE)</f>
        <v>34</v>
      </c>
      <c r="M203" s="33">
        <f>VLOOKUP(MYRANKS_H[[#This Row],[PLAYER NAME]],HITTERPROJECTIONS[],COLUMN(HITTERPROJECTIONS[[#This Row],[SO]]),FALSE)</f>
        <v>66</v>
      </c>
      <c r="N203" s="33">
        <f>VLOOKUP(MYRANKS_H[[#This Row],[PLAYER NAME]],HITTERPROJECTIONS[],COLUMN(HITTERPROJECTIONS[[#This Row],[SB]]),FALSE)</f>
        <v>29.81818181818182</v>
      </c>
      <c r="O203" s="12">
        <f>MYRANKS_H[[#This Row],[H]]/MYRANKS_H[[#This Row],[AB]]</f>
        <v>0.24963451636631112</v>
      </c>
      <c r="P203" s="24">
        <f>MYRANKS_H[[#This Row],[R]]/24.6-VLOOKUP(MYRANKS_H[[#This Row],[POS]],ReplacementLevel_H[],COLUMN(ReplacementLevel_H[R]),FALSE)</f>
        <v>-0.47357723577235777</v>
      </c>
      <c r="Q203" s="24">
        <f>MYRANKS_H[[#This Row],[HR]]/10.4-VLOOKUP(MYRANKS_H[[#This Row],[POS]],ReplacementLevel_H[],COLUMN(ReplacementLevel_H[HR]),FALSE)</f>
        <v>-1.1813141025641027</v>
      </c>
      <c r="R203" s="24">
        <f>MYRANKS_H[[#This Row],[RBI]]/24.6-VLOOKUP(MYRANKS_H[[#This Row],[POS]],ReplacementLevel_H[],COLUMN(ReplacementLevel_H[RBI]),FALSE)</f>
        <v>-1.2680487804878051</v>
      </c>
      <c r="S203" s="24">
        <f>MYRANKS_H[[#This Row],[SB]]/9.4-VLOOKUP(MYRANKS_H[[#This Row],[POS]],ReplacementLevel_H[],COLUMN(ReplacementLevel_H[SB]),FALSE)</f>
        <v>2.3921470019342363</v>
      </c>
      <c r="T203" s="24">
        <f>((MYRANKS_H[[#This Row],[H]]+1768)/(MYRANKS_H[[#This Row],[AB]]+6617)-0.267)/0.0024-VLOOKUP(MYRANKS_H[[#This Row],[POS]],ReplacementLevel_H[],COLUMN(ReplacementLevel_H[AVG]),FALSE)</f>
        <v>-0.44055535390776751</v>
      </c>
      <c r="U203" s="24">
        <f>MYRANKS_H[[#This Row],[RSGP]]+MYRANKS_H[[#This Row],[HRSGP]]+MYRANKS_H[[#This Row],[RBISGP]]+MYRANKS_H[[#This Row],[SBSGP]]+MYRANKS_H[[#This Row],[AVGSGP]]</f>
        <v>-0.97134847079779685</v>
      </c>
      <c r="V203" s="57">
        <f>_xlfn.RANK.EQ(MYRANKS_H[[#This Row],[TTLSGP]],U:U,0)</f>
        <v>202</v>
      </c>
    </row>
    <row r="204" spans="1:22" ht="15" customHeight="1" x14ac:dyDescent="0.25">
      <c r="A204" s="6" t="s">
        <v>1174</v>
      </c>
      <c r="B204" s="13" t="str">
        <f>VLOOKUP(MYRANKS_H[[#This Row],[PLAYERID]],PLAYERIDMAP[],COLUMN(PLAYERIDMAP[[#This Row],[PLAYERNAME]]),FALSE)</f>
        <v>Matt Joyce</v>
      </c>
      <c r="C204" s="9" t="str">
        <f>VLOOKUP(MYRANKS_H[[#This Row],[PLAYERID]],PLAYERIDMAP[],COLUMN(PLAYERIDMAP[[#This Row],[TEAM]]),FALSE)</f>
        <v>TB</v>
      </c>
      <c r="D204" s="9" t="str">
        <f>VLOOKUP(MYRANKS_H[[#This Row],[PLAYERID]],PLAYERIDMAP[],COLUMN(PLAYERIDMAP[[#This Row],[POS]]),FALSE)</f>
        <v>OF</v>
      </c>
      <c r="E204" s="9">
        <f>VLOOKUP(MYRANKS_H[[#This Row],[PLAYERID]],PLAYERIDMAP[],COLUMN(PLAYERIDMAP[[#This Row],[IDFANGRAPHS]]),FALSE)</f>
        <v>3353</v>
      </c>
      <c r="F204" s="10">
        <f>VLOOKUP(MYRANKS_H[[#This Row],[PLAYER NAME]],HITTERPROJECTIONS[],COLUMN(HITTERPROJECTIONS[[#This Row],[PA]]),FALSE)</f>
        <v>450</v>
      </c>
      <c r="G204" s="33">
        <f>VLOOKUP(MYRANKS_H[[#This Row],[PLAYER NAME]],HITTERPROJECTIONS[],COLUMN(HITTERPROJECTIONS[[#This Row],[AB]]),FALSE)</f>
        <v>387.80816326530612</v>
      </c>
      <c r="H204" s="33">
        <f>VLOOKUP(MYRANKS_H[[#This Row],[PLAYER NAME]],HITTERPROJECTIONS[],COLUMN(HITTERPROJECTIONS[[#This Row],[HITS]]),FALSE)</f>
        <v>96.84299519999999</v>
      </c>
      <c r="I204" s="33">
        <f>VLOOKUP(MYRANKS_H[[#This Row],[PLAYER NAME]],HITTERPROJECTIONS[],COLUMN(HITTERPROJECTIONS[[#This Row],[HR]]),FALSE)</f>
        <v>16.904159999999997</v>
      </c>
      <c r="J204" s="33">
        <f>VLOOKUP(MYRANKS_H[[#This Row],[PLAYER NAME]],HITTERPROJECTIONS[],COLUMN(HITTERPROJECTIONS[[#This Row],[R]]),FALSE)</f>
        <v>55.35</v>
      </c>
      <c r="K204" s="33">
        <f>VLOOKUP(MYRANKS_H[[#This Row],[PLAYER NAME]],HITTERPROJECTIONS[],COLUMN(HITTERPROJECTIONS[[#This Row],[RBI]]),FALSE)</f>
        <v>52.650000000000006</v>
      </c>
      <c r="L204" s="33">
        <f>VLOOKUP(MYRANKS_H[[#This Row],[PLAYER NAME]],HITTERPROJECTIONS[],COLUMN(HITTERPROJECTIONS[[#This Row],[BB]]),FALSE)</f>
        <v>54</v>
      </c>
      <c r="M204" s="33">
        <f>VLOOKUP(MYRANKS_H[[#This Row],[PLAYER NAME]],HITTERPROJECTIONS[],COLUMN(HITTERPROJECTIONS[[#This Row],[SO]]),FALSE)</f>
        <v>90</v>
      </c>
      <c r="N204" s="33">
        <f>VLOOKUP(MYRANKS_H[[#This Row],[PLAYER NAME]],HITTERPROJECTIONS[],COLUMN(HITTERPROJECTIONS[[#This Row],[SB]]),FALSE)</f>
        <v>6.75</v>
      </c>
      <c r="O204" s="12">
        <f>MYRANKS_H[[#This Row],[H]]/MYRANKS_H[[#This Row],[AB]]</f>
        <v>0.24971881557260583</v>
      </c>
      <c r="P204" s="24">
        <f>MYRANKS_H[[#This Row],[R]]/24.6-VLOOKUP(MYRANKS_H[[#This Row],[POS]],ReplacementLevel_H[],COLUMN(ReplacementLevel_H[R]),FALSE)</f>
        <v>-0.5</v>
      </c>
      <c r="Q204" s="24">
        <f>MYRANKS_H[[#This Row],[HR]]/10.4-VLOOKUP(MYRANKS_H[[#This Row],[POS]],ReplacementLevel_H[],COLUMN(ReplacementLevel_H[HR]),FALSE)</f>
        <v>0.26539999999999964</v>
      </c>
      <c r="R204" s="24">
        <f>MYRANKS_H[[#This Row],[RBI]]/24.6-VLOOKUP(MYRANKS_H[[#This Row],[POS]],ReplacementLevel_H[],COLUMN(ReplacementLevel_H[RBI]),FALSE)</f>
        <v>-0.24975609756097583</v>
      </c>
      <c r="S204" s="24">
        <f>MYRANKS_H[[#This Row],[SB]]/9.4-VLOOKUP(MYRANKS_H[[#This Row],[POS]],ReplacementLevel_H[],COLUMN(ReplacementLevel_H[SB]),FALSE)</f>
        <v>-6.1914893617021294E-2</v>
      </c>
      <c r="T204" s="24">
        <f>((MYRANKS_H[[#This Row],[H]]+1768)/(MYRANKS_H[[#This Row],[AB]]+6617)-0.267)/0.0024-VLOOKUP(MYRANKS_H[[#This Row],[POS]],ReplacementLevel_H[],COLUMN(ReplacementLevel_H[AVG]),FALSE)</f>
        <v>-0.46363391598464837</v>
      </c>
      <c r="U204" s="24">
        <f>MYRANKS_H[[#This Row],[RSGP]]+MYRANKS_H[[#This Row],[HRSGP]]+MYRANKS_H[[#This Row],[RBISGP]]+MYRANKS_H[[#This Row],[SBSGP]]+MYRANKS_H[[#This Row],[AVGSGP]]</f>
        <v>-1.0099049071626458</v>
      </c>
      <c r="V204" s="57">
        <f>_xlfn.RANK.EQ(MYRANKS_H[[#This Row],[TTLSGP]],U:U,0)</f>
        <v>203</v>
      </c>
    </row>
    <row r="205" spans="1:22" x14ac:dyDescent="0.25">
      <c r="A205" s="7" t="s">
        <v>1190</v>
      </c>
      <c r="B205" s="13" t="str">
        <f>VLOOKUP(MYRANKS_H[[#This Row],[PLAYERID]],PLAYERIDMAP[],COLUMN(PLAYERIDMAP[[#This Row],[PLAYERNAME]]),FALSE)</f>
        <v>Trevor Plouffe</v>
      </c>
      <c r="C205" s="10" t="str">
        <f>VLOOKUP(MYRANKS_H[[#This Row],[PLAYERID]],PLAYERIDMAP[],COLUMN(PLAYERIDMAP[[#This Row],[TEAM]]),FALSE)</f>
        <v>MIN</v>
      </c>
      <c r="D205" s="10" t="str">
        <f>VLOOKUP(MYRANKS_H[[#This Row],[PLAYERID]],PLAYERIDMAP[],COLUMN(PLAYERIDMAP[[#This Row],[POS]]),FALSE)</f>
        <v>OF</v>
      </c>
      <c r="E205" s="10">
        <f>VLOOKUP(MYRANKS_H[[#This Row],[PLAYERID]],PLAYERIDMAP[],COLUMN(PLAYERIDMAP[[#This Row],[IDFANGRAPHS]]),FALSE)</f>
        <v>7462</v>
      </c>
      <c r="F205" s="10">
        <f>VLOOKUP(MYRANKS_H[[#This Row],[PLAYER NAME]],HITTERPROJECTIONS[],COLUMN(HITTERPROJECTIONS[[#This Row],[PA]]),FALSE)</f>
        <v>550</v>
      </c>
      <c r="G205" s="33">
        <f>VLOOKUP(MYRANKS_H[[#This Row],[PLAYER NAME]],HITTERPROJECTIONS[],COLUMN(HITTERPROJECTIONS[[#This Row],[AB]]),FALSE)</f>
        <v>502.04385964912279</v>
      </c>
      <c r="H205" s="33">
        <f>VLOOKUP(MYRANKS_H[[#This Row],[PLAYER NAME]],HITTERPROJECTIONS[],COLUMN(HITTERPROJECTIONS[[#This Row],[HITS]]),FALSE)</f>
        <v>121.15890657894738</v>
      </c>
      <c r="I205" s="33">
        <f>VLOOKUP(MYRANKS_H[[#This Row],[PLAYER NAME]],HITTERPROJECTIONS[],COLUMN(HITTERPROJECTIONS[[#This Row],[HR]]),FALSE)</f>
        <v>20.147947368421054</v>
      </c>
      <c r="J205" s="33">
        <f>VLOOKUP(MYRANKS_H[[#This Row],[PLAYER NAME]],HITTERPROJECTIONS[],COLUMN(HITTERPROJECTIONS[[#This Row],[R]]),FALSE)</f>
        <v>62.15</v>
      </c>
      <c r="K205" s="33">
        <f>VLOOKUP(MYRANKS_H[[#This Row],[PLAYER NAME]],HITTERPROJECTIONS[],COLUMN(HITTERPROJECTIONS[[#This Row],[RBI]]),FALSE)</f>
        <v>58.3</v>
      </c>
      <c r="L205" s="33">
        <f>VLOOKUP(MYRANKS_H[[#This Row],[PLAYER NAME]],HITTERPROJECTIONS[],COLUMN(HITTERPROJECTIONS[[#This Row],[BB]]),FALSE)</f>
        <v>38.500000000000007</v>
      </c>
      <c r="M205" s="33">
        <f>VLOOKUP(MYRANKS_H[[#This Row],[PLAYER NAME]],HITTERPROJECTIONS[],COLUMN(HITTERPROJECTIONS[[#This Row],[SO]]),FALSE)</f>
        <v>118.25</v>
      </c>
      <c r="N205" s="33">
        <f>VLOOKUP(MYRANKS_H[[#This Row],[PLAYER NAME]],HITTERPROJECTIONS[],COLUMN(HITTERPROJECTIONS[[#This Row],[SB]]),FALSE)</f>
        <v>2.1607142857142856</v>
      </c>
      <c r="O205" s="12">
        <f>MYRANKS_H[[#This Row],[H]]/MYRANKS_H[[#This Row],[AB]]</f>
        <v>0.24133131847011344</v>
      </c>
      <c r="P205" s="24">
        <f>MYRANKS_H[[#This Row],[R]]/24.6-VLOOKUP(MYRANKS_H[[#This Row],[POS]],ReplacementLevel_H[],COLUMN(ReplacementLevel_H[R]),FALSE)</f>
        <v>-0.22357723577235777</v>
      </c>
      <c r="Q205" s="24">
        <f>MYRANKS_H[[#This Row],[HR]]/10.4-VLOOKUP(MYRANKS_H[[#This Row],[POS]],ReplacementLevel_H[],COLUMN(ReplacementLevel_H[HR]),FALSE)</f>
        <v>0.57730263157894735</v>
      </c>
      <c r="R205" s="24">
        <f>MYRANKS_H[[#This Row],[RBI]]/24.6-VLOOKUP(MYRANKS_H[[#This Row],[POS]],ReplacementLevel_H[],COLUMN(ReplacementLevel_H[RBI]),FALSE)</f>
        <v>-2.0081300813008518E-2</v>
      </c>
      <c r="S205" s="24">
        <f>MYRANKS_H[[#This Row],[SB]]/9.4-VLOOKUP(MYRANKS_H[[#This Row],[POS]],ReplacementLevel_H[],COLUMN(ReplacementLevel_H[SB]),FALSE)</f>
        <v>-0.55013677811550155</v>
      </c>
      <c r="T205" s="24">
        <f>((MYRANKS_H[[#This Row],[H]]+1768)/(MYRANKS_H[[#This Row],[AB]]+6617)-0.267)/0.0024-VLOOKUP(MYRANKS_H[[#This Row],[POS]],ReplacementLevel_H[],COLUMN(ReplacementLevel_H[AVG]),FALSE)</f>
        <v>-0.82044038968866084</v>
      </c>
      <c r="U205" s="24">
        <f>MYRANKS_H[[#This Row],[RSGP]]+MYRANKS_H[[#This Row],[HRSGP]]+MYRANKS_H[[#This Row],[RBISGP]]+MYRANKS_H[[#This Row],[SBSGP]]+MYRANKS_H[[#This Row],[AVGSGP]]</f>
        <v>-1.0369330728105814</v>
      </c>
      <c r="V205" s="57">
        <f>_xlfn.RANK.EQ(MYRANKS_H[[#This Row],[TTLSGP]],U:U,0)</f>
        <v>204</v>
      </c>
    </row>
    <row r="206" spans="1:22" ht="15" customHeight="1" x14ac:dyDescent="0.25">
      <c r="A206" s="6" t="s">
        <v>1550</v>
      </c>
      <c r="B206" s="13" t="str">
        <f>VLOOKUP(MYRANKS_H[[#This Row],[PLAYERID]],PLAYERIDMAP[],COLUMN(PLAYERIDMAP[[#This Row],[PLAYERNAME]]),FALSE)</f>
        <v>Jarrod Dyson</v>
      </c>
      <c r="C206" s="9" t="str">
        <f>VLOOKUP(MYRANKS_H[[#This Row],[PLAYERID]],PLAYERIDMAP[],COLUMN(PLAYERIDMAP[[#This Row],[TEAM]]),FALSE)</f>
        <v>KC</v>
      </c>
      <c r="D206" s="9" t="str">
        <f>VLOOKUP(MYRANKS_H[[#This Row],[PLAYERID]],PLAYERIDMAP[],COLUMN(PLAYERIDMAP[[#This Row],[POS]]),FALSE)</f>
        <v>OF</v>
      </c>
      <c r="E206" s="9">
        <f>VLOOKUP(MYRANKS_H[[#This Row],[PLAYERID]],PLAYERIDMAP[],COLUMN(PLAYERIDMAP[[#This Row],[IDFANGRAPHS]]),FALSE)</f>
        <v>4866</v>
      </c>
      <c r="F206" s="10">
        <f>VLOOKUP(MYRANKS_H[[#This Row],[PLAYER NAME]],HITTERPROJECTIONS[],COLUMN(HITTERPROJECTIONS[[#This Row],[PA]]),FALSE)</f>
        <v>300</v>
      </c>
      <c r="G206" s="33">
        <f>VLOOKUP(MYRANKS_H[[#This Row],[PLAYER NAME]],HITTERPROJECTIONS[],COLUMN(HITTERPROJECTIONS[[#This Row],[AB]]),FALSE)</f>
        <v>269.63536977491964</v>
      </c>
      <c r="H206" s="33">
        <f>VLOOKUP(MYRANKS_H[[#This Row],[PLAYER NAME]],HITTERPROJECTIONS[],COLUMN(HITTERPROJECTIONS[[#This Row],[HITS]]),FALSE)</f>
        <v>68.156234577491972</v>
      </c>
      <c r="I206" s="33">
        <f>VLOOKUP(MYRANKS_H[[#This Row],[PLAYER NAME]],HITTERPROJECTIONS[],COLUMN(HITTERPROJECTIONS[[#This Row],[HR]]),FALSE)</f>
        <v>1.5482546623794213</v>
      </c>
      <c r="J206" s="33">
        <f>VLOOKUP(MYRANKS_H[[#This Row],[PLAYER NAME]],HITTERPROJECTIONS[],COLUMN(HITTERPROJECTIONS[[#This Row],[R]]),FALSE)</f>
        <v>39.900000000000006</v>
      </c>
      <c r="K206" s="33">
        <f>VLOOKUP(MYRANKS_H[[#This Row],[PLAYER NAME]],HITTERPROJECTIONS[],COLUMN(HITTERPROJECTIONS[[#This Row],[RBI]]),FALSE)</f>
        <v>20.700000000000003</v>
      </c>
      <c r="L206" s="33">
        <f>VLOOKUP(MYRANKS_H[[#This Row],[PLAYER NAME]],HITTERPROJECTIONS[],COLUMN(HITTERPROJECTIONS[[#This Row],[BB]]),FALSE)</f>
        <v>27</v>
      </c>
      <c r="M206" s="33">
        <f>VLOOKUP(MYRANKS_H[[#This Row],[PLAYER NAME]],HITTERPROJECTIONS[],COLUMN(HITTERPROJECTIONS[[#This Row],[SO]]),FALSE)</f>
        <v>57</v>
      </c>
      <c r="N206" s="33">
        <f>VLOOKUP(MYRANKS_H[[#This Row],[PLAYER NAME]],HITTERPROJECTIONS[],COLUMN(HITTERPROJECTIONS[[#This Row],[SB]]),FALSE)</f>
        <v>36.857142857142854</v>
      </c>
      <c r="O206" s="12">
        <f>MYRANKS_H[[#This Row],[H]]/MYRANKS_H[[#This Row],[AB]]</f>
        <v>0.25277186236503746</v>
      </c>
      <c r="P206" s="24">
        <f>MYRANKS_H[[#This Row],[R]]/24.6-VLOOKUP(MYRANKS_H[[#This Row],[POS]],ReplacementLevel_H[],COLUMN(ReplacementLevel_H[R]),FALSE)</f>
        <v>-1.1280487804878048</v>
      </c>
      <c r="Q206" s="24">
        <f>MYRANKS_H[[#This Row],[HR]]/10.4-VLOOKUP(MYRANKS_H[[#This Row],[POS]],ReplacementLevel_H[],COLUMN(ReplacementLevel_H[HR]),FALSE)</f>
        <v>-1.2111293593865942</v>
      </c>
      <c r="R206" s="24">
        <f>MYRANKS_H[[#This Row],[RBI]]/24.6-VLOOKUP(MYRANKS_H[[#This Row],[POS]],ReplacementLevel_H[],COLUMN(ReplacementLevel_H[RBI]),FALSE)</f>
        <v>-1.5485365853658537</v>
      </c>
      <c r="S206" s="24">
        <f>MYRANKS_H[[#This Row],[SB]]/9.4-VLOOKUP(MYRANKS_H[[#This Row],[POS]],ReplacementLevel_H[],COLUMN(ReplacementLevel_H[SB]),FALSE)</f>
        <v>3.140972644376899</v>
      </c>
      <c r="T206" s="24">
        <f>((MYRANKS_H[[#This Row],[H]]+1768)/(MYRANKS_H[[#This Row],[AB]]+6617)-0.267)/0.0024-VLOOKUP(MYRANKS_H[[#This Row],[POS]],ReplacementLevel_H[],COLUMN(ReplacementLevel_H[AVG]),FALSE)</f>
        <v>-0.29582168783727836</v>
      </c>
      <c r="U206" s="24">
        <f>MYRANKS_H[[#This Row],[RSGP]]+MYRANKS_H[[#This Row],[HRSGP]]+MYRANKS_H[[#This Row],[RBISGP]]+MYRANKS_H[[#This Row],[SBSGP]]+MYRANKS_H[[#This Row],[AVGSGP]]</f>
        <v>-1.0425637687006319</v>
      </c>
      <c r="V206" s="57">
        <f>_xlfn.RANK.EQ(MYRANKS_H[[#This Row],[TTLSGP]],U:U,0)</f>
        <v>205</v>
      </c>
    </row>
    <row r="207" spans="1:22" ht="15" customHeight="1" x14ac:dyDescent="0.25">
      <c r="A207" s="45" t="s">
        <v>5292</v>
      </c>
      <c r="B207" s="46" t="str">
        <f>VLOOKUP(MYRANKS_H[[#This Row],[PLAYERID]],PLAYERIDMAP[],COLUMN(PLAYERIDMAP[[#This Row],[PLAYERNAME]]),FALSE)</f>
        <v>Matt Davidson</v>
      </c>
      <c r="C207" s="59" t="str">
        <f>VLOOKUP(MYRANKS_H[[#This Row],[PLAYERID]],PLAYERIDMAP[],COLUMN(PLAYERIDMAP[[#This Row],[TEAM]]),FALSE)</f>
        <v>CHW</v>
      </c>
      <c r="D207" s="59" t="str">
        <f>VLOOKUP(MYRANKS_H[[#This Row],[PLAYERID]],PLAYERIDMAP[],COLUMN(PLAYERIDMAP[[#This Row],[POS]]),FALSE)</f>
        <v>3B</v>
      </c>
      <c r="E207" s="59">
        <f>VLOOKUP(MYRANKS_H[[#This Row],[PLAYERID]],PLAYERIDMAP[],COLUMN(PLAYERIDMAP[[#This Row],[IDFANGRAPHS]]),FALSE)</f>
        <v>7226</v>
      </c>
      <c r="F207" s="59">
        <f>VLOOKUP(MYRANKS_H[[#This Row],[PLAYER NAME]],HITTERPROJECTIONS[],COLUMN(HITTERPROJECTIONS[[#This Row],[PA]]),FALSE)</f>
        <v>450</v>
      </c>
      <c r="G207" s="60">
        <f>VLOOKUP(MYRANKS_H[[#This Row],[PLAYER NAME]],HITTERPROJECTIONS[],COLUMN(HITTERPROJECTIONS[[#This Row],[AB]]),FALSE)</f>
        <v>407.07692307692309</v>
      </c>
      <c r="H207" s="60">
        <f>VLOOKUP(MYRANKS_H[[#This Row],[PLAYER NAME]],HITTERPROJECTIONS[],COLUMN(HITTERPROJECTIONS[[#This Row],[HITS]]),FALSE)</f>
        <v>99.043864615384621</v>
      </c>
      <c r="I207" s="60">
        <f>VLOOKUP(MYRANKS_H[[#This Row],[PLAYER NAME]],HITTERPROJECTIONS[],COLUMN(HITTERPROJECTIONS[[#This Row],[HR]]),FALSE)</f>
        <v>17.172553846153846</v>
      </c>
      <c r="J207" s="60">
        <f>VLOOKUP(MYRANKS_H[[#This Row],[PLAYER NAME]],HITTERPROJECTIONS[],COLUMN(HITTERPROJECTIONS[[#This Row],[R]]),FALSE)</f>
        <v>54</v>
      </c>
      <c r="K207" s="60">
        <f>VLOOKUP(MYRANKS_H[[#This Row],[PLAYER NAME]],HITTERPROJECTIONS[],COLUMN(HITTERPROJECTIONS[[#This Row],[RBI]]),FALSE)</f>
        <v>58.5</v>
      </c>
      <c r="L207" s="60">
        <f>VLOOKUP(MYRANKS_H[[#This Row],[PLAYER NAME]],HITTERPROJECTIONS[],COLUMN(HITTERPROJECTIONS[[#This Row],[BB]]),FALSE)</f>
        <v>31.500000000000004</v>
      </c>
      <c r="M207" s="60">
        <f>VLOOKUP(MYRANKS_H[[#This Row],[PLAYER NAME]],HITTERPROJECTIONS[],COLUMN(HITTERPROJECTIONS[[#This Row],[SO]]),FALSE)</f>
        <v>121.50000000000001</v>
      </c>
      <c r="N207" s="60">
        <f>VLOOKUP(MYRANKS_H[[#This Row],[PLAYER NAME]],HITTERPROJECTIONS[],COLUMN(HITTERPROJECTIONS[[#This Row],[SB]]),FALSE)</f>
        <v>0.54</v>
      </c>
      <c r="O207" s="61">
        <f>MYRANKS_H[[#This Row],[H]]/MYRANKS_H[[#This Row],[AB]]</f>
        <v>0.24330503401360545</v>
      </c>
      <c r="P207" s="62">
        <f>MYRANKS_H[[#This Row],[R]]/24.6-VLOOKUP(MYRANKS_H[[#This Row],[POS]],ReplacementLevel_H[],COLUMN(ReplacementLevel_H[R]),FALSE)</f>
        <v>-0.24487804878048802</v>
      </c>
      <c r="Q207" s="62">
        <f>MYRANKS_H[[#This Row],[HR]]/10.4-VLOOKUP(MYRANKS_H[[#This Row],[POS]],ReplacementLevel_H[],COLUMN(ReplacementLevel_H[HR]),FALSE)</f>
        <v>0.25120710059171603</v>
      </c>
      <c r="R207" s="62">
        <f>MYRANKS_H[[#This Row],[RBI]]/24.6-VLOOKUP(MYRANKS_H[[#This Row],[POS]],ReplacementLevel_H[],COLUMN(ReplacementLevel_H[RBI]),FALSE)</f>
        <v>-0.10195121951219521</v>
      </c>
      <c r="S207" s="62">
        <f>MYRANKS_H[[#This Row],[SB]]/9.4-VLOOKUP(MYRANKS_H[[#This Row],[POS]],ReplacementLevel_H[],COLUMN(ReplacementLevel_H[SB]),FALSE)</f>
        <v>-0.29255319148936165</v>
      </c>
      <c r="T207" s="62">
        <f>((MYRANKS_H[[#This Row],[H]]+1768)/(MYRANKS_H[[#This Row],[AB]]+6617)-0.267)/0.0024-VLOOKUP(MYRANKS_H[[#This Row],[POS]],ReplacementLevel_H[],COLUMN(ReplacementLevel_H[AVG]),FALSE)</f>
        <v>-0.68737697078546445</v>
      </c>
      <c r="U207" s="63">
        <f>MYRANKS_H[[#This Row],[RSGP]]+MYRANKS_H[[#This Row],[HRSGP]]+MYRANKS_H[[#This Row],[RBISGP]]+MYRANKS_H[[#This Row],[SBSGP]]+MYRANKS_H[[#This Row],[AVGSGP]]</f>
        <v>-1.0755523299757934</v>
      </c>
      <c r="V207" s="62">
        <f>_xlfn.RANK.EQ(MYRANKS_H[[#This Row],[TTLSGP]],U:U,0)</f>
        <v>206</v>
      </c>
    </row>
    <row r="208" spans="1:22" ht="15" customHeight="1" x14ac:dyDescent="0.25">
      <c r="A208" s="7" t="s">
        <v>1161</v>
      </c>
      <c r="B208" s="13" t="str">
        <f>VLOOKUP(MYRANKS_H[[#This Row],[PLAYERID]],PLAYERIDMAP[],COLUMN(PLAYERIDMAP[[#This Row],[PLAYERNAME]]),FALSE)</f>
        <v>Dayan Viciedo</v>
      </c>
      <c r="C208" s="10" t="str">
        <f>VLOOKUP(MYRANKS_H[[#This Row],[PLAYERID]],PLAYERIDMAP[],COLUMN(PLAYERIDMAP[[#This Row],[TEAM]]),FALSE)</f>
        <v xml:space="preserve">CHW </v>
      </c>
      <c r="D208" s="10" t="str">
        <f>VLOOKUP(MYRANKS_H[[#This Row],[PLAYERID]],PLAYERIDMAP[],COLUMN(PLAYERIDMAP[[#This Row],[POS]]),FALSE)</f>
        <v>OF</v>
      </c>
      <c r="E208" s="10">
        <f>VLOOKUP(MYRANKS_H[[#This Row],[PLAYERID]],PLAYERIDMAP[],COLUMN(PLAYERIDMAP[[#This Row],[IDFANGRAPHS]]),FALSE)</f>
        <v>3917</v>
      </c>
      <c r="F208" s="10">
        <f>VLOOKUP(MYRANKS_H[[#This Row],[PLAYER NAME]],HITTERPROJECTIONS[],COLUMN(HITTERPROJECTIONS[[#This Row],[PA]]),FALSE)</f>
        <v>500</v>
      </c>
      <c r="G208" s="33">
        <f>VLOOKUP(MYRANKS_H[[#This Row],[PLAYER NAME]],HITTERPROJECTIONS[],COLUMN(HITTERPROJECTIONS[[#This Row],[AB]]),FALSE)</f>
        <v>467</v>
      </c>
      <c r="H208" s="33">
        <f>VLOOKUP(MYRANKS_H[[#This Row],[PLAYER NAME]],HITTERPROJECTIONS[],COLUMN(HITTERPROJECTIONS[[#This Row],[HITS]]),FALSE)</f>
        <v>124.22131499999999</v>
      </c>
      <c r="I208" s="33">
        <f>VLOOKUP(MYRANKS_H[[#This Row],[PLAYER NAME]],HITTERPROJECTIONS[],COLUMN(HITTERPROJECTIONS[[#This Row],[HR]]),FALSE)</f>
        <v>18.117000000000001</v>
      </c>
      <c r="J208" s="33">
        <f>VLOOKUP(MYRANKS_H[[#This Row],[PLAYER NAME]],HITTERPROJECTIONS[],COLUMN(HITTERPROJECTIONS[[#This Row],[R]]),FALSE)</f>
        <v>53</v>
      </c>
      <c r="K208" s="33">
        <f>VLOOKUP(MYRANKS_H[[#This Row],[PLAYER NAME]],HITTERPROJECTIONS[],COLUMN(HITTERPROJECTIONS[[#This Row],[RBI]]),FALSE)</f>
        <v>56</v>
      </c>
      <c r="L208" s="33">
        <f>VLOOKUP(MYRANKS_H[[#This Row],[PLAYER NAME]],HITTERPROJECTIONS[],COLUMN(HITTERPROJECTIONS[[#This Row],[BB]]),FALSE)</f>
        <v>25</v>
      </c>
      <c r="M208" s="33">
        <f>VLOOKUP(MYRANKS_H[[#This Row],[PLAYER NAME]],HITTERPROJECTIONS[],COLUMN(HITTERPROJECTIONS[[#This Row],[SO]]),FALSE)</f>
        <v>105</v>
      </c>
      <c r="N208" s="33">
        <f>VLOOKUP(MYRANKS_H[[#This Row],[PLAYER NAME]],HITTERPROJECTIONS[],COLUMN(HITTERPROJECTIONS[[#This Row],[SB]]),FALSE)</f>
        <v>0.66666666666666663</v>
      </c>
      <c r="O208" s="12">
        <f>MYRANKS_H[[#This Row],[H]]/MYRANKS_H[[#This Row],[AB]]</f>
        <v>0.26599853319057815</v>
      </c>
      <c r="P208" s="24">
        <f>MYRANKS_H[[#This Row],[R]]/24.6-VLOOKUP(MYRANKS_H[[#This Row],[POS]],ReplacementLevel_H[],COLUMN(ReplacementLevel_H[R]),FALSE)</f>
        <v>-0.595528455284553</v>
      </c>
      <c r="Q208" s="24">
        <f>MYRANKS_H[[#This Row],[HR]]/10.4-VLOOKUP(MYRANKS_H[[#This Row],[POS]],ReplacementLevel_H[],COLUMN(ReplacementLevel_H[HR]),FALSE)</f>
        <v>0.38201923076923072</v>
      </c>
      <c r="R208" s="24">
        <f>MYRANKS_H[[#This Row],[RBI]]/24.6-VLOOKUP(MYRANKS_H[[#This Row],[POS]],ReplacementLevel_H[],COLUMN(ReplacementLevel_H[RBI]),FALSE)</f>
        <v>-0.1135772357723579</v>
      </c>
      <c r="S208" s="24">
        <f>MYRANKS_H[[#This Row],[SB]]/9.4-VLOOKUP(MYRANKS_H[[#This Row],[POS]],ReplacementLevel_H[],COLUMN(ReplacementLevel_H[SB]),FALSE)</f>
        <v>-0.7090780141843972</v>
      </c>
      <c r="T208" s="24">
        <f>((MYRANKS_H[[#This Row],[H]]+1768)/(MYRANKS_H[[#This Row],[AB]]+6617)-0.267)/0.0024-VLOOKUP(MYRANKS_H[[#This Row],[POS]],ReplacementLevel_H[],COLUMN(ReplacementLevel_H[AVG]),FALSE)</f>
        <v>-9.3338803406754933E-2</v>
      </c>
      <c r="U208" s="24">
        <f>MYRANKS_H[[#This Row],[RSGP]]+MYRANKS_H[[#This Row],[HRSGP]]+MYRANKS_H[[#This Row],[RBISGP]]+MYRANKS_H[[#This Row],[SBSGP]]+MYRANKS_H[[#This Row],[AVGSGP]]</f>
        <v>-1.1295032778788325</v>
      </c>
      <c r="V208" s="57">
        <f>_xlfn.RANK.EQ(MYRANKS_H[[#This Row],[TTLSGP]],U:U,0)</f>
        <v>207</v>
      </c>
    </row>
    <row r="209" spans="1:22" ht="15" customHeight="1" x14ac:dyDescent="0.25">
      <c r="A209" s="6" t="s">
        <v>1358</v>
      </c>
      <c r="B209" s="13" t="str">
        <f>VLOOKUP(MYRANKS_H[[#This Row],[PLAYERID]],PLAYERIDMAP[],COLUMN(PLAYERIDMAP[[#This Row],[PLAYERNAME]]),FALSE)</f>
        <v>Marlon Byrd</v>
      </c>
      <c r="C209" s="9" t="str">
        <f>VLOOKUP(MYRANKS_H[[#This Row],[PLAYERID]],PLAYERIDMAP[],COLUMN(PLAYERIDMAP[[#This Row],[TEAM]]),FALSE)</f>
        <v>PHI</v>
      </c>
      <c r="D209" s="9" t="str">
        <f>VLOOKUP(MYRANKS_H[[#This Row],[PLAYERID]],PLAYERIDMAP[],COLUMN(PLAYERIDMAP[[#This Row],[POS]]),FALSE)</f>
        <v>OF</v>
      </c>
      <c r="E209" s="9">
        <f>VLOOKUP(MYRANKS_H[[#This Row],[PLAYERID]],PLAYERIDMAP[],COLUMN(PLAYERIDMAP[[#This Row],[IDFANGRAPHS]]),FALSE)</f>
        <v>950</v>
      </c>
      <c r="F209" s="10">
        <f>VLOOKUP(MYRANKS_H[[#This Row],[PLAYER NAME]],HITTERPROJECTIONS[],COLUMN(HITTERPROJECTIONS[[#This Row],[PA]]),FALSE)</f>
        <v>550</v>
      </c>
      <c r="G209" s="33">
        <f>VLOOKUP(MYRANKS_H[[#This Row],[PLAYER NAME]],HITTERPROJECTIONS[],COLUMN(HITTERPROJECTIONS[[#This Row],[AB]]),FALSE)</f>
        <v>509.64285714285711</v>
      </c>
      <c r="H209" s="33">
        <f>VLOOKUP(MYRANKS_H[[#This Row],[PLAYER NAME]],HITTERPROJECTIONS[],COLUMN(HITTERPROJECTIONS[[#This Row],[HITS]]),FALSE)</f>
        <v>134.35188171428572</v>
      </c>
      <c r="I209" s="33">
        <f>VLOOKUP(MYRANKS_H[[#This Row],[PLAYER NAME]],HITTERPROJECTIONS[],COLUMN(HITTERPROJECTIONS[[#This Row],[HR]]),FALSE)</f>
        <v>15.115885714285712</v>
      </c>
      <c r="J209" s="33">
        <f>VLOOKUP(MYRANKS_H[[#This Row],[PLAYER NAME]],HITTERPROJECTIONS[],COLUMN(HITTERPROJECTIONS[[#This Row],[R]]),FALSE)</f>
        <v>56.099999999999994</v>
      </c>
      <c r="K209" s="33">
        <f>VLOOKUP(MYRANKS_H[[#This Row],[PLAYER NAME]],HITTERPROJECTIONS[],COLUMN(HITTERPROJECTIONS[[#This Row],[RBI]]),FALSE)</f>
        <v>55</v>
      </c>
      <c r="L209" s="33">
        <f>VLOOKUP(MYRANKS_H[[#This Row],[PLAYER NAME]],HITTERPROJECTIONS[],COLUMN(HITTERPROJECTIONS[[#This Row],[BB]]),FALSE)</f>
        <v>27.5</v>
      </c>
      <c r="M209" s="33">
        <f>VLOOKUP(MYRANKS_H[[#This Row],[PLAYER NAME]],HITTERPROJECTIONS[],COLUMN(HITTERPROJECTIONS[[#This Row],[SO]]),FALSE)</f>
        <v>121</v>
      </c>
      <c r="N209" s="33">
        <f>VLOOKUP(MYRANKS_H[[#This Row],[PLAYER NAME]],HITTERPROJECTIONS[],COLUMN(HITTERPROJECTIONS[[#This Row],[SB]]),FALSE)</f>
        <v>3.0555555555555554</v>
      </c>
      <c r="O209" s="12">
        <f>MYRANKS_H[[#This Row],[H]]/MYRANKS_H[[#This Row],[AB]]</f>
        <v>0.26361966979677648</v>
      </c>
      <c r="P209" s="24">
        <f>MYRANKS_H[[#This Row],[R]]/24.6-VLOOKUP(MYRANKS_H[[#This Row],[POS]],ReplacementLevel_H[],COLUMN(ReplacementLevel_H[R]),FALSE)</f>
        <v>-0.46951219512195141</v>
      </c>
      <c r="Q209" s="24">
        <f>MYRANKS_H[[#This Row],[HR]]/10.4-VLOOKUP(MYRANKS_H[[#This Row],[POS]],ReplacementLevel_H[],COLUMN(ReplacementLevel_H[HR]),FALSE)</f>
        <v>9.3450549450549092E-2</v>
      </c>
      <c r="R209" s="24">
        <f>MYRANKS_H[[#This Row],[RBI]]/24.6-VLOOKUP(MYRANKS_H[[#This Row],[POS]],ReplacementLevel_H[],COLUMN(ReplacementLevel_H[RBI]),FALSE)</f>
        <v>-0.15422764227642283</v>
      </c>
      <c r="S209" s="24">
        <f>MYRANKS_H[[#This Row],[SB]]/9.4-VLOOKUP(MYRANKS_H[[#This Row],[POS]],ReplacementLevel_H[],COLUMN(ReplacementLevel_H[SB]),FALSE)</f>
        <v>-0.45494089834515372</v>
      </c>
      <c r="T209" s="24">
        <f>((MYRANKS_H[[#This Row],[H]]+1768)/(MYRANKS_H[[#This Row],[AB]]+6617)-0.267)/0.0024-VLOOKUP(MYRANKS_H[[#This Row],[POS]],ReplacementLevel_H[],COLUMN(ReplacementLevel_H[AVG]),FALSE)</f>
        <v>-0.16699735065265128</v>
      </c>
      <c r="U209" s="24">
        <f>MYRANKS_H[[#This Row],[RSGP]]+MYRANKS_H[[#This Row],[HRSGP]]+MYRANKS_H[[#This Row],[RBISGP]]+MYRANKS_H[[#This Row],[SBSGP]]+MYRANKS_H[[#This Row],[AVGSGP]]</f>
        <v>-1.1522275369456301</v>
      </c>
      <c r="V209" s="57">
        <f>_xlfn.RANK.EQ(MYRANKS_H[[#This Row],[TTLSGP]],U:U,0)</f>
        <v>208</v>
      </c>
    </row>
    <row r="210" spans="1:22" x14ac:dyDescent="0.25">
      <c r="A210" s="7" t="s">
        <v>1176</v>
      </c>
      <c r="B210" s="13" t="str">
        <f>VLOOKUP(MYRANKS_H[[#This Row],[PLAYERID]],PLAYERIDMAP[],COLUMN(PLAYERIDMAP[[#This Row],[PLAYERNAME]]),FALSE)</f>
        <v>Cody Ross</v>
      </c>
      <c r="C210" s="10" t="str">
        <f>VLOOKUP(MYRANKS_H[[#This Row],[PLAYERID]],PLAYERIDMAP[],COLUMN(PLAYERIDMAP[[#This Row],[TEAM]]),FALSE)</f>
        <v>ARI</v>
      </c>
      <c r="D210" s="10" t="str">
        <f>VLOOKUP(MYRANKS_H[[#This Row],[PLAYERID]],PLAYERIDMAP[],COLUMN(PLAYERIDMAP[[#This Row],[POS]]),FALSE)</f>
        <v>OF</v>
      </c>
      <c r="E210" s="10">
        <f>VLOOKUP(MYRANKS_H[[#This Row],[PLAYERID]],PLAYERIDMAP[],COLUMN(PLAYERIDMAP[[#This Row],[IDFANGRAPHS]]),FALSE)</f>
        <v>1760</v>
      </c>
      <c r="F210" s="10">
        <f>VLOOKUP(MYRANKS_H[[#This Row],[PLAYER NAME]],HITTERPROJECTIONS[],COLUMN(HITTERPROJECTIONS[[#This Row],[PA]]),FALSE)</f>
        <v>450</v>
      </c>
      <c r="G210" s="33">
        <f>VLOOKUP(MYRANKS_H[[#This Row],[PLAYER NAME]],HITTERPROJECTIONS[],COLUMN(HITTERPROJECTIONS[[#This Row],[AB]]),FALSE)</f>
        <v>408.05161943319837</v>
      </c>
      <c r="H210" s="33">
        <f>VLOOKUP(MYRANKS_H[[#This Row],[PLAYER NAME]],HITTERPROJECTIONS[],COLUMN(HITTERPROJECTIONS[[#This Row],[HITS]]),FALSE)</f>
        <v>111.02438215384615</v>
      </c>
      <c r="I210" s="33">
        <f>VLOOKUP(MYRANKS_H[[#This Row],[PLAYER NAME]],HITTERPROJECTIONS[],COLUMN(HITTERPROJECTIONS[[#This Row],[HR]]),FALSE)</f>
        <v>14.598692307692309</v>
      </c>
      <c r="J210" s="33">
        <f>VLOOKUP(MYRANKS_H[[#This Row],[PLAYER NAME]],HITTERPROJECTIONS[],COLUMN(HITTERPROJECTIONS[[#This Row],[R]]),FALSE)</f>
        <v>49.5</v>
      </c>
      <c r="K210" s="33">
        <f>VLOOKUP(MYRANKS_H[[#This Row],[PLAYER NAME]],HITTERPROJECTIONS[],COLUMN(HITTERPROJECTIONS[[#This Row],[RBI]]),FALSE)</f>
        <v>54.9</v>
      </c>
      <c r="L210" s="33">
        <f>VLOOKUP(MYRANKS_H[[#This Row],[PLAYER NAME]],HITTERPROJECTIONS[],COLUMN(HITTERPROJECTIONS[[#This Row],[BB]]),FALSE)</f>
        <v>33.75</v>
      </c>
      <c r="M210" s="33">
        <f>VLOOKUP(MYRANKS_H[[#This Row],[PLAYER NAME]],HITTERPROJECTIONS[],COLUMN(HITTERPROJECTIONS[[#This Row],[SO]]),FALSE)</f>
        <v>81</v>
      </c>
      <c r="N210" s="33">
        <f>VLOOKUP(MYRANKS_H[[#This Row],[PLAYER NAME]],HITTERPROJECTIONS[],COLUMN(HITTERPROJECTIONS[[#This Row],[SB]]),FALSE)</f>
        <v>3.375</v>
      </c>
      <c r="O210" s="12">
        <f>MYRANKS_H[[#This Row],[H]]/MYRANKS_H[[#This Row],[AB]]</f>
        <v>0.2720841601071548</v>
      </c>
      <c r="P210" s="24">
        <f>MYRANKS_H[[#This Row],[R]]/24.6-VLOOKUP(MYRANKS_H[[#This Row],[POS]],ReplacementLevel_H[],COLUMN(ReplacementLevel_H[R]),FALSE)</f>
        <v>-0.73780487804878048</v>
      </c>
      <c r="Q210" s="24">
        <f>MYRANKS_H[[#This Row],[HR]]/10.4-VLOOKUP(MYRANKS_H[[#This Row],[POS]],ReplacementLevel_H[],COLUMN(ReplacementLevel_H[HR]),FALSE)</f>
        <v>4.3720414201183333E-2</v>
      </c>
      <c r="R210" s="24">
        <f>MYRANKS_H[[#This Row],[RBI]]/24.6-VLOOKUP(MYRANKS_H[[#This Row],[POS]],ReplacementLevel_H[],COLUMN(ReplacementLevel_H[RBI]),FALSE)</f>
        <v>-0.15829268292682963</v>
      </c>
      <c r="S210" s="24">
        <f>MYRANKS_H[[#This Row],[SB]]/9.4-VLOOKUP(MYRANKS_H[[#This Row],[POS]],ReplacementLevel_H[],COLUMN(ReplacementLevel_H[SB]),FALSE)</f>
        <v>-0.42095744680851066</v>
      </c>
      <c r="T210" s="24">
        <f>((MYRANKS_H[[#This Row],[H]]+1768)/(MYRANKS_H[[#This Row],[AB]]+6617)-0.267)/0.0024-VLOOKUP(MYRANKS_H[[#This Row],[POS]],ReplacementLevel_H[],COLUMN(ReplacementLevel_H[AVG]),FALSE)</f>
        <v>5.783957624565364E-2</v>
      </c>
      <c r="U210" s="24">
        <f>MYRANKS_H[[#This Row],[RSGP]]+MYRANKS_H[[#This Row],[HRSGP]]+MYRANKS_H[[#This Row],[RBISGP]]+MYRANKS_H[[#This Row],[SBSGP]]+MYRANKS_H[[#This Row],[AVGSGP]]</f>
        <v>-1.2154950173372838</v>
      </c>
      <c r="V210" s="57">
        <f>_xlfn.RANK.EQ(MYRANKS_H[[#This Row],[TTLSGP]],U:U,0)</f>
        <v>209</v>
      </c>
    </row>
    <row r="211" spans="1:22" ht="15" customHeight="1" x14ac:dyDescent="0.25">
      <c r="A211" s="6" t="s">
        <v>1608</v>
      </c>
      <c r="B211" s="13" t="str">
        <f>VLOOKUP(MYRANKS_H[[#This Row],[PLAYERID]],PLAYERIDMAP[],COLUMN(PLAYERIDMAP[[#This Row],[PLAYERNAME]]),FALSE)</f>
        <v>Robbie Grossman</v>
      </c>
      <c r="C211" s="9" t="str">
        <f>VLOOKUP(MYRANKS_H[[#This Row],[PLAYERID]],PLAYERIDMAP[],COLUMN(PLAYERIDMAP[[#This Row],[TEAM]]),FALSE)</f>
        <v>HOU</v>
      </c>
      <c r="D211" s="9" t="str">
        <f>VLOOKUP(MYRANKS_H[[#This Row],[PLAYERID]],PLAYERIDMAP[],COLUMN(PLAYERIDMAP[[#This Row],[POS]]),FALSE)</f>
        <v>OF</v>
      </c>
      <c r="E211" s="9">
        <f>VLOOKUP(MYRANKS_H[[#This Row],[PLAYERID]],PLAYERIDMAP[],COLUMN(PLAYERIDMAP[[#This Row],[IDFANGRAPHS]]),FALSE)</f>
        <v>5254</v>
      </c>
      <c r="F211" s="10">
        <f>VLOOKUP(MYRANKS_H[[#This Row],[PLAYER NAME]],HITTERPROJECTIONS[],COLUMN(HITTERPROJECTIONS[[#This Row],[PA]]),FALSE)</f>
        <v>525</v>
      </c>
      <c r="G211" s="33">
        <f>VLOOKUP(MYRANKS_H[[#This Row],[PLAYER NAME]],HITTERPROJECTIONS[],COLUMN(HITTERPROJECTIONS[[#This Row],[AB]]),FALSE)</f>
        <v>465.3</v>
      </c>
      <c r="H211" s="33">
        <f>VLOOKUP(MYRANKS_H[[#This Row],[PLAYER NAME]],HITTERPROJECTIONS[],COLUMN(HITTERPROJECTIONS[[#This Row],[HITS]]),FALSE)</f>
        <v>116.93203200000001</v>
      </c>
      <c r="I211" s="33">
        <f>VLOOKUP(MYRANKS_H[[#This Row],[PLAYER NAME]],HITTERPROJECTIONS[],COLUMN(HITTERPROJECTIONS[[#This Row],[HR]]),FALSE)</f>
        <v>8.4672000000000001</v>
      </c>
      <c r="J211" s="33">
        <f>VLOOKUP(MYRANKS_H[[#This Row],[PLAYER NAME]],HITTERPROJECTIONS[],COLUMN(HITTERPROJECTIONS[[#This Row],[R]]),FALSE)</f>
        <v>56.7</v>
      </c>
      <c r="K211" s="33">
        <f>VLOOKUP(MYRANKS_H[[#This Row],[PLAYER NAME]],HITTERPROJECTIONS[],COLUMN(HITTERPROJECTIONS[[#This Row],[RBI]]),FALSE)</f>
        <v>47.25</v>
      </c>
      <c r="L211" s="33">
        <f>VLOOKUP(MYRANKS_H[[#This Row],[PLAYER NAME]],HITTERPROJECTIONS[],COLUMN(HITTERPROJECTIONS[[#This Row],[BB]]),FALSE)</f>
        <v>52.5</v>
      </c>
      <c r="M211" s="33">
        <f>VLOOKUP(MYRANKS_H[[#This Row],[PLAYER NAME]],HITTERPROJECTIONS[],COLUMN(HITTERPROJECTIONS[[#This Row],[SO]]),FALSE)</f>
        <v>115.5</v>
      </c>
      <c r="N211" s="33">
        <f>VLOOKUP(MYRANKS_H[[#This Row],[PLAYER NAME]],HITTERPROJECTIONS[],COLUMN(HITTERPROJECTIONS[[#This Row],[SB]]),FALSE)</f>
        <v>13.65</v>
      </c>
      <c r="O211" s="12">
        <f>MYRANKS_H[[#This Row],[H]]/MYRANKS_H[[#This Row],[AB]]</f>
        <v>0.25130460348162476</v>
      </c>
      <c r="P211" s="24">
        <f>MYRANKS_H[[#This Row],[R]]/24.6-VLOOKUP(MYRANKS_H[[#This Row],[POS]],ReplacementLevel_H[],COLUMN(ReplacementLevel_H[R]),FALSE)</f>
        <v>-0.44512195121951237</v>
      </c>
      <c r="Q211" s="24">
        <f>MYRANKS_H[[#This Row],[HR]]/10.4-VLOOKUP(MYRANKS_H[[#This Row],[POS]],ReplacementLevel_H[],COLUMN(ReplacementLevel_H[HR]),FALSE)</f>
        <v>-0.54584615384615398</v>
      </c>
      <c r="R211" s="24">
        <f>MYRANKS_H[[#This Row],[RBI]]/24.6-VLOOKUP(MYRANKS_H[[#This Row],[POS]],ReplacementLevel_H[],COLUMN(ReplacementLevel_H[RBI]),FALSE)</f>
        <v>-0.46926829268292702</v>
      </c>
      <c r="S211" s="24">
        <f>MYRANKS_H[[#This Row],[SB]]/9.4-VLOOKUP(MYRANKS_H[[#This Row],[POS]],ReplacementLevel_H[],COLUMN(ReplacementLevel_H[SB]),FALSE)</f>
        <v>0.67212765957446807</v>
      </c>
      <c r="T211" s="24">
        <f>((MYRANKS_H[[#This Row],[H]]+1768)/(MYRANKS_H[[#This Row],[AB]]+6617)-0.267)/0.0024-VLOOKUP(MYRANKS_H[[#This Row],[POS]],ReplacementLevel_H[],COLUMN(ReplacementLevel_H[AVG]),FALSE)</f>
        <v>-0.49546762115886334</v>
      </c>
      <c r="U211" s="24">
        <f>MYRANKS_H[[#This Row],[RSGP]]+MYRANKS_H[[#This Row],[HRSGP]]+MYRANKS_H[[#This Row],[RBISGP]]+MYRANKS_H[[#This Row],[SBSGP]]+MYRANKS_H[[#This Row],[AVGSGP]]</f>
        <v>-1.2835763593329885</v>
      </c>
      <c r="V211" s="57">
        <f>_xlfn.RANK.EQ(MYRANKS_H[[#This Row],[TTLSGP]],U:U,0)</f>
        <v>210</v>
      </c>
    </row>
    <row r="212" spans="1:22" ht="15" customHeight="1" x14ac:dyDescent="0.25">
      <c r="A212" s="6" t="s">
        <v>1249</v>
      </c>
      <c r="B212" s="13" t="str">
        <f>VLOOKUP(MYRANKS_H[[#This Row],[PLAYERID]],PLAYERIDMAP[],COLUMN(PLAYERIDMAP[[#This Row],[PLAYERNAME]]),FALSE)</f>
        <v>J.P. Arencibia</v>
      </c>
      <c r="C212" s="9" t="str">
        <f>VLOOKUP(MYRANKS_H[[#This Row],[PLAYERID]],PLAYERIDMAP[],COLUMN(PLAYERIDMAP[[#This Row],[TEAM]]),FALSE)</f>
        <v>TEX</v>
      </c>
      <c r="D212" s="9" t="str">
        <f>VLOOKUP(MYRANKS_H[[#This Row],[PLAYERID]],PLAYERIDMAP[],COLUMN(PLAYERIDMAP[[#This Row],[POS]]),FALSE)</f>
        <v>C</v>
      </c>
      <c r="E212" s="9">
        <f>VLOOKUP(MYRANKS_H[[#This Row],[PLAYERID]],PLAYERIDMAP[],COLUMN(PLAYERIDMAP[[#This Row],[IDFANGRAPHS]]),FALSE)</f>
        <v>697</v>
      </c>
      <c r="F212" s="10">
        <f>VLOOKUP(MYRANKS_H[[#This Row],[PLAYER NAME]],HITTERPROJECTIONS[],COLUMN(HITTERPROJECTIONS[[#This Row],[PA]]),FALSE)</f>
        <v>250</v>
      </c>
      <c r="G212" s="33">
        <f>VLOOKUP(MYRANKS_H[[#This Row],[PLAYER NAME]],HITTERPROJECTIONS[],COLUMN(HITTERPROJECTIONS[[#This Row],[AB]]),FALSE)</f>
        <v>236.69117647058823</v>
      </c>
      <c r="H212" s="33">
        <f>VLOOKUP(MYRANKS_H[[#This Row],[PLAYER NAME]],HITTERPROJECTIONS[],COLUMN(HITTERPROJECTIONS[[#This Row],[HITS]]),FALSE)</f>
        <v>48.736011213235287</v>
      </c>
      <c r="I212" s="33">
        <f>VLOOKUP(MYRANKS_H[[#This Row],[PLAYER NAME]],HITTERPROJECTIONS[],COLUMN(HITTERPROJECTIONS[[#This Row],[HR]]),FALSE)</f>
        <v>10.594093382352941</v>
      </c>
      <c r="J212" s="33">
        <f>VLOOKUP(MYRANKS_H[[#This Row],[PLAYER NAME]],HITTERPROJECTIONS[],COLUMN(HITTERPROJECTIONS[[#This Row],[R]]),FALSE)</f>
        <v>26.25</v>
      </c>
      <c r="K212" s="33">
        <f>VLOOKUP(MYRANKS_H[[#This Row],[PLAYER NAME]],HITTERPROJECTIONS[],COLUMN(HITTERPROJECTIONS[[#This Row],[RBI]]),FALSE)</f>
        <v>33</v>
      </c>
      <c r="L212" s="33">
        <f>VLOOKUP(MYRANKS_H[[#This Row],[PLAYER NAME]],HITTERPROJECTIONS[],COLUMN(HITTERPROJECTIONS[[#This Row],[BB]]),FALSE)</f>
        <v>10</v>
      </c>
      <c r="M212" s="33">
        <f>VLOOKUP(MYRANKS_H[[#This Row],[PLAYER NAME]],HITTERPROJECTIONS[],COLUMN(HITTERPROJECTIONS[[#This Row],[SO]]),FALSE)</f>
        <v>75</v>
      </c>
      <c r="N212" s="33">
        <f>VLOOKUP(MYRANKS_H[[#This Row],[PLAYER NAME]],HITTERPROJECTIONS[],COLUMN(HITTERPROJECTIONS[[#This Row],[SB]]),FALSE)</f>
        <v>0.36764705882352944</v>
      </c>
      <c r="O212" s="12">
        <f>MYRANKS_H[[#This Row],[H]]/MYRANKS_H[[#This Row],[AB]]</f>
        <v>0.20590548384591484</v>
      </c>
      <c r="P212" s="24">
        <f>MYRANKS_H[[#This Row],[R]]/24.6-VLOOKUP(MYRANKS_H[[#This Row],[POS]],ReplacementLevel_H[],COLUMN(ReplacementLevel_H[R]),FALSE)</f>
        <v>-0.59292682926829277</v>
      </c>
      <c r="Q212" s="24">
        <f>MYRANKS_H[[#This Row],[HR]]/10.4-VLOOKUP(MYRANKS_H[[#This Row],[POS]],ReplacementLevel_H[],COLUMN(ReplacementLevel_H[HR]),FALSE)</f>
        <v>-5.1337174773755656E-2</v>
      </c>
      <c r="R212" s="24">
        <f>MYRANKS_H[[#This Row],[RBI]]/24.6-VLOOKUP(MYRANKS_H[[#This Row],[POS]],ReplacementLevel_H[],COLUMN(ReplacementLevel_H[RBI]),FALSE)</f>
        <v>-0.44853658536585383</v>
      </c>
      <c r="S212" s="24">
        <f>MYRANKS_H[[#This Row],[SB]]/9.4-VLOOKUP(MYRANKS_H[[#This Row],[POS]],ReplacementLevel_H[],COLUMN(ReplacementLevel_H[SB]),FALSE)</f>
        <v>-0.14088861076345432</v>
      </c>
      <c r="T212" s="24">
        <f>((MYRANKS_H[[#This Row],[H]]+1768)/(MYRANKS_H[[#This Row],[AB]]+6617)-0.267)/0.0024-VLOOKUP(MYRANKS_H[[#This Row],[POS]],ReplacementLevel_H[],COLUMN(ReplacementLevel_H[AVG]),FALSE)</f>
        <v>-8.2458884596318893E-2</v>
      </c>
      <c r="U212" s="24">
        <f>MYRANKS_H[[#This Row],[RSGP]]+MYRANKS_H[[#This Row],[HRSGP]]+MYRANKS_H[[#This Row],[RBISGP]]+MYRANKS_H[[#This Row],[SBSGP]]+MYRANKS_H[[#This Row],[AVGSGP]]</f>
        <v>-1.3161480847676756</v>
      </c>
      <c r="V212" s="57">
        <f>_xlfn.RANK.EQ(MYRANKS_H[[#This Row],[TTLSGP]],U:U,0)</f>
        <v>211</v>
      </c>
    </row>
    <row r="213" spans="1:22" ht="15" customHeight="1" x14ac:dyDescent="0.25">
      <c r="A213" s="6" t="s">
        <v>1346</v>
      </c>
      <c r="B213" s="13" t="str">
        <f>VLOOKUP(MYRANKS_H[[#This Row],[PLAYERID]],PLAYERIDMAP[],COLUMN(PLAYERIDMAP[[#This Row],[PLAYERNAME]]),FALSE)</f>
        <v>Derek Jeter</v>
      </c>
      <c r="C213" s="9" t="str">
        <f>VLOOKUP(MYRANKS_H[[#This Row],[PLAYERID]],PLAYERIDMAP[],COLUMN(PLAYERIDMAP[[#This Row],[TEAM]]),FALSE)</f>
        <v>NYY</v>
      </c>
      <c r="D213" s="9" t="str">
        <f>VLOOKUP(MYRANKS_H[[#This Row],[PLAYERID]],PLAYERIDMAP[],COLUMN(PLAYERIDMAP[[#This Row],[POS]]),FALSE)</f>
        <v>SS</v>
      </c>
      <c r="E213" s="9">
        <f>VLOOKUP(MYRANKS_H[[#This Row],[PLAYERID]],PLAYERIDMAP[],COLUMN(PLAYERIDMAP[[#This Row],[IDFANGRAPHS]]),FALSE)</f>
        <v>826</v>
      </c>
      <c r="F213" s="10">
        <f>VLOOKUP(MYRANKS_H[[#This Row],[PLAYER NAME]],HITTERPROJECTIONS[],COLUMN(HITTERPROJECTIONS[[#This Row],[PA]]),FALSE)</f>
        <v>500</v>
      </c>
      <c r="G213" s="33">
        <f>VLOOKUP(MYRANKS_H[[#This Row],[PLAYER NAME]],HITTERPROJECTIONS[],COLUMN(HITTERPROJECTIONS[[#This Row],[AB]]),FALSE)</f>
        <v>448.83333333333331</v>
      </c>
      <c r="H213" s="33">
        <f>VLOOKUP(MYRANKS_H[[#This Row],[PLAYER NAME]],HITTERPROJECTIONS[],COLUMN(HITTERPROJECTIONS[[#This Row],[HITS]]),FALSE)</f>
        <v>127.74966666666666</v>
      </c>
      <c r="I213" s="33">
        <f>VLOOKUP(MYRANKS_H[[#This Row],[PLAYER NAME]],HITTERPROJECTIONS[],COLUMN(HITTERPROJECTIONS[[#This Row],[HR]]),FALSE)</f>
        <v>7.4749999999999996</v>
      </c>
      <c r="J213" s="33">
        <f>VLOOKUP(MYRANKS_H[[#This Row],[PLAYER NAME]],HITTERPROJECTIONS[],COLUMN(HITTERPROJECTIONS[[#This Row],[R]]),FALSE)</f>
        <v>59</v>
      </c>
      <c r="K213" s="33">
        <f>VLOOKUP(MYRANKS_H[[#This Row],[PLAYER NAME]],HITTERPROJECTIONS[],COLUMN(HITTERPROJECTIONS[[#This Row],[RBI]]),FALSE)</f>
        <v>45.5</v>
      </c>
      <c r="L213" s="33">
        <f>VLOOKUP(MYRANKS_H[[#This Row],[PLAYER NAME]],HITTERPROJECTIONS[],COLUMN(HITTERPROJECTIONS[[#This Row],[BB]]),FALSE)</f>
        <v>45</v>
      </c>
      <c r="M213" s="33">
        <f>VLOOKUP(MYRANKS_H[[#This Row],[PLAYER NAME]],HITTERPROJECTIONS[],COLUMN(HITTERPROJECTIONS[[#This Row],[SO]]),FALSE)</f>
        <v>67.5</v>
      </c>
      <c r="N213" s="33">
        <f>VLOOKUP(MYRANKS_H[[#This Row],[PLAYER NAME]],HITTERPROJECTIONS[],COLUMN(HITTERPROJECTIONS[[#This Row],[SB]]),FALSE)</f>
        <v>3.5</v>
      </c>
      <c r="O213" s="12">
        <f>MYRANKS_H[[#This Row],[H]]/MYRANKS_H[[#This Row],[AB]]</f>
        <v>0.2846260675826216</v>
      </c>
      <c r="P213" s="24">
        <f>MYRANKS_H[[#This Row],[R]]/24.6-VLOOKUP(MYRANKS_H[[#This Row],[POS]],ReplacementLevel_H[],COLUMN(ReplacementLevel_H[R]),FALSE)</f>
        <v>-0.30162601626016272</v>
      </c>
      <c r="Q213" s="24">
        <f>MYRANKS_H[[#This Row],[HR]]/10.4-VLOOKUP(MYRANKS_H[[#This Row],[POS]],ReplacementLevel_H[],COLUMN(ReplacementLevel_H[HR]),FALSE)</f>
        <v>-0.40125000000000022</v>
      </c>
      <c r="R213" s="24">
        <f>MYRANKS_H[[#This Row],[RBI]]/24.6-VLOOKUP(MYRANKS_H[[#This Row],[POS]],ReplacementLevel_H[],COLUMN(ReplacementLevel_H[RBI]),FALSE)</f>
        <v>-0.35040650406504104</v>
      </c>
      <c r="S213" s="24">
        <f>MYRANKS_H[[#This Row],[SB]]/9.4-VLOOKUP(MYRANKS_H[[#This Row],[POS]],ReplacementLevel_H[],COLUMN(ReplacementLevel_H[SB]),FALSE)</f>
        <v>-1.037659574468085</v>
      </c>
      <c r="T213" s="24">
        <f>((MYRANKS_H[[#This Row],[H]]+1768)/(MYRANKS_H[[#This Row],[AB]]+6617)-0.267)/0.0024-VLOOKUP(MYRANKS_H[[#This Row],[POS]],ReplacementLevel_H[],COLUMN(ReplacementLevel_H[AVG]),FALSE)</f>
        <v>0.70087549632424184</v>
      </c>
      <c r="U213" s="24">
        <f>MYRANKS_H[[#This Row],[RSGP]]+MYRANKS_H[[#This Row],[HRSGP]]+MYRANKS_H[[#This Row],[RBISGP]]+MYRANKS_H[[#This Row],[SBSGP]]+MYRANKS_H[[#This Row],[AVGSGP]]</f>
        <v>-1.390066598469047</v>
      </c>
      <c r="V213" s="57">
        <f>_xlfn.RANK.EQ(MYRANKS_H[[#This Row],[TTLSGP]],U:U,0)</f>
        <v>212</v>
      </c>
    </row>
    <row r="214" spans="1:22" x14ac:dyDescent="0.25">
      <c r="A214" s="7" t="s">
        <v>1342</v>
      </c>
      <c r="B214" s="13" t="str">
        <f>VLOOKUP(MYRANKS_H[[#This Row],[PLAYERID]],PLAYERIDMAP[],COLUMN(PLAYERIDMAP[[#This Row],[PLAYERNAME]]),FALSE)</f>
        <v>Alex Presley</v>
      </c>
      <c r="C214" s="10" t="str">
        <f>VLOOKUP(MYRANKS_H[[#This Row],[PLAYERID]],PLAYERIDMAP[],COLUMN(PLAYERIDMAP[[#This Row],[TEAM]]),FALSE)</f>
        <v>MIN</v>
      </c>
      <c r="D214" s="10" t="str">
        <f>VLOOKUP(MYRANKS_H[[#This Row],[PLAYERID]],PLAYERIDMAP[],COLUMN(PLAYERIDMAP[[#This Row],[POS]]),FALSE)</f>
        <v>OF</v>
      </c>
      <c r="E214" s="10">
        <f>VLOOKUP(MYRANKS_H[[#This Row],[PLAYERID]],PLAYERIDMAP[],COLUMN(PLAYERIDMAP[[#This Row],[IDFANGRAPHS]]),FALSE)</f>
        <v>5305</v>
      </c>
      <c r="F214" s="10">
        <f>VLOOKUP(MYRANKS_H[[#This Row],[PLAYER NAME]],HITTERPROJECTIONS[],COLUMN(HITTERPROJECTIONS[[#This Row],[PA]]),FALSE)</f>
        <v>475</v>
      </c>
      <c r="G214" s="33">
        <f>VLOOKUP(MYRANKS_H[[#This Row],[PLAYER NAME]],HITTERPROJECTIONS[],COLUMN(HITTERPROJECTIONS[[#This Row],[AB]]),FALSE)</f>
        <v>448.28125</v>
      </c>
      <c r="H214" s="33">
        <f>VLOOKUP(MYRANKS_H[[#This Row],[PLAYER NAME]],HITTERPROJECTIONS[],COLUMN(HITTERPROJECTIONS[[#This Row],[HITS]]),FALSE)</f>
        <v>119.0249478125</v>
      </c>
      <c r="I214" s="33">
        <f>VLOOKUP(MYRANKS_H[[#This Row],[PLAYER NAME]],HITTERPROJECTIONS[],COLUMN(HITTERPROJECTIONS[[#This Row],[HR]]),FALSE)</f>
        <v>9.8621874999999992</v>
      </c>
      <c r="J214" s="33">
        <f>VLOOKUP(MYRANKS_H[[#This Row],[PLAYER NAME]],HITTERPROJECTIONS[],COLUMN(HITTERPROJECTIONS[[#This Row],[R]]),FALSE)</f>
        <v>51.3</v>
      </c>
      <c r="K214" s="33">
        <f>VLOOKUP(MYRANKS_H[[#This Row],[PLAYER NAME]],HITTERPROJECTIONS[],COLUMN(HITTERPROJECTIONS[[#This Row],[RBI]]),FALSE)</f>
        <v>40.375</v>
      </c>
      <c r="L214" s="33">
        <f>VLOOKUP(MYRANKS_H[[#This Row],[PLAYER NAME]],HITTERPROJECTIONS[],COLUMN(HITTERPROJECTIONS[[#This Row],[BB]]),FALSE)</f>
        <v>23.75</v>
      </c>
      <c r="M214" s="33">
        <f>VLOOKUP(MYRANKS_H[[#This Row],[PLAYER NAME]],HITTERPROJECTIONS[],COLUMN(HITTERPROJECTIONS[[#This Row],[SO]]),FALSE)</f>
        <v>90.25</v>
      </c>
      <c r="N214" s="33">
        <f>VLOOKUP(MYRANKS_H[[#This Row],[PLAYER NAME]],HITTERPROJECTIONS[],COLUMN(HITTERPROJECTIONS[[#This Row],[SB]]),FALSE)</f>
        <v>12.35</v>
      </c>
      <c r="O214" s="12">
        <f>MYRANKS_H[[#This Row],[H]]/MYRANKS_H[[#This Row],[AB]]</f>
        <v>0.26551400000000003</v>
      </c>
      <c r="P214" s="24">
        <f>MYRANKS_H[[#This Row],[R]]/24.6-VLOOKUP(MYRANKS_H[[#This Row],[POS]],ReplacementLevel_H[],COLUMN(ReplacementLevel_H[R]),FALSE)</f>
        <v>-0.66463414634146378</v>
      </c>
      <c r="Q214" s="24">
        <f>MYRANKS_H[[#This Row],[HR]]/10.4-VLOOKUP(MYRANKS_H[[#This Row],[POS]],ReplacementLevel_H[],COLUMN(ReplacementLevel_H[HR]),FALSE)</f>
        <v>-0.41171274038461558</v>
      </c>
      <c r="R214" s="24">
        <f>MYRANKS_H[[#This Row],[RBI]]/24.6-VLOOKUP(MYRANKS_H[[#This Row],[POS]],ReplacementLevel_H[],COLUMN(ReplacementLevel_H[RBI]),FALSE)</f>
        <v>-0.74873983739837424</v>
      </c>
      <c r="S214" s="24">
        <f>MYRANKS_H[[#This Row],[SB]]/9.4-VLOOKUP(MYRANKS_H[[#This Row],[POS]],ReplacementLevel_H[],COLUMN(ReplacementLevel_H[SB]),FALSE)</f>
        <v>0.53382978723404251</v>
      </c>
      <c r="T214" s="24">
        <f>((MYRANKS_H[[#This Row],[H]]+1768)/(MYRANKS_H[[#This Row],[AB]]+6617)-0.267)/0.0024-VLOOKUP(MYRANKS_H[[#This Row],[POS]],ReplacementLevel_H[],COLUMN(ReplacementLevel_H[AVG]),FALSE)</f>
        <v>-0.10491918005742107</v>
      </c>
      <c r="U214" s="24">
        <f>MYRANKS_H[[#This Row],[RSGP]]+MYRANKS_H[[#This Row],[HRSGP]]+MYRANKS_H[[#This Row],[RBISGP]]+MYRANKS_H[[#This Row],[SBSGP]]+MYRANKS_H[[#This Row],[AVGSGP]]</f>
        <v>-1.3961761169478319</v>
      </c>
      <c r="V214" s="57">
        <f>_xlfn.RANK.EQ(MYRANKS_H[[#This Row],[TTLSGP]],U:U,0)</f>
        <v>213</v>
      </c>
    </row>
    <row r="215" spans="1:22" ht="15" customHeight="1" x14ac:dyDescent="0.25">
      <c r="A215" s="6" t="s">
        <v>1157</v>
      </c>
      <c r="B215" s="13" t="str">
        <f>VLOOKUP(MYRANKS_H[[#This Row],[PLAYERID]],PLAYERIDMAP[],COLUMN(PLAYERIDMAP[[#This Row],[PLAYERNAME]]),FALSE)</f>
        <v>David Murphy</v>
      </c>
      <c r="C215" s="9" t="str">
        <f>VLOOKUP(MYRANKS_H[[#This Row],[PLAYERID]],PLAYERIDMAP[],COLUMN(PLAYERIDMAP[[#This Row],[TEAM]]),FALSE)</f>
        <v>CLE</v>
      </c>
      <c r="D215" s="9" t="str">
        <f>VLOOKUP(MYRANKS_H[[#This Row],[PLAYERID]],PLAYERIDMAP[],COLUMN(PLAYERIDMAP[[#This Row],[POS]]),FALSE)</f>
        <v>OF</v>
      </c>
      <c r="E215" s="9">
        <f>VLOOKUP(MYRANKS_H[[#This Row],[PLAYERID]],PLAYERIDMAP[],COLUMN(PLAYERIDMAP[[#This Row],[IDFANGRAPHS]]),FALSE)</f>
        <v>6035</v>
      </c>
      <c r="F215" s="10">
        <f>VLOOKUP(MYRANKS_H[[#This Row],[PLAYER NAME]],HITTERPROJECTIONS[],COLUMN(HITTERPROJECTIONS[[#This Row],[PA]]),FALSE)</f>
        <v>450</v>
      </c>
      <c r="G215" s="33">
        <f>VLOOKUP(MYRANKS_H[[#This Row],[PLAYER NAME]],HITTERPROJECTIONS[],COLUMN(HITTERPROJECTIONS[[#This Row],[AB]]),FALSE)</f>
        <v>406.5</v>
      </c>
      <c r="H215" s="33">
        <f>VLOOKUP(MYRANKS_H[[#This Row],[PLAYER NAME]],HITTERPROJECTIONS[],COLUMN(HITTERPROJECTIONS[[#This Row],[HITS]]),FALSE)</f>
        <v>110.28087037499999</v>
      </c>
      <c r="I215" s="33">
        <f>VLOOKUP(MYRANKS_H[[#This Row],[PLAYER NAME]],HITTERPROJECTIONS[],COLUMN(HITTERPROJECTIONS[[#This Row],[HR]]),FALSE)</f>
        <v>13.490662499999999</v>
      </c>
      <c r="J215" s="33">
        <f>VLOOKUP(MYRANKS_H[[#This Row],[PLAYER NAME]],HITTERPROJECTIONS[],COLUMN(HITTERPROJECTIONS[[#This Row],[R]]),FALSE)</f>
        <v>49.95</v>
      </c>
      <c r="K215" s="33">
        <f>VLOOKUP(MYRANKS_H[[#This Row],[PLAYER NAME]],HITTERPROJECTIONS[],COLUMN(HITTERPROJECTIONS[[#This Row],[RBI]]),FALSE)</f>
        <v>46.8</v>
      </c>
      <c r="L215" s="33">
        <f>VLOOKUP(MYRANKS_H[[#This Row],[PLAYER NAME]],HITTERPROJECTIONS[],COLUMN(HITTERPROJECTIONS[[#This Row],[BB]]),FALSE)</f>
        <v>40.5</v>
      </c>
      <c r="M215" s="33">
        <f>VLOOKUP(MYRANKS_H[[#This Row],[PLAYER NAME]],HITTERPROJECTIONS[],COLUMN(HITTERPROJECTIONS[[#This Row],[SO]]),FALSE)</f>
        <v>60.750000000000007</v>
      </c>
      <c r="N215" s="33">
        <f>VLOOKUP(MYRANKS_H[[#This Row],[PLAYER NAME]],HITTERPROJECTIONS[],COLUMN(HITTERPROJECTIONS[[#This Row],[SB]]),FALSE)</f>
        <v>5.3999999999999995</v>
      </c>
      <c r="O215" s="12">
        <f>MYRANKS_H[[#This Row],[H]]/MYRANKS_H[[#This Row],[AB]]</f>
        <v>0.27129365405904055</v>
      </c>
      <c r="P215" s="24">
        <f>MYRANKS_H[[#This Row],[R]]/24.6-VLOOKUP(MYRANKS_H[[#This Row],[POS]],ReplacementLevel_H[],COLUMN(ReplacementLevel_H[R]),FALSE)</f>
        <v>-0.71951219512195141</v>
      </c>
      <c r="Q215" s="24">
        <f>MYRANKS_H[[#This Row],[HR]]/10.4-VLOOKUP(MYRANKS_H[[#This Row],[POS]],ReplacementLevel_H[],COLUMN(ReplacementLevel_H[HR]),FALSE)</f>
        <v>-6.282091346153873E-2</v>
      </c>
      <c r="R215" s="24">
        <f>MYRANKS_H[[#This Row],[RBI]]/24.6-VLOOKUP(MYRANKS_H[[#This Row],[POS]],ReplacementLevel_H[],COLUMN(ReplacementLevel_H[RBI]),FALSE)</f>
        <v>-0.48756097560975653</v>
      </c>
      <c r="S215" s="24">
        <f>MYRANKS_H[[#This Row],[SB]]/9.4-VLOOKUP(MYRANKS_H[[#This Row],[POS]],ReplacementLevel_H[],COLUMN(ReplacementLevel_H[SB]),FALSE)</f>
        <v>-0.20553191489361711</v>
      </c>
      <c r="T215" s="24">
        <f>((MYRANKS_H[[#This Row],[H]]+1768)/(MYRANKS_H[[#This Row],[AB]]+6617)-0.267)/0.0024-VLOOKUP(MYRANKS_H[[#This Row],[POS]],ReplacementLevel_H[],COLUMN(ReplacementLevel_H[AVG]),FALSE)</f>
        <v>3.8351864870302899E-2</v>
      </c>
      <c r="U215" s="24">
        <f>MYRANKS_H[[#This Row],[RSGP]]+MYRANKS_H[[#This Row],[HRSGP]]+MYRANKS_H[[#This Row],[RBISGP]]+MYRANKS_H[[#This Row],[SBSGP]]+MYRANKS_H[[#This Row],[AVGSGP]]</f>
        <v>-1.4370741342165609</v>
      </c>
      <c r="V215" s="57">
        <f>_xlfn.RANK.EQ(MYRANKS_H[[#This Row],[TTLSGP]],U:U,0)</f>
        <v>214</v>
      </c>
    </row>
    <row r="216" spans="1:22" ht="15" customHeight="1" x14ac:dyDescent="0.25">
      <c r="A216" s="6" t="s">
        <v>1353</v>
      </c>
      <c r="B216" s="13" t="str">
        <f>VLOOKUP(MYRANKS_H[[#This Row],[PLAYERID]],PLAYERIDMAP[],COLUMN(PLAYERIDMAP[[#This Row],[PLAYERNAME]]),FALSE)</f>
        <v>Mike Moustakas</v>
      </c>
      <c r="C216" s="9" t="str">
        <f>VLOOKUP(MYRANKS_H[[#This Row],[PLAYERID]],PLAYERIDMAP[],COLUMN(PLAYERIDMAP[[#This Row],[TEAM]]),FALSE)</f>
        <v>KC</v>
      </c>
      <c r="D216" s="9" t="str">
        <f>VLOOKUP(MYRANKS_H[[#This Row],[PLAYERID]],PLAYERIDMAP[],COLUMN(PLAYERIDMAP[[#This Row],[POS]]),FALSE)</f>
        <v>3B</v>
      </c>
      <c r="E216" s="9">
        <f>VLOOKUP(MYRANKS_H[[#This Row],[PLAYERID]],PLAYERIDMAP[],COLUMN(PLAYERIDMAP[[#This Row],[IDFANGRAPHS]]),FALSE)</f>
        <v>4892</v>
      </c>
      <c r="F216" s="10">
        <f>VLOOKUP(MYRANKS_H[[#This Row],[PLAYER NAME]],HITTERPROJECTIONS[],COLUMN(HITTERPROJECTIONS[[#This Row],[PA]]),FALSE)</f>
        <v>550</v>
      </c>
      <c r="G216" s="33">
        <f>VLOOKUP(MYRANKS_H[[#This Row],[PLAYER NAME]],HITTERPROJECTIONS[],COLUMN(HITTERPROJECTIONS[[#This Row],[AB]]),FALSE)</f>
        <v>505.53881987577637</v>
      </c>
      <c r="H216" s="33">
        <f>VLOOKUP(MYRANKS_H[[#This Row],[PLAYER NAME]],HITTERPROJECTIONS[],COLUMN(HITTERPROJECTIONS[[#This Row],[HITS]]),FALSE)</f>
        <v>123.89068790760869</v>
      </c>
      <c r="I216" s="33">
        <f>VLOOKUP(MYRANKS_H[[#This Row],[PLAYER NAME]],HITTERPROJECTIONS[],COLUMN(HITTERPROJECTIONS[[#This Row],[HR]]),FALSE)</f>
        <v>13.102972826086958</v>
      </c>
      <c r="J216" s="33">
        <f>VLOOKUP(MYRANKS_H[[#This Row],[PLAYER NAME]],HITTERPROJECTIONS[],COLUMN(HITTERPROJECTIONS[[#This Row],[R]]),FALSE)</f>
        <v>52.25</v>
      </c>
      <c r="K216" s="33">
        <f>VLOOKUP(MYRANKS_H[[#This Row],[PLAYER NAME]],HITTERPROJECTIONS[],COLUMN(HITTERPROJECTIONS[[#This Row],[RBI]]),FALSE)</f>
        <v>53.9</v>
      </c>
      <c r="L216" s="33">
        <f>VLOOKUP(MYRANKS_H[[#This Row],[PLAYER NAME]],HITTERPROJECTIONS[],COLUMN(HITTERPROJECTIONS[[#This Row],[BB]]),FALSE)</f>
        <v>35.75</v>
      </c>
      <c r="M216" s="33">
        <f>VLOOKUP(MYRANKS_H[[#This Row],[PLAYER NAME]],HITTERPROJECTIONS[],COLUMN(HITTERPROJECTIONS[[#This Row],[SO]]),FALSE)</f>
        <v>93.5</v>
      </c>
      <c r="N216" s="33">
        <f>VLOOKUP(MYRANKS_H[[#This Row],[PLAYER NAME]],HITTERPROJECTIONS[],COLUMN(HITTERPROJECTIONS[[#This Row],[SB]]),FALSE)</f>
        <v>3.9722222222222223</v>
      </c>
      <c r="O216" s="12">
        <f>MYRANKS_H[[#This Row],[H]]/MYRANKS_H[[#This Row],[AB]]</f>
        <v>0.24506661612663447</v>
      </c>
      <c r="P216" s="24">
        <f>MYRANKS_H[[#This Row],[R]]/24.6-VLOOKUP(MYRANKS_H[[#This Row],[POS]],ReplacementLevel_H[],COLUMN(ReplacementLevel_H[R]),FALSE)</f>
        <v>-0.31601626016260154</v>
      </c>
      <c r="Q216" s="24">
        <f>MYRANKS_H[[#This Row],[HR]]/10.4-VLOOKUP(MYRANKS_H[[#This Row],[POS]],ReplacementLevel_H[],COLUMN(ReplacementLevel_H[HR]),FALSE)</f>
        <v>-0.14009876672240784</v>
      </c>
      <c r="R216" s="24">
        <f>MYRANKS_H[[#This Row],[RBI]]/24.6-VLOOKUP(MYRANKS_H[[#This Row],[POS]],ReplacementLevel_H[],COLUMN(ReplacementLevel_H[RBI]),FALSE)</f>
        <v>-0.28894308943089442</v>
      </c>
      <c r="S216" s="24">
        <f>MYRANKS_H[[#This Row],[SB]]/9.4-VLOOKUP(MYRANKS_H[[#This Row],[POS]],ReplacementLevel_H[],COLUMN(ReplacementLevel_H[SB]),FALSE)</f>
        <v>7.257683215130023E-2</v>
      </c>
      <c r="T216" s="24">
        <f>((MYRANKS_H[[#This Row],[H]]+1768)/(MYRANKS_H[[#This Row],[AB]]+6617)-0.267)/0.0024-VLOOKUP(MYRANKS_H[[#This Row],[POS]],ReplacementLevel_H[],COLUMN(ReplacementLevel_H[AVG]),FALSE)</f>
        <v>-0.76488729602759209</v>
      </c>
      <c r="U216" s="24">
        <f>MYRANKS_H[[#This Row],[RSGP]]+MYRANKS_H[[#This Row],[HRSGP]]+MYRANKS_H[[#This Row],[RBISGP]]+MYRANKS_H[[#This Row],[SBSGP]]+MYRANKS_H[[#This Row],[AVGSGP]]</f>
        <v>-1.4373685801921956</v>
      </c>
      <c r="V216" s="57">
        <f>_xlfn.RANK.EQ(MYRANKS_H[[#This Row],[TTLSGP]],U:U,0)</f>
        <v>215</v>
      </c>
    </row>
    <row r="217" spans="1:22" ht="15" customHeight="1" x14ac:dyDescent="0.25">
      <c r="A217" s="6" t="s">
        <v>1338</v>
      </c>
      <c r="B217" s="13" t="str">
        <f>VLOOKUP(MYRANKS_H[[#This Row],[PLAYERID]],PLAYERIDMAP[],COLUMN(PLAYERIDMAP[[#This Row],[PLAYERNAME]]),FALSE)</f>
        <v>Yan Gomes</v>
      </c>
      <c r="C217" s="9" t="str">
        <f>VLOOKUP(MYRANKS_H[[#This Row],[PLAYERID]],PLAYERIDMAP[],COLUMN(PLAYERIDMAP[[#This Row],[TEAM]]),FALSE)</f>
        <v>CLE</v>
      </c>
      <c r="D217" s="9" t="str">
        <f>VLOOKUP(MYRANKS_H[[#This Row],[PLAYERID]],PLAYERIDMAP[],COLUMN(PLAYERIDMAP[[#This Row],[POS]]),FALSE)</f>
        <v>3B</v>
      </c>
      <c r="E217" s="9">
        <f>VLOOKUP(MYRANKS_H[[#This Row],[PLAYERID]],PLAYERIDMAP[],COLUMN(PLAYERIDMAP[[#This Row],[IDFANGRAPHS]]),FALSE)</f>
        <v>9627</v>
      </c>
      <c r="F217" s="10">
        <f>VLOOKUP(MYRANKS_H[[#This Row],[PLAYER NAME]],HITTERPROJECTIONS[],COLUMN(HITTERPROJECTIONS[[#This Row],[PA]]),FALSE)</f>
        <v>425</v>
      </c>
      <c r="G217" s="33">
        <f>VLOOKUP(MYRANKS_H[[#This Row],[PLAYER NAME]],HITTERPROJECTIONS[],COLUMN(HITTERPROJECTIONS[[#This Row],[AB]]),FALSE)</f>
        <v>383.54485049833886</v>
      </c>
      <c r="H217" s="33">
        <f>VLOOKUP(MYRANKS_H[[#This Row],[PLAYER NAME]],HITTERPROJECTIONS[],COLUMN(HITTERPROJECTIONS[[#This Row],[HITS]]),FALSE)</f>
        <v>100.49654965116277</v>
      </c>
      <c r="I217" s="33">
        <f>VLOOKUP(MYRANKS_H[[#This Row],[PLAYER NAME]],HITTERPROJECTIONS[],COLUMN(HITTERPROJECTIONS[[#This Row],[HR]]),FALSE)</f>
        <v>14.83809418604651</v>
      </c>
      <c r="J217" s="33">
        <f>VLOOKUP(MYRANKS_H[[#This Row],[PLAYER NAME]],HITTERPROJECTIONS[],COLUMN(HITTERPROJECTIONS[[#This Row],[R]]),FALSE)</f>
        <v>47.6</v>
      </c>
      <c r="K217" s="33">
        <f>VLOOKUP(MYRANKS_H[[#This Row],[PLAYER NAME]],HITTERPROJECTIONS[],COLUMN(HITTERPROJECTIONS[[#This Row],[RBI]]),FALSE)</f>
        <v>47.6</v>
      </c>
      <c r="L217" s="33">
        <f>VLOOKUP(MYRANKS_H[[#This Row],[PLAYER NAME]],HITTERPROJECTIONS[],COLUMN(HITTERPROJECTIONS[[#This Row],[BB]]),FALSE)</f>
        <v>25.5</v>
      </c>
      <c r="M217" s="33">
        <f>VLOOKUP(MYRANKS_H[[#This Row],[PLAYER NAME]],HITTERPROJECTIONS[],COLUMN(HITTERPROJECTIONS[[#This Row],[SO]]),FALSE)</f>
        <v>89.25</v>
      </c>
      <c r="N217" s="33">
        <f>VLOOKUP(MYRANKS_H[[#This Row],[PLAYER NAME]],HITTERPROJECTIONS[],COLUMN(HITTERPROJECTIONS[[#This Row],[SB]]),FALSE)</f>
        <v>1.5454545454545456</v>
      </c>
      <c r="O217" s="12">
        <f>MYRANKS_H[[#This Row],[H]]/MYRANKS_H[[#This Row],[AB]]</f>
        <v>0.26202033352967158</v>
      </c>
      <c r="P217" s="24">
        <f>MYRANKS_H[[#This Row],[R]]/24.6-VLOOKUP(MYRANKS_H[[#This Row],[POS]],ReplacementLevel_H[],COLUMN(ReplacementLevel_H[R]),FALSE)</f>
        <v>-0.50504065040650414</v>
      </c>
      <c r="Q217" s="24">
        <f>MYRANKS_H[[#This Row],[HR]]/10.4-VLOOKUP(MYRANKS_H[[#This Row],[POS]],ReplacementLevel_H[],COLUMN(ReplacementLevel_H[HR]),FALSE)</f>
        <v>2.6739825581395094E-2</v>
      </c>
      <c r="R217" s="24">
        <f>MYRANKS_H[[#This Row],[RBI]]/24.6-VLOOKUP(MYRANKS_H[[#This Row],[POS]],ReplacementLevel_H[],COLUMN(ReplacementLevel_H[RBI]),FALSE)</f>
        <v>-0.54504065040650418</v>
      </c>
      <c r="S217" s="24">
        <f>MYRANKS_H[[#This Row],[SB]]/9.4-VLOOKUP(MYRANKS_H[[#This Row],[POS]],ReplacementLevel_H[],COLUMN(ReplacementLevel_H[SB]),FALSE)</f>
        <v>-0.18558994197292067</v>
      </c>
      <c r="T217" s="24">
        <f>((MYRANKS_H[[#This Row],[H]]+1768)/(MYRANKS_H[[#This Row],[AB]]+6617)-0.267)/0.0024-VLOOKUP(MYRANKS_H[[#This Row],[POS]],ReplacementLevel_H[],COLUMN(ReplacementLevel_H[AVG]),FALSE)</f>
        <v>-0.22862350751215421</v>
      </c>
      <c r="U217" s="24">
        <f>MYRANKS_H[[#This Row],[RSGP]]+MYRANKS_H[[#This Row],[HRSGP]]+MYRANKS_H[[#This Row],[RBISGP]]+MYRANKS_H[[#This Row],[SBSGP]]+MYRANKS_H[[#This Row],[AVGSGP]]</f>
        <v>-1.4375549247166881</v>
      </c>
      <c r="V217" s="57">
        <f>_xlfn.RANK.EQ(MYRANKS_H[[#This Row],[TTLSGP]],U:U,0)</f>
        <v>216</v>
      </c>
    </row>
    <row r="218" spans="1:22" ht="15" customHeight="1" x14ac:dyDescent="0.25">
      <c r="A218" s="6" t="s">
        <v>1506</v>
      </c>
      <c r="B218" s="13" t="str">
        <f>VLOOKUP(MYRANKS_H[[#This Row],[PLAYERID]],PLAYERIDMAP[],COLUMN(PLAYERIDMAP[[#This Row],[PLAYERNAME]]),FALSE)</f>
        <v>Garrett Jones</v>
      </c>
      <c r="C218" s="9" t="str">
        <f>VLOOKUP(MYRANKS_H[[#This Row],[PLAYERID]],PLAYERIDMAP[],COLUMN(PLAYERIDMAP[[#This Row],[TEAM]]),FALSE)</f>
        <v>MIA</v>
      </c>
      <c r="D218" s="9" t="str">
        <f>VLOOKUP(MYRANKS_H[[#This Row],[PLAYERID]],PLAYERIDMAP[],COLUMN(PLAYERIDMAP[[#This Row],[POS]]),FALSE)</f>
        <v>1B</v>
      </c>
      <c r="E218" s="9">
        <f>VLOOKUP(MYRANKS_H[[#This Row],[PLAYERID]],PLAYERIDMAP[],COLUMN(PLAYERIDMAP[[#This Row],[IDFANGRAPHS]]),FALSE)</f>
        <v>2714</v>
      </c>
      <c r="F218" s="10">
        <f>VLOOKUP(MYRANKS_H[[#This Row],[PLAYER NAME]],HITTERPROJECTIONS[],COLUMN(HITTERPROJECTIONS[[#This Row],[PA]]),FALSE)</f>
        <v>500</v>
      </c>
      <c r="G218" s="33">
        <f>VLOOKUP(MYRANKS_H[[#This Row],[PLAYER NAME]],HITTERPROJECTIONS[],COLUMN(HITTERPROJECTIONS[[#This Row],[AB]]),FALSE)</f>
        <v>456.07142857142856</v>
      </c>
      <c r="H218" s="33">
        <f>VLOOKUP(MYRANKS_H[[#This Row],[PLAYER NAME]],HITTERPROJECTIONS[],COLUMN(HITTERPROJECTIONS[[#This Row],[HITS]]),FALSE)</f>
        <v>113.08970999999998</v>
      </c>
      <c r="I218" s="33">
        <f>VLOOKUP(MYRANKS_H[[#This Row],[PLAYER NAME]],HITTERPROJECTIONS[],COLUMN(HITTERPROJECTIONS[[#This Row],[HR]]),FALSE)</f>
        <v>16.236857142857144</v>
      </c>
      <c r="J218" s="33">
        <f>VLOOKUP(MYRANKS_H[[#This Row],[PLAYER NAME]],HITTERPROJECTIONS[],COLUMN(HITTERPROJECTIONS[[#This Row],[R]]),FALSE)</f>
        <v>54.5</v>
      </c>
      <c r="K218" s="33">
        <f>VLOOKUP(MYRANKS_H[[#This Row],[PLAYER NAME]],HITTERPROJECTIONS[],COLUMN(HITTERPROJECTIONS[[#This Row],[RBI]]),FALSE)</f>
        <v>64</v>
      </c>
      <c r="L218" s="33">
        <f>VLOOKUP(MYRANKS_H[[#This Row],[PLAYER NAME]],HITTERPROJECTIONS[],COLUMN(HITTERPROJECTIONS[[#This Row],[BB]]),FALSE)</f>
        <v>37.5</v>
      </c>
      <c r="M218" s="33">
        <f>VLOOKUP(MYRANKS_H[[#This Row],[PLAYER NAME]],HITTERPROJECTIONS[],COLUMN(HITTERPROJECTIONS[[#This Row],[SO]]),FALSE)</f>
        <v>105</v>
      </c>
      <c r="N218" s="33">
        <f>VLOOKUP(MYRANKS_H[[#This Row],[PLAYER NAME]],HITTERPROJECTIONS[],COLUMN(HITTERPROJECTIONS[[#This Row],[SB]]),FALSE)</f>
        <v>1.875</v>
      </c>
      <c r="O218" s="12">
        <f>MYRANKS_H[[#This Row],[H]]/MYRANKS_H[[#This Row],[AB]]</f>
        <v>0.24796490837901328</v>
      </c>
      <c r="P218" s="24">
        <f>MYRANKS_H[[#This Row],[R]]/24.6-VLOOKUP(MYRANKS_H[[#This Row],[POS]],ReplacementLevel_H[],COLUMN(ReplacementLevel_H[R]),FALSE)</f>
        <v>-0.14455284552845526</v>
      </c>
      <c r="Q218" s="24">
        <f>MYRANKS_H[[#This Row],[HR]]/10.4-VLOOKUP(MYRANKS_H[[#This Row],[POS]],ReplacementLevel_H[],COLUMN(ReplacementLevel_H[HR]),FALSE)</f>
        <v>-0.37876373626373616</v>
      </c>
      <c r="R218" s="24">
        <f>MYRANKS_H[[#This Row],[RBI]]/24.6-VLOOKUP(MYRANKS_H[[#This Row],[POS]],ReplacementLevel_H[],COLUMN(ReplacementLevel_H[RBI]),FALSE)</f>
        <v>-9.8373983739837634E-2</v>
      </c>
      <c r="S218" s="24">
        <f>MYRANKS_H[[#This Row],[SB]]/9.4-VLOOKUP(MYRANKS_H[[#This Row],[POS]],ReplacementLevel_H[],COLUMN(ReplacementLevel_H[SB]),FALSE)</f>
        <v>-9.0531914893617005E-2</v>
      </c>
      <c r="T218" s="24">
        <f>((MYRANKS_H[[#This Row],[H]]+1768)/(MYRANKS_H[[#This Row],[AB]]+6617)-0.267)/0.0024-VLOOKUP(MYRANKS_H[[#This Row],[POS]],ReplacementLevel_H[],COLUMN(ReplacementLevel_H[AVG]),FALSE)</f>
        <v>-0.72712512917873839</v>
      </c>
      <c r="U218" s="24">
        <f>MYRANKS_H[[#This Row],[RSGP]]+MYRANKS_H[[#This Row],[HRSGP]]+MYRANKS_H[[#This Row],[RBISGP]]+MYRANKS_H[[#This Row],[SBSGP]]+MYRANKS_H[[#This Row],[AVGSGP]]</f>
        <v>-1.4393476096043845</v>
      </c>
      <c r="V218" s="57">
        <f>_xlfn.RANK.EQ(MYRANKS_H[[#This Row],[TTLSGP]],U:U,0)</f>
        <v>217</v>
      </c>
    </row>
    <row r="219" spans="1:22" ht="15" customHeight="1" x14ac:dyDescent="0.25">
      <c r="A219" s="6" t="s">
        <v>1555</v>
      </c>
      <c r="B219" s="13" t="str">
        <f>VLOOKUP(MYRANKS_H[[#This Row],[PLAYERID]],PLAYERIDMAP[],COLUMN(PLAYERIDMAP[[#This Row],[PLAYERNAME]]),FALSE)</f>
        <v>Raul Ibanez</v>
      </c>
      <c r="C219" s="9" t="str">
        <f>VLOOKUP(MYRANKS_H[[#This Row],[PLAYERID]],PLAYERIDMAP[],COLUMN(PLAYERIDMAP[[#This Row],[TEAM]]),FALSE)</f>
        <v>LAA</v>
      </c>
      <c r="D219" s="9" t="str">
        <f>VLOOKUP(MYRANKS_H[[#This Row],[PLAYERID]],PLAYERIDMAP[],COLUMN(PLAYERIDMAP[[#This Row],[POS]]),FALSE)</f>
        <v>OF</v>
      </c>
      <c r="E219" s="9">
        <f>VLOOKUP(MYRANKS_H[[#This Row],[PLAYERID]],PLAYERIDMAP[],COLUMN(PLAYERIDMAP[[#This Row],[IDFANGRAPHS]]),FALSE)</f>
        <v>607</v>
      </c>
      <c r="F219" s="10">
        <f>VLOOKUP(MYRANKS_H[[#This Row],[PLAYER NAME]],HITTERPROJECTIONS[],COLUMN(HITTERPROJECTIONS[[#This Row],[PA]]),FALSE)</f>
        <v>450</v>
      </c>
      <c r="G219" s="33">
        <f>VLOOKUP(MYRANKS_H[[#This Row],[PLAYER NAME]],HITTERPROJECTIONS[],COLUMN(HITTERPROJECTIONS[[#This Row],[AB]]),FALSE)</f>
        <v>407.99347826086955</v>
      </c>
      <c r="H219" s="33">
        <f>VLOOKUP(MYRANKS_H[[#This Row],[PLAYER NAME]],HITTERPROJECTIONS[],COLUMN(HITTERPROJECTIONS[[#This Row],[HITS]]),FALSE)</f>
        <v>100.75065525000001</v>
      </c>
      <c r="I219" s="33">
        <f>VLOOKUP(MYRANKS_H[[#This Row],[PLAYER NAME]],HITTERPROJECTIONS[],COLUMN(HITTERPROJECTIONS[[#This Row],[HR]]),FALSE)</f>
        <v>19.676924999999997</v>
      </c>
      <c r="J219" s="33">
        <f>VLOOKUP(MYRANKS_H[[#This Row],[PLAYER NAME]],HITTERPROJECTIONS[],COLUMN(HITTERPROJECTIONS[[#This Row],[R]]),FALSE)</f>
        <v>48.6</v>
      </c>
      <c r="K219" s="33">
        <f>VLOOKUP(MYRANKS_H[[#This Row],[PLAYER NAME]],HITTERPROJECTIONS[],COLUMN(HITTERPROJECTIONS[[#This Row],[RBI]]),FALSE)</f>
        <v>58.050000000000004</v>
      </c>
      <c r="L219" s="33">
        <f>VLOOKUP(MYRANKS_H[[#This Row],[PLAYER NAME]],HITTERPROJECTIONS[],COLUMN(HITTERPROJECTIONS[[#This Row],[BB]]),FALSE)</f>
        <v>38.25</v>
      </c>
      <c r="M219" s="33">
        <f>VLOOKUP(MYRANKS_H[[#This Row],[PLAYER NAME]],HITTERPROJECTIONS[],COLUMN(HITTERPROJECTIONS[[#This Row],[SO]]),FALSE)</f>
        <v>90</v>
      </c>
      <c r="N219" s="33">
        <f>VLOOKUP(MYRANKS_H[[#This Row],[PLAYER NAME]],HITTERPROJECTIONS[],COLUMN(HITTERPROJECTIONS[[#This Row],[SB]]),FALSE)</f>
        <v>1.0499999999999998</v>
      </c>
      <c r="O219" s="12">
        <f>MYRANKS_H[[#This Row],[H]]/MYRANKS_H[[#This Row],[AB]]</f>
        <v>0.24694182779456197</v>
      </c>
      <c r="P219" s="24">
        <f>MYRANKS_H[[#This Row],[R]]/24.6-VLOOKUP(MYRANKS_H[[#This Row],[POS]],ReplacementLevel_H[],COLUMN(ReplacementLevel_H[R]),FALSE)</f>
        <v>-0.77439024390243905</v>
      </c>
      <c r="Q219" s="24">
        <f>MYRANKS_H[[#This Row],[HR]]/10.4-VLOOKUP(MYRANKS_H[[#This Row],[POS]],ReplacementLevel_H[],COLUMN(ReplacementLevel_H[HR]),FALSE)</f>
        <v>0.53201201923076868</v>
      </c>
      <c r="R219" s="24">
        <f>MYRANKS_H[[#This Row],[RBI]]/24.6-VLOOKUP(MYRANKS_H[[#This Row],[POS]],ReplacementLevel_H[],COLUMN(ReplacementLevel_H[RBI]),FALSE)</f>
        <v>-3.0243902439024417E-2</v>
      </c>
      <c r="S219" s="24">
        <f>MYRANKS_H[[#This Row],[SB]]/9.4-VLOOKUP(MYRANKS_H[[#This Row],[POS]],ReplacementLevel_H[],COLUMN(ReplacementLevel_H[SB]),FALSE)</f>
        <v>-0.66829787234042559</v>
      </c>
      <c r="T219" s="24">
        <f>((MYRANKS_H[[#This Row],[H]]+1768)/(MYRANKS_H[[#This Row],[AB]]+6617)-0.267)/0.0024-VLOOKUP(MYRANKS_H[[#This Row],[POS]],ReplacementLevel_H[],COLUMN(ReplacementLevel_H[AVG]),FALSE)</f>
        <v>-0.55059370535804131</v>
      </c>
      <c r="U219" s="24">
        <f>MYRANKS_H[[#This Row],[RSGP]]+MYRANKS_H[[#This Row],[HRSGP]]+MYRANKS_H[[#This Row],[RBISGP]]+MYRANKS_H[[#This Row],[SBSGP]]+MYRANKS_H[[#This Row],[AVGSGP]]</f>
        <v>-1.4915137048091616</v>
      </c>
      <c r="V219" s="57">
        <f>_xlfn.RANK.EQ(MYRANKS_H[[#This Row],[TTLSGP]],U:U,0)</f>
        <v>218</v>
      </c>
    </row>
    <row r="220" spans="1:22" x14ac:dyDescent="0.25">
      <c r="A220" s="45" t="s">
        <v>5081</v>
      </c>
      <c r="B220" s="46" t="str">
        <f>VLOOKUP(MYRANKS_H[[#This Row],[PLAYERID]],PLAYERIDMAP[],COLUMN(PLAYERIDMAP[[#This Row],[PLAYERNAME]]),FALSE)</f>
        <v>Jonathan Villar</v>
      </c>
      <c r="C220" s="59" t="str">
        <f>VLOOKUP(MYRANKS_H[[#This Row],[PLAYERID]],PLAYERIDMAP[],COLUMN(PLAYERIDMAP[[#This Row],[TEAM]]),FALSE)</f>
        <v>HOU</v>
      </c>
      <c r="D220" s="59" t="str">
        <f>VLOOKUP(MYRANKS_H[[#This Row],[PLAYERID]],PLAYERIDMAP[],COLUMN(PLAYERIDMAP[[#This Row],[POS]]),FALSE)</f>
        <v>SS</v>
      </c>
      <c r="E220" s="59">
        <f>VLOOKUP(MYRANKS_H[[#This Row],[PLAYERID]],PLAYERIDMAP[],COLUMN(PLAYERIDMAP[[#This Row],[IDFANGRAPHS]]),FALSE)</f>
        <v>10071</v>
      </c>
      <c r="F220" s="59">
        <f>VLOOKUP(MYRANKS_H[[#This Row],[PLAYER NAME]],HITTERPROJECTIONS[],COLUMN(HITTERPROJECTIONS[[#This Row],[PA]]),FALSE)</f>
        <v>400</v>
      </c>
      <c r="G220" s="60">
        <f>VLOOKUP(MYRANKS_H[[#This Row],[PLAYER NAME]],HITTERPROJECTIONS[],COLUMN(HITTERPROJECTIONS[[#This Row],[AB]]),FALSE)</f>
        <v>358.16666666666669</v>
      </c>
      <c r="H220" s="60">
        <f>VLOOKUP(MYRANKS_H[[#This Row],[PLAYER NAME]],HITTERPROJECTIONS[],COLUMN(HITTERPROJECTIONS[[#This Row],[HITS]]),FALSE)</f>
        <v>86.828066666666686</v>
      </c>
      <c r="I220" s="60">
        <f>VLOOKUP(MYRANKS_H[[#This Row],[PLAYER NAME]],HITTERPROJECTIONS[],COLUMN(HITTERPROJECTIONS[[#This Row],[HR]]),FALSE)</f>
        <v>3.1280000000000001</v>
      </c>
      <c r="J220" s="60">
        <f>VLOOKUP(MYRANKS_H[[#This Row],[PLAYER NAME]],HITTERPROJECTIONS[],COLUMN(HITTERPROJECTIONS[[#This Row],[R]]),FALSE)</f>
        <v>45.6</v>
      </c>
      <c r="K220" s="60">
        <f>VLOOKUP(MYRANKS_H[[#This Row],[PLAYER NAME]],HITTERPROJECTIONS[],COLUMN(HITTERPROJECTIONS[[#This Row],[RBI]]),FALSE)</f>
        <v>28.799999999999997</v>
      </c>
      <c r="L220" s="60">
        <f>VLOOKUP(MYRANKS_H[[#This Row],[PLAYER NAME]],HITTERPROJECTIONS[],COLUMN(HITTERPROJECTIONS[[#This Row],[BB]]),FALSE)</f>
        <v>36</v>
      </c>
      <c r="M220" s="60">
        <f>VLOOKUP(MYRANKS_H[[#This Row],[PLAYER NAME]],HITTERPROJECTIONS[],COLUMN(HITTERPROJECTIONS[[#This Row],[SO]]),FALSE)</f>
        <v>100</v>
      </c>
      <c r="N220" s="60">
        <f>VLOOKUP(MYRANKS_H[[#This Row],[PLAYER NAME]],HITTERPROJECTIONS[],COLUMN(HITTERPROJECTIONS[[#This Row],[SB]]),FALSE)</f>
        <v>27.272727272727273</v>
      </c>
      <c r="O220" s="61">
        <f>MYRANKS_H[[#This Row],[H]]/MYRANKS_H[[#This Row],[AB]]</f>
        <v>0.24242363890181484</v>
      </c>
      <c r="P220" s="62">
        <f>MYRANKS_H[[#This Row],[R]]/24.6-VLOOKUP(MYRANKS_H[[#This Row],[POS]],ReplacementLevel_H[],COLUMN(ReplacementLevel_H[R]),FALSE)</f>
        <v>-0.84634146341463445</v>
      </c>
      <c r="Q220" s="62">
        <f>MYRANKS_H[[#This Row],[HR]]/10.4-VLOOKUP(MYRANKS_H[[#This Row],[POS]],ReplacementLevel_H[],COLUMN(ReplacementLevel_H[HR]),FALSE)</f>
        <v>-0.81923076923076932</v>
      </c>
      <c r="R220" s="62">
        <f>MYRANKS_H[[#This Row],[RBI]]/24.6-VLOOKUP(MYRANKS_H[[#This Row],[POS]],ReplacementLevel_H[],COLUMN(ReplacementLevel_H[RBI]),FALSE)</f>
        <v>-1.0292682926829273</v>
      </c>
      <c r="S220" s="62">
        <f>MYRANKS_H[[#This Row],[SB]]/9.4-VLOOKUP(MYRANKS_H[[#This Row],[POS]],ReplacementLevel_H[],COLUMN(ReplacementLevel_H[SB]),FALSE)</f>
        <v>1.4913539651837524</v>
      </c>
      <c r="T220" s="62">
        <f>((MYRANKS_H[[#This Row],[H]]+1768)/(MYRANKS_H[[#This Row],[AB]]+6617)-0.267)/0.0024-VLOOKUP(MYRANKS_H[[#This Row],[POS]],ReplacementLevel_H[],COLUMN(ReplacementLevel_H[AVG]),FALSE)</f>
        <v>-0.29049301888445511</v>
      </c>
      <c r="U220" s="63">
        <f>MYRANKS_H[[#This Row],[RSGP]]+MYRANKS_H[[#This Row],[HRSGP]]+MYRANKS_H[[#This Row],[RBISGP]]+MYRANKS_H[[#This Row],[SBSGP]]+MYRANKS_H[[#This Row],[AVGSGP]]</f>
        <v>-1.493979579029034</v>
      </c>
      <c r="V220" s="62">
        <f>_xlfn.RANK.EQ(MYRANKS_H[[#This Row],[TTLSGP]],U:U,0)</f>
        <v>219</v>
      </c>
    </row>
    <row r="221" spans="1:22" x14ac:dyDescent="0.25">
      <c r="A221" s="7" t="s">
        <v>1345</v>
      </c>
      <c r="B221" s="13" t="str">
        <f>VLOOKUP(MYRANKS_H[[#This Row],[PLAYERID]],PLAYERIDMAP[],COLUMN(PLAYERIDMAP[[#This Row],[PLAYERNAME]]),FALSE)</f>
        <v>Donovan Solano</v>
      </c>
      <c r="C221" s="10" t="str">
        <f>VLOOKUP(MYRANKS_H[[#This Row],[PLAYERID]],PLAYERIDMAP[],COLUMN(PLAYERIDMAP[[#This Row],[TEAM]]),FALSE)</f>
        <v>MIA</v>
      </c>
      <c r="D221" s="10" t="str">
        <f>VLOOKUP(MYRANKS_H[[#This Row],[PLAYERID]],PLAYERIDMAP[],COLUMN(PLAYERIDMAP[[#This Row],[POS]]),FALSE)</f>
        <v>2B</v>
      </c>
      <c r="E221" s="10">
        <f>VLOOKUP(MYRANKS_H[[#This Row],[PLAYERID]],PLAYERIDMAP[],COLUMN(PLAYERIDMAP[[#This Row],[IDFANGRAPHS]]),FALSE)</f>
        <v>8623</v>
      </c>
      <c r="F221" s="10">
        <f>VLOOKUP(MYRANKS_H[[#This Row],[PLAYER NAME]],HITTERPROJECTIONS[],COLUMN(HITTERPROJECTIONS[[#This Row],[PA]]),FALSE)</f>
        <v>350</v>
      </c>
      <c r="G221" s="33">
        <f>VLOOKUP(MYRANKS_H[[#This Row],[PLAYER NAME]],HITTERPROJECTIONS[],COLUMN(HITTERPROJECTIONS[[#This Row],[AB]]),FALSE)</f>
        <v>318.98611111111109</v>
      </c>
      <c r="H221" s="33">
        <f>VLOOKUP(MYRANKS_H[[#This Row],[PLAYER NAME]],HITTERPROJECTIONS[],COLUMN(HITTERPROJECTIONS[[#This Row],[HITS]]),FALSE)</f>
        <v>83.156535000000005</v>
      </c>
      <c r="I221" s="33">
        <f>VLOOKUP(MYRANKS_H[[#This Row],[PLAYER NAME]],HITTERPROJECTIONS[],COLUMN(HITTERPROJECTIONS[[#This Row],[HR]]),FALSE)</f>
        <v>2.9200500000000003</v>
      </c>
      <c r="J221" s="33">
        <f>VLOOKUP(MYRANKS_H[[#This Row],[PLAYER NAME]],HITTERPROJECTIONS[],COLUMN(HITTERPROJECTIONS[[#This Row],[R]]),FALSE)</f>
        <v>33.6</v>
      </c>
      <c r="K221" s="33">
        <f>VLOOKUP(MYRANKS_H[[#This Row],[PLAYER NAME]],HITTERPROJECTIONS[],COLUMN(HITTERPROJECTIONS[[#This Row],[RBI]]),FALSE)</f>
        <v>32.9</v>
      </c>
      <c r="L221" s="33">
        <f>VLOOKUP(MYRANKS_H[[#This Row],[PLAYER NAME]],HITTERPROJECTIONS[],COLUMN(HITTERPROJECTIONS[[#This Row],[BB]]),FALSE)</f>
        <v>22.75</v>
      </c>
      <c r="M221" s="33">
        <f>VLOOKUP(MYRANKS_H[[#This Row],[PLAYER NAME]],HITTERPROJECTIONS[],COLUMN(HITTERPROJECTIONS[[#This Row],[SO]]),FALSE)</f>
        <v>52.5</v>
      </c>
      <c r="N221" s="33">
        <f>VLOOKUP(MYRANKS_H[[#This Row],[PLAYER NAME]],HITTERPROJECTIONS[],COLUMN(HITTERPROJECTIONS[[#This Row],[SB]]),FALSE)</f>
        <v>4</v>
      </c>
      <c r="O221" s="12">
        <f>MYRANKS_H[[#This Row],[H]]/MYRANKS_H[[#This Row],[AB]]</f>
        <v>0.26069014324900946</v>
      </c>
      <c r="P221" s="24">
        <f>MYRANKS_H[[#This Row],[R]]/24.6-VLOOKUP(MYRANKS_H[[#This Row],[POS]],ReplacementLevel_H[],COLUMN(ReplacementLevel_H[R]),FALSE)</f>
        <v>-0.76414634146341465</v>
      </c>
      <c r="Q221" s="24">
        <f>MYRANKS_H[[#This Row],[HR]]/10.4-VLOOKUP(MYRANKS_H[[#This Row],[POS]],ReplacementLevel_H[],COLUMN(ReplacementLevel_H[HR]),FALSE)</f>
        <v>-0.81922596153846161</v>
      </c>
      <c r="R221" s="24">
        <f>MYRANKS_H[[#This Row],[RBI]]/24.6-VLOOKUP(MYRANKS_H[[#This Row],[POS]],ReplacementLevel_H[],COLUMN(ReplacementLevel_H[RBI]),FALSE)</f>
        <v>-0.46260162601626043</v>
      </c>
      <c r="S221" s="24">
        <f>MYRANKS_H[[#This Row],[SB]]/9.4-VLOOKUP(MYRANKS_H[[#This Row],[POS]],ReplacementLevel_H[],COLUMN(ReplacementLevel_H[SB]),FALSE)</f>
        <v>4.553191489361702E-2</v>
      </c>
      <c r="T221" s="24">
        <f>((MYRANKS_H[[#This Row],[H]]+1768)/(MYRANKS_H[[#This Row],[AB]]+6617)-0.267)/0.0024-VLOOKUP(MYRANKS_H[[#This Row],[POS]],ReplacementLevel_H[],COLUMN(ReplacementLevel_H[AVG]),FALSE)</f>
        <v>0.40483959462624913</v>
      </c>
      <c r="U221" s="24">
        <f>MYRANKS_H[[#This Row],[RSGP]]+MYRANKS_H[[#This Row],[HRSGP]]+MYRANKS_H[[#This Row],[RBISGP]]+MYRANKS_H[[#This Row],[SBSGP]]+MYRANKS_H[[#This Row],[AVGSGP]]</f>
        <v>-1.5956024194982708</v>
      </c>
      <c r="V221" s="57">
        <f>_xlfn.RANK.EQ(MYRANKS_H[[#This Row],[TTLSGP]],U:U,0)</f>
        <v>220</v>
      </c>
    </row>
    <row r="222" spans="1:22" ht="15" customHeight="1" x14ac:dyDescent="0.25">
      <c r="A222" s="6" t="s">
        <v>1286</v>
      </c>
      <c r="B222" s="13" t="str">
        <f>VLOOKUP(MYRANKS_H[[#This Row],[PLAYERID]],PLAYERIDMAP[],COLUMN(PLAYERIDMAP[[#This Row],[PLAYERNAME]]),FALSE)</f>
        <v>Jose Molina</v>
      </c>
      <c r="C222" s="9" t="str">
        <f>VLOOKUP(MYRANKS_H[[#This Row],[PLAYERID]],PLAYERIDMAP[],COLUMN(PLAYERIDMAP[[#This Row],[TEAM]]),FALSE)</f>
        <v>TB</v>
      </c>
      <c r="D222" s="9" t="str">
        <f>VLOOKUP(MYRANKS_H[[#This Row],[PLAYERID]],PLAYERIDMAP[],COLUMN(PLAYERIDMAP[[#This Row],[POS]]),FALSE)</f>
        <v>C</v>
      </c>
      <c r="E222" s="9">
        <f>VLOOKUP(MYRANKS_H[[#This Row],[PLAYERID]],PLAYERIDMAP[],COLUMN(PLAYERIDMAP[[#This Row],[IDFANGRAPHS]]),FALSE)</f>
        <v>25</v>
      </c>
      <c r="F222" s="10">
        <f>VLOOKUP(MYRANKS_H[[#This Row],[PLAYER NAME]],HITTERPROJECTIONS[],COLUMN(HITTERPROJECTIONS[[#This Row],[PA]]),FALSE)</f>
        <v>300</v>
      </c>
      <c r="G222" s="33">
        <f>VLOOKUP(MYRANKS_H[[#This Row],[PLAYER NAME]],HITTERPROJECTIONS[],COLUMN(HITTERPROJECTIONS[[#This Row],[AB]]),FALSE)</f>
        <v>274.06451612903226</v>
      </c>
      <c r="H222" s="33">
        <f>VLOOKUP(MYRANKS_H[[#This Row],[PLAYER NAME]],HITTERPROJECTIONS[],COLUMN(HITTERPROJECTIONS[[#This Row],[HITS]]),FALSE)</f>
        <v>64.280009204032254</v>
      </c>
      <c r="I222" s="33">
        <f>VLOOKUP(MYRANKS_H[[#This Row],[PLAYER NAME]],HITTERPROJECTIONS[],COLUMN(HITTERPROJECTIONS[[#This Row],[HR]]),FALSE)</f>
        <v>4.0068411290322574</v>
      </c>
      <c r="J222" s="33">
        <f>VLOOKUP(MYRANKS_H[[#This Row],[PLAYER NAME]],HITTERPROJECTIONS[],COLUMN(HITTERPROJECTIONS[[#This Row],[R]]),FALSE)</f>
        <v>28.5</v>
      </c>
      <c r="K222" s="33">
        <f>VLOOKUP(MYRANKS_H[[#This Row],[PLAYER NAME]],HITTERPROJECTIONS[],COLUMN(HITTERPROJECTIONS[[#This Row],[RBI]]),FALSE)</f>
        <v>25.799999999999997</v>
      </c>
      <c r="L222" s="33">
        <f>VLOOKUP(MYRANKS_H[[#This Row],[PLAYER NAME]],HITTERPROJECTIONS[],COLUMN(HITTERPROJECTIONS[[#This Row],[BB]]),FALSE)</f>
        <v>22.5</v>
      </c>
      <c r="M222" s="33">
        <f>VLOOKUP(MYRANKS_H[[#This Row],[PLAYER NAME]],HITTERPROJECTIONS[],COLUMN(HITTERPROJECTIONS[[#This Row],[SO]]),FALSE)</f>
        <v>63</v>
      </c>
      <c r="N222" s="33">
        <f>VLOOKUP(MYRANKS_H[[#This Row],[PLAYER NAME]],HITTERPROJECTIONS[],COLUMN(HITTERPROJECTIONS[[#This Row],[SB]]),FALSE)</f>
        <v>2.0999999999999996</v>
      </c>
      <c r="O222" s="12">
        <f>MYRANKS_H[[#This Row],[H]]/MYRANKS_H[[#This Row],[AB]]</f>
        <v>0.23454334808439264</v>
      </c>
      <c r="P222" s="24">
        <f>MYRANKS_H[[#This Row],[R]]/24.6-VLOOKUP(MYRANKS_H[[#This Row],[POS]],ReplacementLevel_H[],COLUMN(ReplacementLevel_H[R]),FALSE)</f>
        <v>-0.50146341463414634</v>
      </c>
      <c r="Q222" s="24">
        <f>MYRANKS_H[[#This Row],[HR]]/10.4-VLOOKUP(MYRANKS_H[[#This Row],[POS]],ReplacementLevel_H[],COLUMN(ReplacementLevel_H[HR]),FALSE)</f>
        <v>-0.68472681451612916</v>
      </c>
      <c r="R222" s="24">
        <f>MYRANKS_H[[#This Row],[RBI]]/24.6-VLOOKUP(MYRANKS_H[[#This Row],[POS]],ReplacementLevel_H[],COLUMN(ReplacementLevel_H[RBI]),FALSE)</f>
        <v>-0.74121951219512217</v>
      </c>
      <c r="S222" s="24">
        <f>MYRANKS_H[[#This Row],[SB]]/9.4-VLOOKUP(MYRANKS_H[[#This Row],[POS]],ReplacementLevel_H[],COLUMN(ReplacementLevel_H[SB]),FALSE)</f>
        <v>4.3404255319148904E-2</v>
      </c>
      <c r="T222" s="24">
        <f>((MYRANKS_H[[#This Row],[H]]+1768)/(MYRANKS_H[[#This Row],[AB]]+6617)-0.267)/0.0024-VLOOKUP(MYRANKS_H[[#This Row],[POS]],ReplacementLevel_H[],COLUMN(ReplacementLevel_H[AVG]),FALSE)</f>
        <v>0.25839880951683697</v>
      </c>
      <c r="U222" s="24">
        <f>MYRANKS_H[[#This Row],[RSGP]]+MYRANKS_H[[#This Row],[HRSGP]]+MYRANKS_H[[#This Row],[RBISGP]]+MYRANKS_H[[#This Row],[SBSGP]]+MYRANKS_H[[#This Row],[AVGSGP]]</f>
        <v>-1.6256066765094117</v>
      </c>
      <c r="V222" s="57">
        <f>_xlfn.RANK.EQ(MYRANKS_H[[#This Row],[TTLSGP]],U:U,0)</f>
        <v>221</v>
      </c>
    </row>
    <row r="223" spans="1:22" ht="15" customHeight="1" x14ac:dyDescent="0.25">
      <c r="A223" s="6" t="s">
        <v>1476</v>
      </c>
      <c r="B223" s="13" t="str">
        <f>VLOOKUP(MYRANKS_H[[#This Row],[PLAYERID]],PLAYERIDMAP[],COLUMN(PLAYERIDMAP[[#This Row],[PLAYERNAME]]),FALSE)</f>
        <v>Stephen Drew</v>
      </c>
      <c r="C223" s="9" t="str">
        <f>VLOOKUP(MYRANKS_H[[#This Row],[PLAYERID]],PLAYERIDMAP[],COLUMN(PLAYERIDMAP[[#This Row],[TEAM]]),FALSE)</f>
        <v>BOS</v>
      </c>
      <c r="D223" s="9" t="str">
        <f>VLOOKUP(MYRANKS_H[[#This Row],[PLAYERID]],PLAYERIDMAP[],COLUMN(PLAYERIDMAP[[#This Row],[POS]]),FALSE)</f>
        <v>SS</v>
      </c>
      <c r="E223" s="9">
        <f>VLOOKUP(MYRANKS_H[[#This Row],[PLAYERID]],PLAYERIDMAP[],COLUMN(PLAYERIDMAP[[#This Row],[IDFANGRAPHS]]),FALSE)</f>
        <v>4251</v>
      </c>
      <c r="F223" s="10">
        <f>VLOOKUP(MYRANKS_H[[#This Row],[PLAYER NAME]],HITTERPROJECTIONS[],COLUMN(HITTERPROJECTIONS[[#This Row],[PA]]),FALSE)</f>
        <v>500</v>
      </c>
      <c r="G223" s="33">
        <f>VLOOKUP(MYRANKS_H[[#This Row],[PLAYER NAME]],HITTERPROJECTIONS[],COLUMN(HITTERPROJECTIONS[[#This Row],[AB]]),FALSE)</f>
        <v>440.83333333333337</v>
      </c>
      <c r="H223" s="33">
        <f>VLOOKUP(MYRANKS_H[[#This Row],[PLAYER NAME]],HITTERPROJECTIONS[],COLUMN(HITTERPROJECTIONS[[#This Row],[HITS]]),FALSE)</f>
        <v>108.53625666666667</v>
      </c>
      <c r="I223" s="33">
        <f>VLOOKUP(MYRANKS_H[[#This Row],[PLAYER NAME]],HITTERPROJECTIONS[],COLUMN(HITTERPROJECTIONS[[#This Row],[HR]]),FALSE)</f>
        <v>10.796666666666665</v>
      </c>
      <c r="J223" s="33">
        <f>VLOOKUP(MYRANKS_H[[#This Row],[PLAYER NAME]],HITTERPROJECTIONS[],COLUMN(HITTERPROJECTIONS[[#This Row],[R]]),FALSE)</f>
        <v>57.5</v>
      </c>
      <c r="K223" s="33">
        <f>VLOOKUP(MYRANKS_H[[#This Row],[PLAYER NAME]],HITTERPROJECTIONS[],COLUMN(HITTERPROJECTIONS[[#This Row],[RBI]]),FALSE)</f>
        <v>56.5</v>
      </c>
      <c r="L223" s="33">
        <f>VLOOKUP(MYRANKS_H[[#This Row],[PLAYER NAME]],HITTERPROJECTIONS[],COLUMN(HITTERPROJECTIONS[[#This Row],[BB]]),FALSE)</f>
        <v>55</v>
      </c>
      <c r="M223" s="33">
        <f>VLOOKUP(MYRANKS_H[[#This Row],[PLAYER NAME]],HITTERPROJECTIONS[],COLUMN(HITTERPROJECTIONS[[#This Row],[SO]]),FALSE)</f>
        <v>115</v>
      </c>
      <c r="N223" s="33">
        <f>VLOOKUP(MYRANKS_H[[#This Row],[PLAYER NAME]],HITTERPROJECTIONS[],COLUMN(HITTERPROJECTIONS[[#This Row],[SB]]),FALSE)</f>
        <v>3.882352941176471</v>
      </c>
      <c r="O223" s="12">
        <f>MYRANKS_H[[#This Row],[H]]/MYRANKS_H[[#This Row],[AB]]</f>
        <v>0.24620700945179583</v>
      </c>
      <c r="P223" s="24">
        <f>MYRANKS_H[[#This Row],[R]]/24.6-VLOOKUP(MYRANKS_H[[#This Row],[POS]],ReplacementLevel_H[],COLUMN(ReplacementLevel_H[R]),FALSE)</f>
        <v>-0.36260162601626034</v>
      </c>
      <c r="Q223" s="24">
        <f>MYRANKS_H[[#This Row],[HR]]/10.4-VLOOKUP(MYRANKS_H[[#This Row],[POS]],ReplacementLevel_H[],COLUMN(ReplacementLevel_H[HR]),FALSE)</f>
        <v>-8.1858974358974601E-2</v>
      </c>
      <c r="R223" s="24">
        <f>MYRANKS_H[[#This Row],[RBI]]/24.6-VLOOKUP(MYRANKS_H[[#This Row],[POS]],ReplacementLevel_H[],COLUMN(ReplacementLevel_H[RBI]),FALSE)</f>
        <v>9.6747967479674291E-2</v>
      </c>
      <c r="S223" s="24">
        <f>MYRANKS_H[[#This Row],[SB]]/9.4-VLOOKUP(MYRANKS_H[[#This Row],[POS]],ReplacementLevel_H[],COLUMN(ReplacementLevel_H[SB]),FALSE)</f>
        <v>-0.99698372966207749</v>
      </c>
      <c r="T223" s="24">
        <f>((MYRANKS_H[[#This Row],[H]]+1768)/(MYRANKS_H[[#This Row],[AB]]+6617)-0.267)/0.0024-VLOOKUP(MYRANKS_H[[#This Row],[POS]],ReplacementLevel_H[],COLUMN(ReplacementLevel_H[AVG]),FALSE)</f>
        <v>-0.3066944136144889</v>
      </c>
      <c r="U223" s="24">
        <f>MYRANKS_H[[#This Row],[RSGP]]+MYRANKS_H[[#This Row],[HRSGP]]+MYRANKS_H[[#This Row],[RBISGP]]+MYRANKS_H[[#This Row],[SBSGP]]+MYRANKS_H[[#This Row],[AVGSGP]]</f>
        <v>-1.6513907761721269</v>
      </c>
      <c r="V223" s="57">
        <f>_xlfn.RANK.EQ(MYRANKS_H[[#This Row],[TTLSGP]],U:U,0)</f>
        <v>222</v>
      </c>
    </row>
    <row r="224" spans="1:22" ht="15" customHeight="1" x14ac:dyDescent="0.25">
      <c r="A224" s="6" t="s">
        <v>1177</v>
      </c>
      <c r="B224" s="13" t="str">
        <f>VLOOKUP(MYRANKS_H[[#This Row],[PLAYERID]],PLAYERIDMAP[],COLUMN(PLAYERIDMAP[[#This Row],[PLAYERNAME]]),FALSE)</f>
        <v>Logan Morrison</v>
      </c>
      <c r="C224" s="9" t="str">
        <f>VLOOKUP(MYRANKS_H[[#This Row],[PLAYERID]],PLAYERIDMAP[],COLUMN(PLAYERIDMAP[[#This Row],[TEAM]]),FALSE)</f>
        <v>SEA</v>
      </c>
      <c r="D224" s="9" t="str">
        <f>VLOOKUP(MYRANKS_H[[#This Row],[PLAYERID]],PLAYERIDMAP[],COLUMN(PLAYERIDMAP[[#This Row],[POS]]),FALSE)</f>
        <v>OF</v>
      </c>
      <c r="E224" s="9">
        <f>VLOOKUP(MYRANKS_H[[#This Row],[PLAYERID]],PLAYERIDMAP[],COLUMN(PLAYERIDMAP[[#This Row],[IDFANGRAPHS]]),FALSE)</f>
        <v>9205</v>
      </c>
      <c r="F224" s="10">
        <f>VLOOKUP(MYRANKS_H[[#This Row],[PLAYER NAME]],HITTERPROJECTIONS[],COLUMN(HITTERPROJECTIONS[[#This Row],[PA]]),FALSE)</f>
        <v>500</v>
      </c>
      <c r="G224" s="33">
        <f>VLOOKUP(MYRANKS_H[[#This Row],[PLAYER NAME]],HITTERPROJECTIONS[],COLUMN(HITTERPROJECTIONS[[#This Row],[AB]]),FALSE)</f>
        <v>435.33625730994152</v>
      </c>
      <c r="H224" s="33">
        <f>VLOOKUP(MYRANKS_H[[#This Row],[PLAYER NAME]],HITTERPROJECTIONS[],COLUMN(HITTERPROJECTIONS[[#This Row],[HITS]]),FALSE)</f>
        <v>110.79188771929824</v>
      </c>
      <c r="I224" s="33">
        <f>VLOOKUP(MYRANKS_H[[#This Row],[PLAYER NAME]],HITTERPROJECTIONS[],COLUMN(HITTERPROJECTIONS[[#This Row],[HR]]),FALSE)</f>
        <v>14.611052631578948</v>
      </c>
      <c r="J224" s="33">
        <f>VLOOKUP(MYRANKS_H[[#This Row],[PLAYER NAME]],HITTERPROJECTIONS[],COLUMN(HITTERPROJECTIONS[[#This Row],[R]]),FALSE)</f>
        <v>50</v>
      </c>
      <c r="K224" s="33">
        <f>VLOOKUP(MYRANKS_H[[#This Row],[PLAYER NAME]],HITTERPROJECTIONS[],COLUMN(HITTERPROJECTIONS[[#This Row],[RBI]]),FALSE)</f>
        <v>57.5</v>
      </c>
      <c r="L224" s="33">
        <f>VLOOKUP(MYRANKS_H[[#This Row],[PLAYER NAME]],HITTERPROJECTIONS[],COLUMN(HITTERPROJECTIONS[[#This Row],[BB]]),FALSE)</f>
        <v>57.5</v>
      </c>
      <c r="M224" s="33">
        <f>VLOOKUP(MYRANKS_H[[#This Row],[PLAYER NAME]],HITTERPROJECTIONS[],COLUMN(HITTERPROJECTIONS[[#This Row],[SO]]),FALSE)</f>
        <v>80</v>
      </c>
      <c r="N224" s="33">
        <f>VLOOKUP(MYRANKS_H[[#This Row],[PLAYER NAME]],HITTERPROJECTIONS[],COLUMN(HITTERPROJECTIONS[[#This Row],[SB]]),FALSE)</f>
        <v>1.2</v>
      </c>
      <c r="O224" s="12">
        <f>MYRANKS_H[[#This Row],[H]]/MYRANKS_H[[#This Row],[AB]]</f>
        <v>0.25449726701816838</v>
      </c>
      <c r="P224" s="24">
        <f>MYRANKS_H[[#This Row],[R]]/24.6-VLOOKUP(MYRANKS_H[[#This Row],[POS]],ReplacementLevel_H[],COLUMN(ReplacementLevel_H[R]),FALSE)</f>
        <v>-0.71747967479674823</v>
      </c>
      <c r="Q224" s="24">
        <f>MYRANKS_H[[#This Row],[HR]]/10.4-VLOOKUP(MYRANKS_H[[#This Row],[POS]],ReplacementLevel_H[],COLUMN(ReplacementLevel_H[HR]),FALSE)</f>
        <v>4.4908906882590971E-2</v>
      </c>
      <c r="R224" s="24">
        <f>MYRANKS_H[[#This Row],[RBI]]/24.6-VLOOKUP(MYRANKS_H[[#This Row],[POS]],ReplacementLevel_H[],COLUMN(ReplacementLevel_H[RBI]),FALSE)</f>
        <v>-5.2601626016260283E-2</v>
      </c>
      <c r="S224" s="24">
        <f>MYRANKS_H[[#This Row],[SB]]/9.4-VLOOKUP(MYRANKS_H[[#This Row],[POS]],ReplacementLevel_H[],COLUMN(ReplacementLevel_H[SB]),FALSE)</f>
        <v>-0.65234042553191496</v>
      </c>
      <c r="T224" s="24">
        <f>((MYRANKS_H[[#This Row],[H]]+1768)/(MYRANKS_H[[#This Row],[AB]]+6617)-0.267)/0.0024-VLOOKUP(MYRANKS_H[[#This Row],[POS]],ReplacementLevel_H[],COLUMN(ReplacementLevel_H[AVG]),FALSE)</f>
        <v>-0.38707491897463708</v>
      </c>
      <c r="U224" s="24">
        <f>MYRANKS_H[[#This Row],[RSGP]]+MYRANKS_H[[#This Row],[HRSGP]]+MYRANKS_H[[#This Row],[RBISGP]]+MYRANKS_H[[#This Row],[SBSGP]]+MYRANKS_H[[#This Row],[AVGSGP]]</f>
        <v>-1.7645877384369695</v>
      </c>
      <c r="V224" s="57">
        <f>_xlfn.RANK.EQ(MYRANKS_H[[#This Row],[TTLSGP]],U:U,0)</f>
        <v>223</v>
      </c>
    </row>
    <row r="225" spans="1:22" ht="15" customHeight="1" x14ac:dyDescent="0.25">
      <c r="A225" s="6" t="s">
        <v>1349</v>
      </c>
      <c r="B225" s="13" t="str">
        <f>VLOOKUP(MYRANKS_H[[#This Row],[PLAYERID]],PLAYERIDMAP[],COLUMN(PLAYERIDMAP[[#This Row],[PLAYERNAME]]),FALSE)</f>
        <v>Jose Iglesias</v>
      </c>
      <c r="C225" s="9" t="str">
        <f>VLOOKUP(MYRANKS_H[[#This Row],[PLAYERID]],PLAYERIDMAP[],COLUMN(PLAYERIDMAP[[#This Row],[TEAM]]),FALSE)</f>
        <v>DET</v>
      </c>
      <c r="D225" s="9" t="str">
        <f>VLOOKUP(MYRANKS_H[[#This Row],[PLAYERID]],PLAYERIDMAP[],COLUMN(PLAYERIDMAP[[#This Row],[POS]]),FALSE)</f>
        <v>SS</v>
      </c>
      <c r="E225" s="9">
        <f>VLOOKUP(MYRANKS_H[[#This Row],[PLAYERID]],PLAYERIDMAP[],COLUMN(PLAYERIDMAP[[#This Row],[IDFANGRAPHS]]),FALSE)</f>
        <v>10231</v>
      </c>
      <c r="F225" s="10">
        <f>VLOOKUP(MYRANKS_H[[#This Row],[PLAYER NAME]],HITTERPROJECTIONS[],COLUMN(HITTERPROJECTIONS[[#This Row],[PA]]),FALSE)</f>
        <v>600</v>
      </c>
      <c r="G225" s="33">
        <f>VLOOKUP(MYRANKS_H[[#This Row],[PLAYER NAME]],HITTERPROJECTIONS[],COLUMN(HITTERPROJECTIONS[[#This Row],[AB]]),FALSE)</f>
        <v>553.24844720496901</v>
      </c>
      <c r="H225" s="33">
        <f>VLOOKUP(MYRANKS_H[[#This Row],[PLAYER NAME]],HITTERPROJECTIONS[],COLUMN(HITTERPROJECTIONS[[#This Row],[HITS]]),FALSE)</f>
        <v>148.59445285714287</v>
      </c>
      <c r="I225" s="33">
        <f>VLOOKUP(MYRANKS_H[[#This Row],[PLAYER NAME]],HITTERPROJECTIONS[],COLUMN(HITTERPROJECTIONS[[#This Row],[HR]]),FALSE)</f>
        <v>6.0561428571428593</v>
      </c>
      <c r="J225" s="33">
        <f>VLOOKUP(MYRANKS_H[[#This Row],[PLAYER NAME]],HITTERPROJECTIONS[],COLUMN(HITTERPROJECTIONS[[#This Row],[R]]),FALSE)</f>
        <v>58.800000000000004</v>
      </c>
      <c r="K225" s="33">
        <f>VLOOKUP(MYRANKS_H[[#This Row],[PLAYER NAME]],HITTERPROJECTIONS[],COLUMN(HITTERPROJECTIONS[[#This Row],[RBI]]),FALSE)</f>
        <v>39</v>
      </c>
      <c r="L225" s="33">
        <f>VLOOKUP(MYRANKS_H[[#This Row],[PLAYER NAME]],HITTERPROJECTIONS[],COLUMN(HITTERPROJECTIONS[[#This Row],[BB]]),FALSE)</f>
        <v>27</v>
      </c>
      <c r="M225" s="33">
        <f>VLOOKUP(MYRANKS_H[[#This Row],[PLAYER NAME]],HITTERPROJECTIONS[],COLUMN(HITTERPROJECTIONS[[#This Row],[SO]]),FALSE)</f>
        <v>90</v>
      </c>
      <c r="N225" s="33">
        <f>VLOOKUP(MYRANKS_H[[#This Row],[PLAYER NAME]],HITTERPROJECTIONS[],COLUMN(HITTERPROJECTIONS[[#This Row],[SB]]),FALSE)</f>
        <v>7.5</v>
      </c>
      <c r="O225" s="12">
        <f>MYRANKS_H[[#This Row],[H]]/MYRANKS_H[[#This Row],[AB]]</f>
        <v>0.2685853952376141</v>
      </c>
      <c r="P225" s="24">
        <f>MYRANKS_H[[#This Row],[R]]/24.6-VLOOKUP(MYRANKS_H[[#This Row],[POS]],ReplacementLevel_H[],COLUMN(ReplacementLevel_H[R]),FALSE)</f>
        <v>-0.30975609756097588</v>
      </c>
      <c r="Q225" s="24">
        <f>MYRANKS_H[[#This Row],[HR]]/10.4-VLOOKUP(MYRANKS_H[[#This Row],[POS]],ReplacementLevel_H[],COLUMN(ReplacementLevel_H[HR]),FALSE)</f>
        <v>-0.53767857142857134</v>
      </c>
      <c r="R225" s="24">
        <f>MYRANKS_H[[#This Row],[RBI]]/24.6-VLOOKUP(MYRANKS_H[[#This Row],[POS]],ReplacementLevel_H[],COLUMN(ReplacementLevel_H[RBI]),FALSE)</f>
        <v>-0.61463414634146374</v>
      </c>
      <c r="S225" s="24">
        <f>MYRANKS_H[[#This Row],[SB]]/9.4-VLOOKUP(MYRANKS_H[[#This Row],[POS]],ReplacementLevel_H[],COLUMN(ReplacementLevel_H[SB]),FALSE)</f>
        <v>-0.61212765957446802</v>
      </c>
      <c r="T225" s="24">
        <f>((MYRANKS_H[[#This Row],[H]]+1768)/(MYRANKS_H[[#This Row],[AB]]+6617)-0.267)/0.0024-VLOOKUP(MYRANKS_H[[#This Row],[POS]],ReplacementLevel_H[],COLUMN(ReplacementLevel_H[AVG]),FALSE)</f>
        <v>0.28424705766002817</v>
      </c>
      <c r="U225" s="24">
        <f>MYRANKS_H[[#This Row],[RSGP]]+MYRANKS_H[[#This Row],[HRSGP]]+MYRANKS_H[[#This Row],[RBISGP]]+MYRANKS_H[[#This Row],[SBSGP]]+MYRANKS_H[[#This Row],[AVGSGP]]</f>
        <v>-1.7899494172454509</v>
      </c>
      <c r="V225" s="57">
        <f>_xlfn.RANK.EQ(MYRANKS_H[[#This Row],[TTLSGP]],U:U,0)</f>
        <v>224</v>
      </c>
    </row>
    <row r="226" spans="1:22" ht="15" customHeight="1" x14ac:dyDescent="0.25">
      <c r="A226" s="7" t="s">
        <v>1389</v>
      </c>
      <c r="B226" s="13" t="str">
        <f>VLOOKUP(MYRANKS_H[[#This Row],[PLAYERID]],PLAYERIDMAP[],COLUMN(PLAYERIDMAP[[#This Row],[PLAYERNAME]]),FALSE)</f>
        <v>Luis Valbuena</v>
      </c>
      <c r="C226" s="10" t="str">
        <f>VLOOKUP(MYRANKS_H[[#This Row],[PLAYERID]],PLAYERIDMAP[],COLUMN(PLAYERIDMAP[[#This Row],[TEAM]]),FALSE)</f>
        <v>CHC</v>
      </c>
      <c r="D226" s="10" t="str">
        <f>VLOOKUP(MYRANKS_H[[#This Row],[PLAYERID]],PLAYERIDMAP[],COLUMN(PLAYERIDMAP[[#This Row],[POS]]),FALSE)</f>
        <v>2B</v>
      </c>
      <c r="E226" s="10">
        <f>VLOOKUP(MYRANKS_H[[#This Row],[PLAYERID]],PLAYERIDMAP[],COLUMN(PLAYERIDMAP[[#This Row],[IDFANGRAPHS]]),FALSE)</f>
        <v>4969</v>
      </c>
      <c r="F226" s="10">
        <f>VLOOKUP(MYRANKS_H[[#This Row],[PLAYER NAME]],HITTERPROJECTIONS[],COLUMN(HITTERPROJECTIONS[[#This Row],[PA]]),FALSE)</f>
        <v>350</v>
      </c>
      <c r="G226" s="33">
        <f>VLOOKUP(MYRANKS_H[[#This Row],[PLAYER NAME]],HITTERPROJECTIONS[],COLUMN(HITTERPROJECTIONS[[#This Row],[AB]]),FALSE)</f>
        <v>304.21621621621625</v>
      </c>
      <c r="H226" s="33">
        <f>VLOOKUP(MYRANKS_H[[#This Row],[PLAYER NAME]],HITTERPROJECTIONS[],COLUMN(HITTERPROJECTIONS[[#This Row],[HITS]]),FALSE)</f>
        <v>73.717328716216244</v>
      </c>
      <c r="I226" s="33">
        <f>VLOOKUP(MYRANKS_H[[#This Row],[PLAYER NAME]],HITTERPROJECTIONS[],COLUMN(HITTERPROJECTIONS[[#This Row],[HR]]),FALSE)</f>
        <v>8.1380675675675693</v>
      </c>
      <c r="J226" s="33">
        <f>VLOOKUP(MYRANKS_H[[#This Row],[PLAYER NAME]],HITTERPROJECTIONS[],COLUMN(HITTERPROJECTIONS[[#This Row],[R]]),FALSE)</f>
        <v>33.25</v>
      </c>
      <c r="K226" s="33">
        <f>VLOOKUP(MYRANKS_H[[#This Row],[PLAYER NAME]],HITTERPROJECTIONS[],COLUMN(HITTERPROJECTIONS[[#This Row],[RBI]]),FALSE)</f>
        <v>29.750000000000004</v>
      </c>
      <c r="L226" s="33">
        <f>VLOOKUP(MYRANKS_H[[#This Row],[PLAYER NAME]],HITTERPROJECTIONS[],COLUMN(HITTERPROJECTIONS[[#This Row],[BB]]),FALSE)</f>
        <v>42</v>
      </c>
      <c r="M226" s="33">
        <f>VLOOKUP(MYRANKS_H[[#This Row],[PLAYER NAME]],HITTERPROJECTIONS[],COLUMN(HITTERPROJECTIONS[[#This Row],[SO]]),FALSE)</f>
        <v>59.500000000000007</v>
      </c>
      <c r="N226" s="33">
        <f>VLOOKUP(MYRANKS_H[[#This Row],[PLAYER NAME]],HITTERPROJECTIONS[],COLUMN(HITTERPROJECTIONS[[#This Row],[SB]]),FALSE)</f>
        <v>1.75</v>
      </c>
      <c r="O226" s="12">
        <f>MYRANKS_H[[#This Row],[H]]/MYRANKS_H[[#This Row],[AB]]</f>
        <v>0.24231886660447768</v>
      </c>
      <c r="P226" s="24">
        <f>MYRANKS_H[[#This Row],[R]]/24.6-VLOOKUP(MYRANKS_H[[#This Row],[POS]],ReplacementLevel_H[],COLUMN(ReplacementLevel_H[R]),FALSE)</f>
        <v>-0.77837398373983735</v>
      </c>
      <c r="Q226" s="24">
        <f>MYRANKS_H[[#This Row],[HR]]/10.4-VLOOKUP(MYRANKS_H[[#This Row],[POS]],ReplacementLevel_H[],COLUMN(ReplacementLevel_H[HR]),FALSE)</f>
        <v>-0.31749350311850311</v>
      </c>
      <c r="R226" s="24">
        <f>MYRANKS_H[[#This Row],[RBI]]/24.6-VLOOKUP(MYRANKS_H[[#This Row],[POS]],ReplacementLevel_H[],COLUMN(ReplacementLevel_H[RBI]),FALSE)</f>
        <v>-0.59065040650406497</v>
      </c>
      <c r="S226" s="24">
        <f>MYRANKS_H[[#This Row],[SB]]/9.4-VLOOKUP(MYRANKS_H[[#This Row],[POS]],ReplacementLevel_H[],COLUMN(ReplacementLevel_H[SB]),FALSE)</f>
        <v>-0.19382978723404257</v>
      </c>
      <c r="T226" s="24">
        <f>((MYRANKS_H[[#This Row],[H]]+1768)/(MYRANKS_H[[#This Row],[AB]]+6617)-0.267)/0.0024-VLOOKUP(MYRANKS_H[[#This Row],[POS]],ReplacementLevel_H[],COLUMN(ReplacementLevel_H[AVG]),FALSE)</f>
        <v>7.3897928584896133E-2</v>
      </c>
      <c r="U226" s="24">
        <f>MYRANKS_H[[#This Row],[RSGP]]+MYRANKS_H[[#This Row],[HRSGP]]+MYRANKS_H[[#This Row],[RBISGP]]+MYRANKS_H[[#This Row],[SBSGP]]+MYRANKS_H[[#This Row],[AVGSGP]]</f>
        <v>-1.8064497520115519</v>
      </c>
      <c r="V226" s="57">
        <f>_xlfn.RANK.EQ(MYRANKS_H[[#This Row],[TTLSGP]],U:U,0)</f>
        <v>225</v>
      </c>
    </row>
    <row r="227" spans="1:22" x14ac:dyDescent="0.25">
      <c r="A227" s="6" t="s">
        <v>1281</v>
      </c>
      <c r="B227" s="13" t="str">
        <f>VLOOKUP(MYRANKS_H[[#This Row],[PLAYERID]],PLAYERIDMAP[],COLUMN(PLAYERIDMAP[[#This Row],[PLAYERNAME]]),FALSE)</f>
        <v>Ryan Hanigan</v>
      </c>
      <c r="C227" s="9" t="str">
        <f>VLOOKUP(MYRANKS_H[[#This Row],[PLAYERID]],PLAYERIDMAP[],COLUMN(PLAYERIDMAP[[#This Row],[TEAM]]),FALSE)</f>
        <v>TB</v>
      </c>
      <c r="D227" s="9" t="str">
        <f>VLOOKUP(MYRANKS_H[[#This Row],[PLAYERID]],PLAYERIDMAP[],COLUMN(PLAYERIDMAP[[#This Row],[POS]]),FALSE)</f>
        <v>C</v>
      </c>
      <c r="E227" s="9">
        <f>VLOOKUP(MYRANKS_H[[#This Row],[PLAYERID]],PLAYERIDMAP[],COLUMN(PLAYERIDMAP[[#This Row],[IDFANGRAPHS]]),FALSE)</f>
        <v>4952</v>
      </c>
      <c r="F227" s="10">
        <f>VLOOKUP(MYRANKS_H[[#This Row],[PLAYER NAME]],HITTERPROJECTIONS[],COLUMN(HITTERPROJECTIONS[[#This Row],[PA]]),FALSE)</f>
        <v>300</v>
      </c>
      <c r="G227" s="33">
        <f>VLOOKUP(MYRANKS_H[[#This Row],[PLAYER NAME]],HITTERPROJECTIONS[],COLUMN(HITTERPROJECTIONS[[#This Row],[AB]]),FALSE)</f>
        <v>262.16624040920721</v>
      </c>
      <c r="H227" s="33">
        <f>VLOOKUP(MYRANKS_H[[#This Row],[PLAYER NAME]],HITTERPROJECTIONS[],COLUMN(HITTERPROJECTIONS[[#This Row],[HITS]]),FALSE)</f>
        <v>66.167899411764722</v>
      </c>
      <c r="I227" s="33">
        <f>VLOOKUP(MYRANKS_H[[#This Row],[PLAYER NAME]],HITTERPROJECTIONS[],COLUMN(HITTERPROJECTIONS[[#This Row],[HR]]),FALSE)</f>
        <v>2.7082588235294121</v>
      </c>
      <c r="J227" s="33">
        <f>VLOOKUP(MYRANKS_H[[#This Row],[PLAYER NAME]],HITTERPROJECTIONS[],COLUMN(HITTERPROJECTIONS[[#This Row],[R]]),FALSE)</f>
        <v>24</v>
      </c>
      <c r="K227" s="33">
        <f>VLOOKUP(MYRANKS_H[[#This Row],[PLAYER NAME]],HITTERPROJECTIONS[],COLUMN(HITTERPROJECTIONS[[#This Row],[RBI]]),FALSE)</f>
        <v>25.799999999999997</v>
      </c>
      <c r="L227" s="33">
        <f>VLOOKUP(MYRANKS_H[[#This Row],[PLAYER NAME]],HITTERPROJECTIONS[],COLUMN(HITTERPROJECTIONS[[#This Row],[BB]]),FALSE)</f>
        <v>33</v>
      </c>
      <c r="M227" s="33">
        <f>VLOOKUP(MYRANKS_H[[#This Row],[PLAYER NAME]],HITTERPROJECTIONS[],COLUMN(HITTERPROJECTIONS[[#This Row],[SO]]),FALSE)</f>
        <v>30</v>
      </c>
      <c r="N227" s="33">
        <f>VLOOKUP(MYRANKS_H[[#This Row],[PLAYER NAME]],HITTERPROJECTIONS[],COLUMN(HITTERPROJECTIONS[[#This Row],[SB]]),FALSE)</f>
        <v>0.15</v>
      </c>
      <c r="O227" s="12">
        <f>MYRANKS_H[[#This Row],[H]]/MYRANKS_H[[#This Row],[AB]]</f>
        <v>0.25238909215955985</v>
      </c>
      <c r="P227" s="24">
        <f>MYRANKS_H[[#This Row],[R]]/24.6-VLOOKUP(MYRANKS_H[[#This Row],[POS]],ReplacementLevel_H[],COLUMN(ReplacementLevel_H[R]),FALSE)</f>
        <v>-0.68439024390243897</v>
      </c>
      <c r="Q227" s="24">
        <f>MYRANKS_H[[#This Row],[HR]]/10.4-VLOOKUP(MYRANKS_H[[#This Row],[POS]],ReplacementLevel_H[],COLUMN(ReplacementLevel_H[HR]),FALSE)</f>
        <v>-0.80959049773755654</v>
      </c>
      <c r="R227" s="24">
        <f>MYRANKS_H[[#This Row],[RBI]]/24.6-VLOOKUP(MYRANKS_H[[#This Row],[POS]],ReplacementLevel_H[],COLUMN(ReplacementLevel_H[RBI]),FALSE)</f>
        <v>-0.74121951219512217</v>
      </c>
      <c r="S227" s="24">
        <f>MYRANKS_H[[#This Row],[SB]]/9.4-VLOOKUP(MYRANKS_H[[#This Row],[POS]],ReplacementLevel_H[],COLUMN(ReplacementLevel_H[SB]),FALSE)</f>
        <v>-0.16404255319148936</v>
      </c>
      <c r="T227" s="24">
        <f>((MYRANKS_H[[#This Row],[H]]+1768)/(MYRANKS_H[[#This Row],[AB]]+6617)-0.267)/0.0024-VLOOKUP(MYRANKS_H[[#This Row],[POS]],ReplacementLevel_H[],COLUMN(ReplacementLevel_H[AVG]),FALSE)</f>
        <v>0.56436784150767139</v>
      </c>
      <c r="U227" s="24">
        <f>MYRANKS_H[[#This Row],[RSGP]]+MYRANKS_H[[#This Row],[HRSGP]]+MYRANKS_H[[#This Row],[RBISGP]]+MYRANKS_H[[#This Row],[SBSGP]]+MYRANKS_H[[#This Row],[AVGSGP]]</f>
        <v>-1.8348749655189356</v>
      </c>
      <c r="V227" s="57">
        <f>_xlfn.RANK.EQ(MYRANKS_H[[#This Row],[TTLSGP]],U:U,0)</f>
        <v>226</v>
      </c>
    </row>
    <row r="228" spans="1:22" ht="15" customHeight="1" x14ac:dyDescent="0.25">
      <c r="A228" s="6" t="s">
        <v>1604</v>
      </c>
      <c r="B228" s="13" t="str">
        <f>VLOOKUP(MYRANKS_H[[#This Row],[PLAYERID]],PLAYERIDMAP[],COLUMN(PLAYERIDMAP[[#This Row],[PLAYERNAME]]),FALSE)</f>
        <v>L.J. Hoes</v>
      </c>
      <c r="C228" s="9" t="str">
        <f>VLOOKUP(MYRANKS_H[[#This Row],[PLAYERID]],PLAYERIDMAP[],COLUMN(PLAYERIDMAP[[#This Row],[TEAM]]),FALSE)</f>
        <v>HOU</v>
      </c>
      <c r="D228" s="9" t="str">
        <f>VLOOKUP(MYRANKS_H[[#This Row],[PLAYERID]],PLAYERIDMAP[],COLUMN(PLAYERIDMAP[[#This Row],[POS]]),FALSE)</f>
        <v>OF</v>
      </c>
      <c r="E228" s="9">
        <f>VLOOKUP(MYRANKS_H[[#This Row],[PLAYERID]],PLAYERIDMAP[],COLUMN(PLAYERIDMAP[[#This Row],[IDFANGRAPHS]]),FALSE)</f>
        <v>6656</v>
      </c>
      <c r="F228" s="10">
        <f>VLOOKUP(MYRANKS_H[[#This Row],[PLAYER NAME]],HITTERPROJECTIONS[],COLUMN(HITTERPROJECTIONS[[#This Row],[PA]]),FALSE)</f>
        <v>450</v>
      </c>
      <c r="G228" s="33">
        <f>VLOOKUP(MYRANKS_H[[#This Row],[PLAYER NAME]],HITTERPROJECTIONS[],COLUMN(HITTERPROJECTIONS[[#This Row],[AB]]),FALSE)</f>
        <v>404.5</v>
      </c>
      <c r="H228" s="33">
        <f>VLOOKUP(MYRANKS_H[[#This Row],[PLAYER NAME]],HITTERPROJECTIONS[],COLUMN(HITTERPROJECTIONS[[#This Row],[HITS]]),FALSE)</f>
        <v>104.73545</v>
      </c>
      <c r="I228" s="33">
        <f>VLOOKUP(MYRANKS_H[[#This Row],[PLAYER NAME]],HITTERPROJECTIONS[],COLUMN(HITTERPROJECTIONS[[#This Row],[HR]]),FALSE)</f>
        <v>3.3050000000000002</v>
      </c>
      <c r="J228" s="33">
        <f>VLOOKUP(MYRANKS_H[[#This Row],[PLAYER NAME]],HITTERPROJECTIONS[],COLUMN(HITTERPROJECTIONS[[#This Row],[R]]),FALSE)</f>
        <v>55.35</v>
      </c>
      <c r="K228" s="33">
        <f>VLOOKUP(MYRANKS_H[[#This Row],[PLAYER NAME]],HITTERPROJECTIONS[],COLUMN(HITTERPROJECTIONS[[#This Row],[RBI]]),FALSE)</f>
        <v>38.699999999999996</v>
      </c>
      <c r="L228" s="33">
        <f>VLOOKUP(MYRANKS_H[[#This Row],[PLAYER NAME]],HITTERPROJECTIONS[],COLUMN(HITTERPROJECTIONS[[#This Row],[BB]]),FALSE)</f>
        <v>40.5</v>
      </c>
      <c r="M228" s="33">
        <f>VLOOKUP(MYRANKS_H[[#This Row],[PLAYER NAME]],HITTERPROJECTIONS[],COLUMN(HITTERPROJECTIONS[[#This Row],[SO]]),FALSE)</f>
        <v>76.5</v>
      </c>
      <c r="N228" s="33">
        <f>VLOOKUP(MYRANKS_H[[#This Row],[PLAYER NAME]],HITTERPROJECTIONS[],COLUMN(HITTERPROJECTIONS[[#This Row],[SB]]),FALSE)</f>
        <v>14.673913043478262</v>
      </c>
      <c r="O228" s="12">
        <f>MYRANKS_H[[#This Row],[H]]/MYRANKS_H[[#This Row],[AB]]</f>
        <v>0.25892571075401732</v>
      </c>
      <c r="P228" s="24">
        <f>MYRANKS_H[[#This Row],[R]]/24.6-VLOOKUP(MYRANKS_H[[#This Row],[POS]],ReplacementLevel_H[],COLUMN(ReplacementLevel_H[R]),FALSE)</f>
        <v>-0.5</v>
      </c>
      <c r="Q228" s="24">
        <f>MYRANKS_H[[#This Row],[HR]]/10.4-VLOOKUP(MYRANKS_H[[#This Row],[POS]],ReplacementLevel_H[],COLUMN(ReplacementLevel_H[HR]),FALSE)</f>
        <v>-1.0422115384615385</v>
      </c>
      <c r="R228" s="24">
        <f>MYRANKS_H[[#This Row],[RBI]]/24.6-VLOOKUP(MYRANKS_H[[#This Row],[POS]],ReplacementLevel_H[],COLUMN(ReplacementLevel_H[RBI]),FALSE)</f>
        <v>-0.81682926829268321</v>
      </c>
      <c r="S228" s="24">
        <f>MYRANKS_H[[#This Row],[SB]]/9.4-VLOOKUP(MYRANKS_H[[#This Row],[POS]],ReplacementLevel_H[],COLUMN(ReplacementLevel_H[SB]),FALSE)</f>
        <v>0.78105457909343201</v>
      </c>
      <c r="T228" s="24">
        <f>((MYRANKS_H[[#This Row],[H]]+1768)/(MYRANKS_H[[#This Row],[AB]]+6617)-0.267)/0.0024-VLOOKUP(MYRANKS_H[[#This Row],[POS]],ReplacementLevel_H[],COLUMN(ReplacementLevel_H[AVG]),FALSE)</f>
        <v>-0.25898276721498498</v>
      </c>
      <c r="U228" s="24">
        <f>MYRANKS_H[[#This Row],[RSGP]]+MYRANKS_H[[#This Row],[HRSGP]]+MYRANKS_H[[#This Row],[RBISGP]]+MYRANKS_H[[#This Row],[SBSGP]]+MYRANKS_H[[#This Row],[AVGSGP]]</f>
        <v>-1.8369689948757748</v>
      </c>
      <c r="V228" s="57">
        <f>_xlfn.RANK.EQ(MYRANKS_H[[#This Row],[TTLSGP]],U:U,0)</f>
        <v>227</v>
      </c>
    </row>
    <row r="229" spans="1:22" x14ac:dyDescent="0.25">
      <c r="A229" s="6" t="s">
        <v>1357</v>
      </c>
      <c r="B229" s="13" t="str">
        <f>VLOOKUP(MYRANKS_H[[#This Row],[PLAYERID]],PLAYERIDMAP[],COLUMN(PLAYERIDMAP[[#This Row],[PLAYERNAME]]),FALSE)</f>
        <v>Ryan Howard</v>
      </c>
      <c r="C229" s="9" t="str">
        <f>VLOOKUP(MYRANKS_H[[#This Row],[PLAYERID]],PLAYERIDMAP[],COLUMN(PLAYERIDMAP[[#This Row],[TEAM]]),FALSE)</f>
        <v>PHI</v>
      </c>
      <c r="D229" s="9" t="str">
        <f>VLOOKUP(MYRANKS_H[[#This Row],[PLAYERID]],PLAYERIDMAP[],COLUMN(PLAYERIDMAP[[#This Row],[POS]]),FALSE)</f>
        <v>1B</v>
      </c>
      <c r="E229" s="9">
        <f>VLOOKUP(MYRANKS_H[[#This Row],[PLAYERID]],PLAYERIDMAP[],COLUMN(PLAYERIDMAP[[#This Row],[IDFANGRAPHS]]),FALSE)</f>
        <v>2154</v>
      </c>
      <c r="F229" s="10">
        <f>VLOOKUP(MYRANKS_H[[#This Row],[PLAYER NAME]],HITTERPROJECTIONS[],COLUMN(HITTERPROJECTIONS[[#This Row],[PA]]),FALSE)</f>
        <v>425</v>
      </c>
      <c r="G229" s="33">
        <f>VLOOKUP(MYRANKS_H[[#This Row],[PLAYER NAME]],HITTERPROJECTIONS[],COLUMN(HITTERPROJECTIONS[[#This Row],[AB]]),FALSE)</f>
        <v>377.77777777777777</v>
      </c>
      <c r="H229" s="33">
        <f>VLOOKUP(MYRANKS_H[[#This Row],[PLAYER NAME]],HITTERPROJECTIONS[],COLUMN(HITTERPROJECTIONS[[#This Row],[HITS]]),FALSE)</f>
        <v>90.721335833333328</v>
      </c>
      <c r="I229" s="33">
        <f>VLOOKUP(MYRANKS_H[[#This Row],[PLAYER NAME]],HITTERPROJECTIONS[],COLUMN(HITTERPROJECTIONS[[#This Row],[HR]]),FALSE)</f>
        <v>18.835055555555556</v>
      </c>
      <c r="J229" s="33">
        <f>VLOOKUP(MYRANKS_H[[#This Row],[PLAYER NAME]],HITTERPROJECTIONS[],COLUMN(HITTERPROJECTIONS[[#This Row],[R]]),FALSE)</f>
        <v>45.475000000000001</v>
      </c>
      <c r="K229" s="33">
        <f>VLOOKUP(MYRANKS_H[[#This Row],[PLAYER NAME]],HITTERPROJECTIONS[],COLUMN(HITTERPROJECTIONS[[#This Row],[RBI]]),FALSE)</f>
        <v>64.174999999999997</v>
      </c>
      <c r="L229" s="33">
        <f>VLOOKUP(MYRANKS_H[[#This Row],[PLAYER NAME]],HITTERPROJECTIONS[],COLUMN(HITTERPROJECTIONS[[#This Row],[BB]]),FALSE)</f>
        <v>38.25</v>
      </c>
      <c r="M229" s="33">
        <f>VLOOKUP(MYRANKS_H[[#This Row],[PLAYER NAME]],HITTERPROJECTIONS[],COLUMN(HITTERPROJECTIONS[[#This Row],[SO]]),FALSE)</f>
        <v>127.5</v>
      </c>
      <c r="N229" s="33">
        <f>VLOOKUP(MYRANKS_H[[#This Row],[PLAYER NAME]],HITTERPROJECTIONS[],COLUMN(HITTERPROJECTIONS[[#This Row],[SB]]),FALSE)</f>
        <v>0</v>
      </c>
      <c r="O229" s="12">
        <f>MYRANKS_H[[#This Row],[H]]/MYRANKS_H[[#This Row],[AB]]</f>
        <v>0.2401447125</v>
      </c>
      <c r="P229" s="24">
        <f>MYRANKS_H[[#This Row],[R]]/24.6-VLOOKUP(MYRANKS_H[[#This Row],[POS]],ReplacementLevel_H[],COLUMN(ReplacementLevel_H[R]),FALSE)</f>
        <v>-0.5114227642276421</v>
      </c>
      <c r="Q229" s="24">
        <f>MYRANKS_H[[#This Row],[HR]]/10.4-VLOOKUP(MYRANKS_H[[#This Row],[POS]],ReplacementLevel_H[],COLUMN(ReplacementLevel_H[HR]),FALSE)</f>
        <v>-0.1289369658119659</v>
      </c>
      <c r="R229" s="24">
        <f>MYRANKS_H[[#This Row],[RBI]]/24.6-VLOOKUP(MYRANKS_H[[#This Row],[POS]],ReplacementLevel_H[],COLUMN(ReplacementLevel_H[RBI]),FALSE)</f>
        <v>-9.1260162601626504E-2</v>
      </c>
      <c r="S229" s="24">
        <f>MYRANKS_H[[#This Row],[SB]]/9.4-VLOOKUP(MYRANKS_H[[#This Row],[POS]],ReplacementLevel_H[],COLUMN(ReplacementLevel_H[SB]),FALSE)</f>
        <v>-0.28999999999999998</v>
      </c>
      <c r="T229" s="24">
        <f>((MYRANKS_H[[#This Row],[H]]+1768)/(MYRANKS_H[[#This Row],[AB]]+6617)-0.267)/0.0024-VLOOKUP(MYRANKS_H[[#This Row],[POS]],ReplacementLevel_H[],COLUMN(ReplacementLevel_H[AVG]),FALSE)</f>
        <v>-0.81922403420011913</v>
      </c>
      <c r="U229" s="24">
        <f>MYRANKS_H[[#This Row],[RSGP]]+MYRANKS_H[[#This Row],[HRSGP]]+MYRANKS_H[[#This Row],[RBISGP]]+MYRANKS_H[[#This Row],[SBSGP]]+MYRANKS_H[[#This Row],[AVGSGP]]</f>
        <v>-1.8408439268413537</v>
      </c>
      <c r="V229" s="57">
        <f>_xlfn.RANK.EQ(MYRANKS_H[[#This Row],[TTLSGP]],U:U,0)</f>
        <v>228</v>
      </c>
    </row>
    <row r="230" spans="1:22" x14ac:dyDescent="0.25">
      <c r="A230" s="6" t="s">
        <v>1365</v>
      </c>
      <c r="B230" s="13" t="str">
        <f>VLOOKUP(MYRANKS_H[[#This Row],[PLAYERID]],PLAYERIDMAP[],COLUMN(PLAYERIDMAP[[#This Row],[PLAYERNAME]]),FALSE)</f>
        <v>Adam Dunn</v>
      </c>
      <c r="C230" s="9" t="str">
        <f>VLOOKUP(MYRANKS_H[[#This Row],[PLAYERID]],PLAYERIDMAP[],COLUMN(PLAYERIDMAP[[#This Row],[TEAM]]),FALSE)</f>
        <v>CHW</v>
      </c>
      <c r="D230" s="9" t="str">
        <f>VLOOKUP(MYRANKS_H[[#This Row],[PLAYERID]],PLAYERIDMAP[],COLUMN(PLAYERIDMAP[[#This Row],[POS]]),FALSE)</f>
        <v>1B</v>
      </c>
      <c r="E230" s="9">
        <f>VLOOKUP(MYRANKS_H[[#This Row],[PLAYERID]],PLAYERIDMAP[],COLUMN(PLAYERIDMAP[[#This Row],[IDFANGRAPHS]]),FALSE)</f>
        <v>319</v>
      </c>
      <c r="F230" s="10">
        <f>VLOOKUP(MYRANKS_H[[#This Row],[PLAYER NAME]],HITTERPROJECTIONS[],COLUMN(HITTERPROJECTIONS[[#This Row],[PA]]),FALSE)</f>
        <v>500</v>
      </c>
      <c r="G230" s="33">
        <f>VLOOKUP(MYRANKS_H[[#This Row],[PLAYER NAME]],HITTERPROJECTIONS[],COLUMN(HITTERPROJECTIONS[[#This Row],[AB]]),FALSE)</f>
        <v>425.22727272727275</v>
      </c>
      <c r="H230" s="33">
        <f>VLOOKUP(MYRANKS_H[[#This Row],[PLAYER NAME]],HITTERPROJECTIONS[],COLUMN(HITTERPROJECTIONS[[#This Row],[HITS]]),FALSE)</f>
        <v>88.291635454545457</v>
      </c>
      <c r="I230" s="33">
        <f>VLOOKUP(MYRANKS_H[[#This Row],[PLAYER NAME]],HITTERPROJECTIONS[],COLUMN(HITTERPROJECTIONS[[#This Row],[HR]]),FALSE)</f>
        <v>25.24668181818182</v>
      </c>
      <c r="J230" s="33">
        <f>VLOOKUP(MYRANKS_H[[#This Row],[PLAYER NAME]],HITTERPROJECTIONS[],COLUMN(HITTERPROJECTIONS[[#This Row],[R]]),FALSE)</f>
        <v>52</v>
      </c>
      <c r="K230" s="33">
        <f>VLOOKUP(MYRANKS_H[[#This Row],[PLAYER NAME]],HITTERPROJECTIONS[],COLUMN(HITTERPROJECTIONS[[#This Row],[RBI]]),FALSE)</f>
        <v>62</v>
      </c>
      <c r="L230" s="33">
        <f>VLOOKUP(MYRANKS_H[[#This Row],[PLAYER NAME]],HITTERPROJECTIONS[],COLUMN(HITTERPROJECTIONS[[#This Row],[BB]]),FALSE)</f>
        <v>70</v>
      </c>
      <c r="M230" s="33">
        <f>VLOOKUP(MYRANKS_H[[#This Row],[PLAYER NAME]],HITTERPROJECTIONS[],COLUMN(HITTERPROJECTIONS[[#This Row],[SO]]),FALSE)</f>
        <v>160</v>
      </c>
      <c r="N230" s="33">
        <f>VLOOKUP(MYRANKS_H[[#This Row],[PLAYER NAME]],HITTERPROJECTIONS[],COLUMN(HITTERPROJECTIONS[[#This Row],[SB]]),FALSE)</f>
        <v>0.83333333333333337</v>
      </c>
      <c r="O230" s="12">
        <f>MYRANKS_H[[#This Row],[H]]/MYRANKS_H[[#This Row],[AB]]</f>
        <v>0.20763399037947622</v>
      </c>
      <c r="P230" s="24">
        <f>MYRANKS_H[[#This Row],[R]]/24.6-VLOOKUP(MYRANKS_H[[#This Row],[POS]],ReplacementLevel_H[],COLUMN(ReplacementLevel_H[R]),FALSE)</f>
        <v>-0.24617886178861781</v>
      </c>
      <c r="Q230" s="24">
        <f>MYRANKS_H[[#This Row],[HR]]/10.4-VLOOKUP(MYRANKS_H[[#This Row],[POS]],ReplacementLevel_H[],COLUMN(ReplacementLevel_H[HR]),FALSE)</f>
        <v>0.48756555944055968</v>
      </c>
      <c r="R230" s="24">
        <f>MYRANKS_H[[#This Row],[RBI]]/24.6-VLOOKUP(MYRANKS_H[[#This Row],[POS]],ReplacementLevel_H[],COLUMN(ReplacementLevel_H[RBI]),FALSE)</f>
        <v>-0.17967479674796794</v>
      </c>
      <c r="S230" s="24">
        <f>MYRANKS_H[[#This Row],[SB]]/9.4-VLOOKUP(MYRANKS_H[[#This Row],[POS]],ReplacementLevel_H[],COLUMN(ReplacementLevel_H[SB]),FALSE)</f>
        <v>-0.20134751773049642</v>
      </c>
      <c r="T230" s="24">
        <f>((MYRANKS_H[[#This Row],[H]]+1768)/(MYRANKS_H[[#This Row],[AB]]+6617)-0.267)/0.0024-VLOOKUP(MYRANKS_H[[#This Row],[POS]],ReplacementLevel_H[],COLUMN(ReplacementLevel_H[AVG]),FALSE)</f>
        <v>-1.7090021988566793</v>
      </c>
      <c r="U230" s="24">
        <f>MYRANKS_H[[#This Row],[RSGP]]+MYRANKS_H[[#This Row],[HRSGP]]+MYRANKS_H[[#This Row],[RBISGP]]+MYRANKS_H[[#This Row],[SBSGP]]+MYRANKS_H[[#This Row],[AVGSGP]]</f>
        <v>-1.8486378156832017</v>
      </c>
      <c r="V230" s="57">
        <f>_xlfn.RANK.EQ(MYRANKS_H[[#This Row],[TTLSGP]],U:U,0)</f>
        <v>229</v>
      </c>
    </row>
    <row r="231" spans="1:22" x14ac:dyDescent="0.25">
      <c r="A231" s="7" t="s">
        <v>1195</v>
      </c>
      <c r="B231" s="13" t="str">
        <f>VLOOKUP(MYRANKS_H[[#This Row],[PLAYERID]],PLAYERIDMAP[],COLUMN(PLAYERIDMAP[[#This Row],[PLAYERNAME]]),FALSE)</f>
        <v>Nate Schierholtz</v>
      </c>
      <c r="C231" s="10" t="str">
        <f>VLOOKUP(MYRANKS_H[[#This Row],[PLAYERID]],PLAYERIDMAP[],COLUMN(PLAYERIDMAP[[#This Row],[TEAM]]),FALSE)</f>
        <v>CHC</v>
      </c>
      <c r="D231" s="10" t="str">
        <f>VLOOKUP(MYRANKS_H[[#This Row],[PLAYERID]],PLAYERIDMAP[],COLUMN(PLAYERIDMAP[[#This Row],[POS]]),FALSE)</f>
        <v>OF</v>
      </c>
      <c r="E231" s="10">
        <f>VLOOKUP(MYRANKS_H[[#This Row],[PLAYERID]],PLAYERIDMAP[],COLUMN(PLAYERIDMAP[[#This Row],[IDFANGRAPHS]]),FALSE)</f>
        <v>6201</v>
      </c>
      <c r="F231" s="10">
        <f>VLOOKUP(MYRANKS_H[[#This Row],[PLAYER NAME]],HITTERPROJECTIONS[],COLUMN(HITTERPROJECTIONS[[#This Row],[PA]]),FALSE)</f>
        <v>450</v>
      </c>
      <c r="G231" s="33">
        <f>VLOOKUP(MYRANKS_H[[#This Row],[PLAYER NAME]],HITTERPROJECTIONS[],COLUMN(HITTERPROJECTIONS[[#This Row],[AB]]),FALSE)</f>
        <v>414.40909090909093</v>
      </c>
      <c r="H231" s="33">
        <f>VLOOKUP(MYRANKS_H[[#This Row],[PLAYER NAME]],HITTERPROJECTIONS[],COLUMN(HITTERPROJECTIONS[[#This Row],[HITS]]),FALSE)</f>
        <v>108.3661875</v>
      </c>
      <c r="I231" s="33">
        <f>VLOOKUP(MYRANKS_H[[#This Row],[PLAYER NAME]],HITTERPROJECTIONS[],COLUMN(HITTERPROJECTIONS[[#This Row],[HR]]),FALSE)</f>
        <v>12.487499999999999</v>
      </c>
      <c r="J231" s="33">
        <f>VLOOKUP(MYRANKS_H[[#This Row],[PLAYER NAME]],HITTERPROJECTIONS[],COLUMN(HITTERPROJECTIONS[[#This Row],[R]]),FALSE)</f>
        <v>45.9</v>
      </c>
      <c r="K231" s="33">
        <f>VLOOKUP(MYRANKS_H[[#This Row],[PLAYER NAME]],HITTERPROJECTIONS[],COLUMN(HITTERPROJECTIONS[[#This Row],[RBI]]),FALSE)</f>
        <v>49.05</v>
      </c>
      <c r="L231" s="33">
        <f>VLOOKUP(MYRANKS_H[[#This Row],[PLAYER NAME]],HITTERPROJECTIONS[],COLUMN(HITTERPROJECTIONS[[#This Row],[BB]]),FALSE)</f>
        <v>27</v>
      </c>
      <c r="M231" s="33">
        <f>VLOOKUP(MYRANKS_H[[#This Row],[PLAYER NAME]],HITTERPROJECTIONS[],COLUMN(HITTERPROJECTIONS[[#This Row],[SO]]),FALSE)</f>
        <v>81</v>
      </c>
      <c r="N231" s="33">
        <f>VLOOKUP(MYRANKS_H[[#This Row],[PLAYER NAME]],HITTERPROJECTIONS[],COLUMN(HITTERPROJECTIONS[[#This Row],[SB]]),FALSE)</f>
        <v>5.2363636363636363</v>
      </c>
      <c r="O231" s="12">
        <f>MYRANKS_H[[#This Row],[H]]/MYRANKS_H[[#This Row],[AB]]</f>
        <v>0.26149568114511351</v>
      </c>
      <c r="P231" s="24">
        <f>MYRANKS_H[[#This Row],[R]]/24.6-VLOOKUP(MYRANKS_H[[#This Row],[POS]],ReplacementLevel_H[],COLUMN(ReplacementLevel_H[R]),FALSE)</f>
        <v>-0.88414634146341475</v>
      </c>
      <c r="Q231" s="24">
        <f>MYRANKS_H[[#This Row],[HR]]/10.4-VLOOKUP(MYRANKS_H[[#This Row],[POS]],ReplacementLevel_H[],COLUMN(ReplacementLevel_H[HR]),FALSE)</f>
        <v>-0.15927884615384635</v>
      </c>
      <c r="R231" s="24">
        <f>MYRANKS_H[[#This Row],[RBI]]/24.6-VLOOKUP(MYRANKS_H[[#This Row],[POS]],ReplacementLevel_H[],COLUMN(ReplacementLevel_H[RBI]),FALSE)</f>
        <v>-0.39609756097561011</v>
      </c>
      <c r="S231" s="24">
        <f>MYRANKS_H[[#This Row],[SB]]/9.4-VLOOKUP(MYRANKS_H[[#This Row],[POS]],ReplacementLevel_H[],COLUMN(ReplacementLevel_H[SB]),FALSE)</f>
        <v>-0.22294003868471957</v>
      </c>
      <c r="T231" s="24">
        <f>((MYRANKS_H[[#This Row],[H]]+1768)/(MYRANKS_H[[#This Row],[AB]]+6617)-0.267)/0.0024-VLOOKUP(MYRANKS_H[[#This Row],[POS]],ReplacementLevel_H[],COLUMN(ReplacementLevel_H[AVG]),FALSE)</f>
        <v>-0.20044543369256029</v>
      </c>
      <c r="U231" s="24">
        <f>MYRANKS_H[[#This Row],[RSGP]]+MYRANKS_H[[#This Row],[HRSGP]]+MYRANKS_H[[#This Row],[RBISGP]]+MYRANKS_H[[#This Row],[SBSGP]]+MYRANKS_H[[#This Row],[AVGSGP]]</f>
        <v>-1.8629082209701511</v>
      </c>
      <c r="V231" s="57">
        <f>_xlfn.RANK.EQ(MYRANKS_H[[#This Row],[TTLSGP]],U:U,0)</f>
        <v>230</v>
      </c>
    </row>
    <row r="232" spans="1:22" ht="15" customHeight="1" x14ac:dyDescent="0.25">
      <c r="A232" s="6" t="s">
        <v>1165</v>
      </c>
      <c r="B232" s="13" t="str">
        <f>VLOOKUP(MYRANKS_H[[#This Row],[PLAYERID]],PLAYERIDMAP[],COLUMN(PLAYERIDMAP[[#This Row],[PLAYERNAME]]),FALSE)</f>
        <v>Michael Morse</v>
      </c>
      <c r="C232" s="9" t="str">
        <f>VLOOKUP(MYRANKS_H[[#This Row],[PLAYERID]],PLAYERIDMAP[],COLUMN(PLAYERIDMAP[[#This Row],[TEAM]]),FALSE)</f>
        <v>SF</v>
      </c>
      <c r="D232" s="9" t="str">
        <f>VLOOKUP(MYRANKS_H[[#This Row],[PLAYERID]],PLAYERIDMAP[],COLUMN(PLAYERIDMAP[[#This Row],[POS]]),FALSE)</f>
        <v>OF</v>
      </c>
      <c r="E232" s="9">
        <f>VLOOKUP(MYRANKS_H[[#This Row],[PLAYERID]],PLAYERIDMAP[],COLUMN(PLAYERIDMAP[[#This Row],[IDFANGRAPHS]]),FALSE)</f>
        <v>3035</v>
      </c>
      <c r="F232" s="10">
        <f>VLOOKUP(MYRANKS_H[[#This Row],[PLAYER NAME]],HITTERPROJECTIONS[],COLUMN(HITTERPROJECTIONS[[#This Row],[PA]]),FALSE)</f>
        <v>425</v>
      </c>
      <c r="G232" s="33">
        <f>VLOOKUP(MYRANKS_H[[#This Row],[PLAYER NAME]],HITTERPROJECTIONS[],COLUMN(HITTERPROJECTIONS[[#This Row],[AB]]),FALSE)</f>
        <v>393.20779220779218</v>
      </c>
      <c r="H232" s="33">
        <f>VLOOKUP(MYRANKS_H[[#This Row],[PLAYER NAME]],HITTERPROJECTIONS[],COLUMN(HITTERPROJECTIONS[[#This Row],[HITS]]),FALSE)</f>
        <v>103.1973687272727</v>
      </c>
      <c r="I232" s="33">
        <f>VLOOKUP(MYRANKS_H[[#This Row],[PLAYER NAME]],HITTERPROJECTIONS[],COLUMN(HITTERPROJECTIONS[[#This Row],[HR]]),FALSE)</f>
        <v>15.728400000000001</v>
      </c>
      <c r="J232" s="33">
        <f>VLOOKUP(MYRANKS_H[[#This Row],[PLAYER NAME]],HITTERPROJECTIONS[],COLUMN(HITTERPROJECTIONS[[#This Row],[R]]),FALSE)</f>
        <v>48.024999999999999</v>
      </c>
      <c r="K232" s="33">
        <f>VLOOKUP(MYRANKS_H[[#This Row],[PLAYER NAME]],HITTERPROJECTIONS[],COLUMN(HITTERPROJECTIONS[[#This Row],[RBI]]),FALSE)</f>
        <v>50.574999999999996</v>
      </c>
      <c r="L232" s="33">
        <f>VLOOKUP(MYRANKS_H[[#This Row],[PLAYER NAME]],HITTERPROJECTIONS[],COLUMN(HITTERPROJECTIONS[[#This Row],[BB]]),FALSE)</f>
        <v>25.5</v>
      </c>
      <c r="M232" s="33">
        <f>VLOOKUP(MYRANKS_H[[#This Row],[PLAYER NAME]],HITTERPROJECTIONS[],COLUMN(HITTERPROJECTIONS[[#This Row],[SO]]),FALSE)</f>
        <v>97.75</v>
      </c>
      <c r="N232" s="33">
        <f>VLOOKUP(MYRANKS_H[[#This Row],[PLAYER NAME]],HITTERPROJECTIONS[],COLUMN(HITTERPROJECTIONS[[#This Row],[SB]]),FALSE)</f>
        <v>0.35062500000000002</v>
      </c>
      <c r="O232" s="12">
        <f>MYRANKS_H[[#This Row],[H]]/MYRANKS_H[[#This Row],[AB]]</f>
        <v>0.26244995845030877</v>
      </c>
      <c r="P232" s="24">
        <f>MYRANKS_H[[#This Row],[R]]/24.6-VLOOKUP(MYRANKS_H[[#This Row],[POS]],ReplacementLevel_H[],COLUMN(ReplacementLevel_H[R]),FALSE)</f>
        <v>-0.7977642276422765</v>
      </c>
      <c r="Q232" s="24">
        <f>MYRANKS_H[[#This Row],[HR]]/10.4-VLOOKUP(MYRANKS_H[[#This Row],[POS]],ReplacementLevel_H[],COLUMN(ReplacementLevel_H[HR]),FALSE)</f>
        <v>0.15234615384615369</v>
      </c>
      <c r="R232" s="24">
        <f>MYRANKS_H[[#This Row],[RBI]]/24.6-VLOOKUP(MYRANKS_H[[#This Row],[POS]],ReplacementLevel_H[],COLUMN(ReplacementLevel_H[RBI]),FALSE)</f>
        <v>-0.3341056910569109</v>
      </c>
      <c r="S232" s="24">
        <f>MYRANKS_H[[#This Row],[SB]]/9.4-VLOOKUP(MYRANKS_H[[#This Row],[POS]],ReplacementLevel_H[],COLUMN(ReplacementLevel_H[SB]),FALSE)</f>
        <v>-0.74269946808510645</v>
      </c>
      <c r="T232" s="24">
        <f>((MYRANKS_H[[#This Row],[H]]+1768)/(MYRANKS_H[[#This Row],[AB]]+6617)-0.267)/0.0024-VLOOKUP(MYRANKS_H[[#This Row],[POS]],ReplacementLevel_H[],COLUMN(ReplacementLevel_H[AVG]),FALSE)</f>
        <v>-0.17138945186921539</v>
      </c>
      <c r="U232" s="24">
        <f>MYRANKS_H[[#This Row],[RSGP]]+MYRANKS_H[[#This Row],[HRSGP]]+MYRANKS_H[[#This Row],[RBISGP]]+MYRANKS_H[[#This Row],[SBSGP]]+MYRANKS_H[[#This Row],[AVGSGP]]</f>
        <v>-1.8936126848073556</v>
      </c>
      <c r="V232" s="57">
        <f>_xlfn.RANK.EQ(MYRANKS_H[[#This Row],[TTLSGP]],U:U,0)</f>
        <v>231</v>
      </c>
    </row>
    <row r="233" spans="1:22" x14ac:dyDescent="0.25">
      <c r="A233" s="7" t="s">
        <v>1412</v>
      </c>
      <c r="B233" s="13" t="str">
        <f>VLOOKUP(MYRANKS_H[[#This Row],[PLAYERID]],PLAYERIDMAP[],COLUMN(PLAYERIDMAP[[#This Row],[PLAYERNAME]]),FALSE)</f>
        <v>Daniel Nava</v>
      </c>
      <c r="C233" s="10" t="str">
        <f>VLOOKUP(MYRANKS_H[[#This Row],[PLAYERID]],PLAYERIDMAP[],COLUMN(PLAYERIDMAP[[#This Row],[TEAM]]),FALSE)</f>
        <v>BOS</v>
      </c>
      <c r="D233" s="10" t="str">
        <f>VLOOKUP(MYRANKS_H[[#This Row],[PLAYERID]],PLAYERIDMAP[],COLUMN(PLAYERIDMAP[[#This Row],[POS]]),FALSE)</f>
        <v>OF</v>
      </c>
      <c r="E233" s="10">
        <f>VLOOKUP(MYRANKS_H[[#This Row],[PLAYERID]],PLAYERIDMAP[],COLUMN(PLAYERIDMAP[[#This Row],[IDFANGRAPHS]]),FALSE)</f>
        <v>5450</v>
      </c>
      <c r="F233" s="10">
        <f>VLOOKUP(MYRANKS_H[[#This Row],[PLAYER NAME]],HITTERPROJECTIONS[],COLUMN(HITTERPROJECTIONS[[#This Row],[PA]]),FALSE)</f>
        <v>450</v>
      </c>
      <c r="G233" s="33">
        <f>VLOOKUP(MYRANKS_H[[#This Row],[PLAYER NAME]],HITTERPROJECTIONS[],COLUMN(HITTERPROJECTIONS[[#This Row],[AB]]),FALSE)</f>
        <v>387.75</v>
      </c>
      <c r="H233" s="33">
        <f>VLOOKUP(MYRANKS_H[[#This Row],[PLAYER NAME]],HITTERPROJECTIONS[],COLUMN(HITTERPROJECTIONS[[#This Row],[HITS]]),FALSE)</f>
        <v>101.61648000000001</v>
      </c>
      <c r="I233" s="33">
        <f>VLOOKUP(MYRANKS_H[[#This Row],[PLAYER NAME]],HITTERPROJECTIONS[],COLUMN(HITTERPROJECTIONS[[#This Row],[HR]]),FALSE)</f>
        <v>9.7919999999999998</v>
      </c>
      <c r="J233" s="33">
        <f>VLOOKUP(MYRANKS_H[[#This Row],[PLAYER NAME]],HITTERPROJECTIONS[],COLUMN(HITTERPROJECTIONS[[#This Row],[R]]),FALSE)</f>
        <v>57.15</v>
      </c>
      <c r="K233" s="33">
        <f>VLOOKUP(MYRANKS_H[[#This Row],[PLAYER NAME]],HITTERPROJECTIONS[],COLUMN(HITTERPROJECTIONS[[#This Row],[RBI]]),FALSE)</f>
        <v>50.4</v>
      </c>
      <c r="L233" s="33">
        <f>VLOOKUP(MYRANKS_H[[#This Row],[PLAYER NAME]],HITTERPROJECTIONS[],COLUMN(HITTERPROJECTIONS[[#This Row],[BB]]),FALSE)</f>
        <v>47.25</v>
      </c>
      <c r="M233" s="33">
        <f>VLOOKUP(MYRANKS_H[[#This Row],[PLAYER NAME]],HITTERPROJECTIONS[],COLUMN(HITTERPROJECTIONS[[#This Row],[SO]]),FALSE)</f>
        <v>85.5</v>
      </c>
      <c r="N233" s="33">
        <f>VLOOKUP(MYRANKS_H[[#This Row],[PLAYER NAME]],HITTERPROJECTIONS[],COLUMN(HITTERPROJECTIONS[[#This Row],[SB]]),FALSE)</f>
        <v>2.0769230769230771</v>
      </c>
      <c r="O233" s="12">
        <f>MYRANKS_H[[#This Row],[H]]/MYRANKS_H[[#This Row],[AB]]</f>
        <v>0.26206700193423599</v>
      </c>
      <c r="P233" s="24">
        <f>MYRANKS_H[[#This Row],[R]]/24.6-VLOOKUP(MYRANKS_H[[#This Row],[POS]],ReplacementLevel_H[],COLUMN(ReplacementLevel_H[R]),FALSE)</f>
        <v>-0.42682926829268331</v>
      </c>
      <c r="Q233" s="24">
        <f>MYRANKS_H[[#This Row],[HR]]/10.4-VLOOKUP(MYRANKS_H[[#This Row],[POS]],ReplacementLevel_H[],COLUMN(ReplacementLevel_H[HR]),FALSE)</f>
        <v>-0.41846153846153866</v>
      </c>
      <c r="R233" s="24">
        <f>MYRANKS_H[[#This Row],[RBI]]/24.6-VLOOKUP(MYRANKS_H[[#This Row],[POS]],ReplacementLevel_H[],COLUMN(ReplacementLevel_H[RBI]),FALSE)</f>
        <v>-0.34121951219512203</v>
      </c>
      <c r="S233" s="24">
        <f>MYRANKS_H[[#This Row],[SB]]/9.4-VLOOKUP(MYRANKS_H[[#This Row],[POS]],ReplacementLevel_H[],COLUMN(ReplacementLevel_H[SB]),FALSE)</f>
        <v>-0.559050736497545</v>
      </c>
      <c r="T233" s="24">
        <f>((MYRANKS_H[[#This Row],[H]]+1768)/(MYRANKS_H[[#This Row],[AB]]+6617)-0.267)/0.0024-VLOOKUP(MYRANKS_H[[#This Row],[POS]],ReplacementLevel_H[],COLUMN(ReplacementLevel_H[AVG]),FALSE)</f>
        <v>-0.17876952544108288</v>
      </c>
      <c r="U233" s="24">
        <f>MYRANKS_H[[#This Row],[RSGP]]+MYRANKS_H[[#This Row],[HRSGP]]+MYRANKS_H[[#This Row],[RBISGP]]+MYRANKS_H[[#This Row],[SBSGP]]+MYRANKS_H[[#This Row],[AVGSGP]]</f>
        <v>-1.9243305808879718</v>
      </c>
      <c r="V233" s="57">
        <f>_xlfn.RANK.EQ(MYRANKS_H[[#This Row],[TTLSGP]],U:U,0)</f>
        <v>232</v>
      </c>
    </row>
    <row r="234" spans="1:22" x14ac:dyDescent="0.25">
      <c r="A234" s="6" t="s">
        <v>1485</v>
      </c>
      <c r="B234" s="13" t="str">
        <f>VLOOKUP(MYRANKS_H[[#This Row],[PLAYERID]],PLAYERIDMAP[],COLUMN(PLAYERIDMAP[[#This Row],[PLAYERNAME]]),FALSE)</f>
        <v>Didi Gregorius</v>
      </c>
      <c r="C234" s="9" t="str">
        <f>VLOOKUP(MYRANKS_H[[#This Row],[PLAYERID]],PLAYERIDMAP[],COLUMN(PLAYERIDMAP[[#This Row],[TEAM]]),FALSE)</f>
        <v>ARI</v>
      </c>
      <c r="D234" s="9" t="str">
        <f>VLOOKUP(MYRANKS_H[[#This Row],[PLAYERID]],PLAYERIDMAP[],COLUMN(PLAYERIDMAP[[#This Row],[POS]]),FALSE)</f>
        <v>SS</v>
      </c>
      <c r="E234" s="9">
        <f>VLOOKUP(MYRANKS_H[[#This Row],[PLAYERID]],PLAYERIDMAP[],COLUMN(PLAYERIDMAP[[#This Row],[IDFANGRAPHS]]),FALSE)</f>
        <v>6012</v>
      </c>
      <c r="F234" s="10">
        <f>VLOOKUP(MYRANKS_H[[#This Row],[PLAYER NAME]],HITTERPROJECTIONS[],COLUMN(HITTERPROJECTIONS[[#This Row],[PA]]),FALSE)</f>
        <v>550</v>
      </c>
      <c r="G234" s="33">
        <f>VLOOKUP(MYRANKS_H[[#This Row],[PLAYER NAME]],HITTERPROJECTIONS[],COLUMN(HITTERPROJECTIONS[[#This Row],[AB]]),FALSE)</f>
        <v>501.41666666666669</v>
      </c>
      <c r="H234" s="33">
        <f>VLOOKUP(MYRANKS_H[[#This Row],[PLAYER NAME]],HITTERPROJECTIONS[],COLUMN(HITTERPROJECTIONS[[#This Row],[HITS]]),FALSE)</f>
        <v>128.48328533333333</v>
      </c>
      <c r="I234" s="33">
        <f>VLOOKUP(MYRANKS_H[[#This Row],[PLAYER NAME]],HITTERPROJECTIONS[],COLUMN(HITTERPROJECTIONS[[#This Row],[HR]]),FALSE)</f>
        <v>8.6817499999999992</v>
      </c>
      <c r="J234" s="33">
        <f>VLOOKUP(MYRANKS_H[[#This Row],[PLAYER NAME]],HITTERPROJECTIONS[],COLUMN(HITTERPROJECTIONS[[#This Row],[R]]),FALSE)</f>
        <v>53.9</v>
      </c>
      <c r="K234" s="33">
        <f>VLOOKUP(MYRANKS_H[[#This Row],[PLAYER NAME]],HITTERPROJECTIONS[],COLUMN(HITTERPROJECTIONS[[#This Row],[RBI]]),FALSE)</f>
        <v>51.15</v>
      </c>
      <c r="L234" s="33">
        <f>VLOOKUP(MYRANKS_H[[#This Row],[PLAYER NAME]],HITTERPROJECTIONS[],COLUMN(HITTERPROJECTIONS[[#This Row],[BB]]),FALSE)</f>
        <v>38.500000000000007</v>
      </c>
      <c r="M234" s="33">
        <f>VLOOKUP(MYRANKS_H[[#This Row],[PLAYER NAME]],HITTERPROJECTIONS[],COLUMN(HITTERPROJECTIONS[[#This Row],[SO]]),FALSE)</f>
        <v>90.75</v>
      </c>
      <c r="N234" s="33">
        <f>VLOOKUP(MYRANKS_H[[#This Row],[PLAYER NAME]],HITTERPROJECTIONS[],COLUMN(HITTERPROJECTIONS[[#This Row],[SB]]),FALSE)</f>
        <v>4.125</v>
      </c>
      <c r="O234" s="12">
        <f>MYRANKS_H[[#This Row],[H]]/MYRANKS_H[[#This Row],[AB]]</f>
        <v>0.25624055575868371</v>
      </c>
      <c r="P234" s="24">
        <f>MYRANKS_H[[#This Row],[R]]/24.6-VLOOKUP(MYRANKS_H[[#This Row],[POS]],ReplacementLevel_H[],COLUMN(ReplacementLevel_H[R]),FALSE)</f>
        <v>-0.50894308943089461</v>
      </c>
      <c r="Q234" s="24">
        <f>MYRANKS_H[[#This Row],[HR]]/10.4-VLOOKUP(MYRANKS_H[[#This Row],[POS]],ReplacementLevel_H[],COLUMN(ReplacementLevel_H[HR]),FALSE)</f>
        <v>-0.28521634615384639</v>
      </c>
      <c r="R234" s="24">
        <f>MYRANKS_H[[#This Row],[RBI]]/24.6-VLOOKUP(MYRANKS_H[[#This Row],[POS]],ReplacementLevel_H[],COLUMN(ReplacementLevel_H[RBI]),FALSE)</f>
        <v>-0.1207317073170735</v>
      </c>
      <c r="S234" s="24">
        <f>MYRANKS_H[[#This Row],[SB]]/9.4-VLOOKUP(MYRANKS_H[[#This Row],[POS]],ReplacementLevel_H[],COLUMN(ReplacementLevel_H[SB]),FALSE)</f>
        <v>-0.97117021276595739</v>
      </c>
      <c r="T234" s="24">
        <f>((MYRANKS_H[[#This Row],[H]]+1768)/(MYRANKS_H[[#This Row],[AB]]+6617)-0.267)/0.0024-VLOOKUP(MYRANKS_H[[#This Row],[POS]],ReplacementLevel_H[],COLUMN(ReplacementLevel_H[AVG]),FALSE)</f>
        <v>-8.1975899759258619E-2</v>
      </c>
      <c r="U234" s="24">
        <f>MYRANKS_H[[#This Row],[RSGP]]+MYRANKS_H[[#This Row],[HRSGP]]+MYRANKS_H[[#This Row],[RBISGP]]+MYRANKS_H[[#This Row],[SBSGP]]+MYRANKS_H[[#This Row],[AVGSGP]]</f>
        <v>-1.9680372554270305</v>
      </c>
      <c r="V234" s="57">
        <f>_xlfn.RANK.EQ(MYRANKS_H[[#This Row],[TTLSGP]],U:U,0)</f>
        <v>233</v>
      </c>
    </row>
    <row r="235" spans="1:22" ht="15" customHeight="1" x14ac:dyDescent="0.25">
      <c r="A235" s="6" t="s">
        <v>1381</v>
      </c>
      <c r="B235" s="13" t="str">
        <f>VLOOKUP(MYRANKS_H[[#This Row],[PLAYERID]],PLAYERIDMAP[],COLUMN(PLAYERIDMAP[[#This Row],[PLAYERNAME]]),FALSE)</f>
        <v>Mark Ellis</v>
      </c>
      <c r="C235" s="9" t="str">
        <f>VLOOKUP(MYRANKS_H[[#This Row],[PLAYERID]],PLAYERIDMAP[],COLUMN(PLAYERIDMAP[[#This Row],[TEAM]]),FALSE)</f>
        <v>STL</v>
      </c>
      <c r="D235" s="9" t="str">
        <f>VLOOKUP(MYRANKS_H[[#This Row],[PLAYERID]],PLAYERIDMAP[],COLUMN(PLAYERIDMAP[[#This Row],[POS]]),FALSE)</f>
        <v>2B</v>
      </c>
      <c r="E235" s="9">
        <f>VLOOKUP(MYRANKS_H[[#This Row],[PLAYERID]],PLAYERIDMAP[],COLUMN(PLAYERIDMAP[[#This Row],[IDFANGRAPHS]]),FALSE)</f>
        <v>1443</v>
      </c>
      <c r="F235" s="10">
        <f>VLOOKUP(MYRANKS_H[[#This Row],[PLAYER NAME]],HITTERPROJECTIONS[],COLUMN(HITTERPROJECTIONS[[#This Row],[PA]]),FALSE)</f>
        <v>300</v>
      </c>
      <c r="G235" s="33">
        <f>VLOOKUP(MYRANKS_H[[#This Row],[PLAYER NAME]],HITTERPROJECTIONS[],COLUMN(HITTERPROJECTIONS[[#This Row],[AB]]),FALSE)</f>
        <v>275.88461538461536</v>
      </c>
      <c r="H235" s="33">
        <f>VLOOKUP(MYRANKS_H[[#This Row],[PLAYER NAME]],HITTERPROJECTIONS[],COLUMN(HITTERPROJECTIONS[[#This Row],[HITS]]),FALSE)</f>
        <v>71.434182565384603</v>
      </c>
      <c r="I235" s="33">
        <f>VLOOKUP(MYRANKS_H[[#This Row],[PLAYER NAME]],HITTERPROJECTIONS[],COLUMN(HITTERPROJECTIONS[[#This Row],[HR]]),FALSE)</f>
        <v>4.409498076923076</v>
      </c>
      <c r="J235" s="33">
        <f>VLOOKUP(MYRANKS_H[[#This Row],[PLAYER NAME]],HITTERPROJECTIONS[],COLUMN(HITTERPROJECTIONS[[#This Row],[R]]),FALSE)</f>
        <v>32.4</v>
      </c>
      <c r="K235" s="33">
        <f>VLOOKUP(MYRANKS_H[[#This Row],[PLAYER NAME]],HITTERPROJECTIONS[],COLUMN(HITTERPROJECTIONS[[#This Row],[RBI]]),FALSE)</f>
        <v>25.500000000000004</v>
      </c>
      <c r="L235" s="33">
        <f>VLOOKUP(MYRANKS_H[[#This Row],[PLAYER NAME]],HITTERPROJECTIONS[],COLUMN(HITTERPROJECTIONS[[#This Row],[BB]]),FALSE)</f>
        <v>18</v>
      </c>
      <c r="M235" s="33">
        <f>VLOOKUP(MYRANKS_H[[#This Row],[PLAYER NAME]],HITTERPROJECTIONS[],COLUMN(HITTERPROJECTIONS[[#This Row],[SO]]),FALSE)</f>
        <v>45</v>
      </c>
      <c r="N235" s="33">
        <f>VLOOKUP(MYRANKS_H[[#This Row],[PLAYER NAME]],HITTERPROJECTIONS[],COLUMN(HITTERPROJECTIONS[[#This Row],[SB]]),FALSE)</f>
        <v>2.25</v>
      </c>
      <c r="O235" s="12">
        <f>MYRANKS_H[[#This Row],[H]]/MYRANKS_H[[#This Row],[AB]]</f>
        <v>0.25892774943538266</v>
      </c>
      <c r="P235" s="24">
        <f>MYRANKS_H[[#This Row],[R]]/24.6-VLOOKUP(MYRANKS_H[[#This Row],[POS]],ReplacementLevel_H[],COLUMN(ReplacementLevel_H[R]),FALSE)</f>
        <v>-0.81292682926829274</v>
      </c>
      <c r="Q235" s="24">
        <f>MYRANKS_H[[#This Row],[HR]]/10.4-VLOOKUP(MYRANKS_H[[#This Row],[POS]],ReplacementLevel_H[],COLUMN(ReplacementLevel_H[HR]),FALSE)</f>
        <v>-0.67600980029585811</v>
      </c>
      <c r="R235" s="24">
        <f>MYRANKS_H[[#This Row],[RBI]]/24.6-VLOOKUP(MYRANKS_H[[#This Row],[POS]],ReplacementLevel_H[],COLUMN(ReplacementLevel_H[RBI]),FALSE)</f>
        <v>-0.76341463414634148</v>
      </c>
      <c r="S235" s="24">
        <f>MYRANKS_H[[#This Row],[SB]]/9.4-VLOOKUP(MYRANKS_H[[#This Row],[POS]],ReplacementLevel_H[],COLUMN(ReplacementLevel_H[SB]),FALSE)</f>
        <v>-0.14063829787234045</v>
      </c>
      <c r="T235" s="24">
        <f>((MYRANKS_H[[#This Row],[H]]+1768)/(MYRANKS_H[[#This Row],[AB]]+6617)-0.267)/0.0024-VLOOKUP(MYRANKS_H[[#This Row],[POS]],ReplacementLevel_H[],COLUMN(ReplacementLevel_H[AVG]),FALSE)</f>
        <v>0.39160586144202608</v>
      </c>
      <c r="U235" s="24">
        <f>MYRANKS_H[[#This Row],[RSGP]]+MYRANKS_H[[#This Row],[HRSGP]]+MYRANKS_H[[#This Row],[RBISGP]]+MYRANKS_H[[#This Row],[SBSGP]]+MYRANKS_H[[#This Row],[AVGSGP]]</f>
        <v>-2.0013837001408072</v>
      </c>
      <c r="V235" s="57">
        <f>_xlfn.RANK.EQ(MYRANKS_H[[#This Row],[TTLSGP]],U:U,0)</f>
        <v>234</v>
      </c>
    </row>
    <row r="236" spans="1:22" ht="15" customHeight="1" x14ac:dyDescent="0.25">
      <c r="A236" s="6" t="s">
        <v>1471</v>
      </c>
      <c r="B236" s="13" t="str">
        <f>VLOOKUP(MYRANKS_H[[#This Row],[PLAYERID]],PLAYERIDMAP[],COLUMN(PLAYERIDMAP[[#This Row],[PLAYERNAME]]),FALSE)</f>
        <v>Zack Cozart</v>
      </c>
      <c r="C236" s="9" t="str">
        <f>VLOOKUP(MYRANKS_H[[#This Row],[PLAYERID]],PLAYERIDMAP[],COLUMN(PLAYERIDMAP[[#This Row],[TEAM]]),FALSE)</f>
        <v>CIN</v>
      </c>
      <c r="D236" s="9" t="str">
        <f>VLOOKUP(MYRANKS_H[[#This Row],[PLAYERID]],PLAYERIDMAP[],COLUMN(PLAYERIDMAP[[#This Row],[POS]]),FALSE)</f>
        <v>SS</v>
      </c>
      <c r="E236" s="9">
        <f>VLOOKUP(MYRANKS_H[[#This Row],[PLAYERID]],PLAYERIDMAP[],COLUMN(PLAYERIDMAP[[#This Row],[IDFANGRAPHS]]),FALSE)</f>
        <v>2616</v>
      </c>
      <c r="F236" s="10">
        <f>VLOOKUP(MYRANKS_H[[#This Row],[PLAYER NAME]],HITTERPROJECTIONS[],COLUMN(HITTERPROJECTIONS[[#This Row],[PA]]),FALSE)</f>
        <v>500</v>
      </c>
      <c r="G236" s="33">
        <f>VLOOKUP(MYRANKS_H[[#This Row],[PLAYER NAME]],HITTERPROJECTIONS[],COLUMN(HITTERPROJECTIONS[[#This Row],[AB]]),FALSE)</f>
        <v>468</v>
      </c>
      <c r="H236" s="33">
        <f>VLOOKUP(MYRANKS_H[[#This Row],[PLAYER NAME]],HITTERPROJECTIONS[],COLUMN(HITTERPROJECTIONS[[#This Row],[HITS]]),FALSE)</f>
        <v>118.819374</v>
      </c>
      <c r="I236" s="33">
        <f>VLOOKUP(MYRANKS_H[[#This Row],[PLAYER NAME]],HITTERPROJECTIONS[],COLUMN(HITTERPROJECTIONS[[#This Row],[HR]]),FALSE)</f>
        <v>11.5236</v>
      </c>
      <c r="J236" s="33">
        <f>VLOOKUP(MYRANKS_H[[#This Row],[PLAYER NAME]],HITTERPROJECTIONS[],COLUMN(HITTERPROJECTIONS[[#This Row],[R]]),FALSE)</f>
        <v>63</v>
      </c>
      <c r="K236" s="33">
        <f>VLOOKUP(MYRANKS_H[[#This Row],[PLAYER NAME]],HITTERPROJECTIONS[],COLUMN(HITTERPROJECTIONS[[#This Row],[RBI]]),FALSE)</f>
        <v>43</v>
      </c>
      <c r="L236" s="33">
        <f>VLOOKUP(MYRANKS_H[[#This Row],[PLAYER NAME]],HITTERPROJECTIONS[],COLUMN(HITTERPROJECTIONS[[#This Row],[BB]]),FALSE)</f>
        <v>25</v>
      </c>
      <c r="M236" s="33">
        <f>VLOOKUP(MYRANKS_H[[#This Row],[PLAYER NAME]],HITTERPROJECTIONS[],COLUMN(HITTERPROJECTIONS[[#This Row],[SO]]),FALSE)</f>
        <v>85</v>
      </c>
      <c r="N236" s="33">
        <f>VLOOKUP(MYRANKS_H[[#This Row],[PLAYER NAME]],HITTERPROJECTIONS[],COLUMN(HITTERPROJECTIONS[[#This Row],[SB]]),FALSE)</f>
        <v>1.25</v>
      </c>
      <c r="O236" s="12">
        <f>MYRANKS_H[[#This Row],[H]]/MYRANKS_H[[#This Row],[AB]]</f>
        <v>0.25388755128205126</v>
      </c>
      <c r="P236" s="24">
        <f>MYRANKS_H[[#This Row],[R]]/24.6-VLOOKUP(MYRANKS_H[[#This Row],[POS]],ReplacementLevel_H[],COLUMN(ReplacementLevel_H[R]),FALSE)</f>
        <v>-0.13902439024390256</v>
      </c>
      <c r="Q236" s="24">
        <f>MYRANKS_H[[#This Row],[HR]]/10.4-VLOOKUP(MYRANKS_H[[#This Row],[POS]],ReplacementLevel_H[],COLUMN(ReplacementLevel_H[HR]),FALSE)</f>
        <v>-1.1961538461538579E-2</v>
      </c>
      <c r="R236" s="24">
        <f>MYRANKS_H[[#This Row],[RBI]]/24.6-VLOOKUP(MYRANKS_H[[#This Row],[POS]],ReplacementLevel_H[],COLUMN(ReplacementLevel_H[RBI]),FALSE)</f>
        <v>-0.45203252032520358</v>
      </c>
      <c r="S236" s="24">
        <f>MYRANKS_H[[#This Row],[SB]]/9.4-VLOOKUP(MYRANKS_H[[#This Row],[POS]],ReplacementLevel_H[],COLUMN(ReplacementLevel_H[SB]),FALSE)</f>
        <v>-1.2770212765957445</v>
      </c>
      <c r="T236" s="24">
        <f>((MYRANKS_H[[#This Row],[H]]+1768)/(MYRANKS_H[[#This Row],[AB]]+6617)-0.267)/0.0024-VLOOKUP(MYRANKS_H[[#This Row],[POS]],ReplacementLevel_H[],COLUMN(ReplacementLevel_H[AVG]),FALSE)</f>
        <v>-0.1267340625735173</v>
      </c>
      <c r="U236" s="24">
        <f>MYRANKS_H[[#This Row],[RSGP]]+MYRANKS_H[[#This Row],[HRSGP]]+MYRANKS_H[[#This Row],[RBISGP]]+MYRANKS_H[[#This Row],[SBSGP]]+MYRANKS_H[[#This Row],[AVGSGP]]</f>
        <v>-2.0067737881999066</v>
      </c>
      <c r="V236" s="57">
        <f>_xlfn.RANK.EQ(MYRANKS_H[[#This Row],[TTLSGP]],U:U,0)</f>
        <v>235</v>
      </c>
    </row>
    <row r="237" spans="1:22" x14ac:dyDescent="0.25">
      <c r="A237" s="6" t="s">
        <v>1430</v>
      </c>
      <c r="B237" s="13" t="str">
        <f>VLOOKUP(MYRANKS_H[[#This Row],[PLAYERID]],PLAYERIDMAP[],COLUMN(PLAYERIDMAP[[#This Row],[PLAYERNAME]]),FALSE)</f>
        <v>Juan Francisco</v>
      </c>
      <c r="C237" s="9" t="str">
        <f>VLOOKUP(MYRANKS_H[[#This Row],[PLAYERID]],PLAYERIDMAP[],COLUMN(PLAYERIDMAP[[#This Row],[TEAM]]),FALSE)</f>
        <v>MIL</v>
      </c>
      <c r="D237" s="9" t="str">
        <f>VLOOKUP(MYRANKS_H[[#This Row],[PLAYERID]],PLAYERIDMAP[],COLUMN(PLAYERIDMAP[[#This Row],[POS]]),FALSE)</f>
        <v>3B</v>
      </c>
      <c r="E237" s="9">
        <f>VLOOKUP(MYRANKS_H[[#This Row],[PLAYERID]],PLAYERIDMAP[],COLUMN(PLAYERIDMAP[[#This Row],[IDFANGRAPHS]]),FALSE)</f>
        <v>6978</v>
      </c>
      <c r="F237" s="10">
        <f>VLOOKUP(MYRANKS_H[[#This Row],[PLAYER NAME]],HITTERPROJECTIONS[],COLUMN(HITTERPROJECTIONS[[#This Row],[PA]]),FALSE)</f>
        <v>400</v>
      </c>
      <c r="G237" s="33">
        <f>VLOOKUP(MYRANKS_H[[#This Row],[PLAYER NAME]],HITTERPROJECTIONS[],COLUMN(HITTERPROJECTIONS[[#This Row],[AB]]),FALSE)</f>
        <v>363.33333333333331</v>
      </c>
      <c r="H237" s="33">
        <f>VLOOKUP(MYRANKS_H[[#This Row],[PLAYER NAME]],HITTERPROJECTIONS[],COLUMN(HITTERPROJECTIONS[[#This Row],[HITS]]),FALSE)</f>
        <v>83.990581333333324</v>
      </c>
      <c r="I237" s="33">
        <f>VLOOKUP(MYRANKS_H[[#This Row],[PLAYER NAME]],HITTERPROJECTIONS[],COLUMN(HITTERPROJECTIONS[[#This Row],[HR]]),FALSE)</f>
        <v>17.154133333333334</v>
      </c>
      <c r="J237" s="33">
        <f>VLOOKUP(MYRANKS_H[[#This Row],[PLAYER NAME]],HITTERPROJECTIONS[],COLUMN(HITTERPROJECTIONS[[#This Row],[R]]),FALSE)</f>
        <v>39.6</v>
      </c>
      <c r="K237" s="33">
        <f>VLOOKUP(MYRANKS_H[[#This Row],[PLAYER NAME]],HITTERPROJECTIONS[],COLUMN(HITTERPROJECTIONS[[#This Row],[RBI]]),FALSE)</f>
        <v>53.6</v>
      </c>
      <c r="L237" s="33">
        <f>VLOOKUP(MYRANKS_H[[#This Row],[PLAYER NAME]],HITTERPROJECTIONS[],COLUMN(HITTERPROJECTIONS[[#This Row],[BB]]),FALSE)</f>
        <v>32</v>
      </c>
      <c r="M237" s="33">
        <f>VLOOKUP(MYRANKS_H[[#This Row],[PLAYER NAME]],HITTERPROJECTIONS[],COLUMN(HITTERPROJECTIONS[[#This Row],[SO]]),FALSE)</f>
        <v>136</v>
      </c>
      <c r="N237" s="33">
        <f>VLOOKUP(MYRANKS_H[[#This Row],[PLAYER NAME]],HITTERPROJECTIONS[],COLUMN(HITTERPROJECTIONS[[#This Row],[SB]]),FALSE)</f>
        <v>1</v>
      </c>
      <c r="O237" s="12">
        <f>MYRANKS_H[[#This Row],[H]]/MYRANKS_H[[#This Row],[AB]]</f>
        <v>0.23116673761467887</v>
      </c>
      <c r="P237" s="24">
        <f>MYRANKS_H[[#This Row],[R]]/24.6-VLOOKUP(MYRANKS_H[[#This Row],[POS]],ReplacementLevel_H[],COLUMN(ReplacementLevel_H[R]),FALSE)</f>
        <v>-0.83024390243902446</v>
      </c>
      <c r="Q237" s="24">
        <f>MYRANKS_H[[#This Row],[HR]]/10.4-VLOOKUP(MYRANKS_H[[#This Row],[POS]],ReplacementLevel_H[],COLUMN(ReplacementLevel_H[HR]),FALSE)</f>
        <v>0.24943589743589745</v>
      </c>
      <c r="R237" s="24">
        <f>MYRANKS_H[[#This Row],[RBI]]/24.6-VLOOKUP(MYRANKS_H[[#This Row],[POS]],ReplacementLevel_H[],COLUMN(ReplacementLevel_H[RBI]),FALSE)</f>
        <v>-0.30113821138211394</v>
      </c>
      <c r="S237" s="24">
        <f>MYRANKS_H[[#This Row],[SB]]/9.4-VLOOKUP(MYRANKS_H[[#This Row],[POS]],ReplacementLevel_H[],COLUMN(ReplacementLevel_H[SB]),FALSE)</f>
        <v>-0.24361702127659574</v>
      </c>
      <c r="T237" s="24">
        <f>((MYRANKS_H[[#This Row],[H]]+1768)/(MYRANKS_H[[#This Row],[AB]]+6617)-0.267)/0.0024-VLOOKUP(MYRANKS_H[[#This Row],[POS]],ReplacementLevel_H[],COLUMN(ReplacementLevel_H[AVG]),FALSE)</f>
        <v>-0.89187781544976219</v>
      </c>
      <c r="U237" s="24">
        <f>MYRANKS_H[[#This Row],[RSGP]]+MYRANKS_H[[#This Row],[HRSGP]]+MYRANKS_H[[#This Row],[RBISGP]]+MYRANKS_H[[#This Row],[SBSGP]]+MYRANKS_H[[#This Row],[AVGSGP]]</f>
        <v>-2.0174410531115989</v>
      </c>
      <c r="V237" s="57">
        <f>_xlfn.RANK.EQ(MYRANKS_H[[#This Row],[TTLSGP]],U:U,0)</f>
        <v>236</v>
      </c>
    </row>
    <row r="238" spans="1:22" ht="15" customHeight="1" x14ac:dyDescent="0.25">
      <c r="A238" s="7" t="s">
        <v>1187</v>
      </c>
      <c r="B238" s="13" t="str">
        <f>VLOOKUP(MYRANKS_H[[#This Row],[PLAYERID]],PLAYERIDMAP[],COLUMN(PLAYERIDMAP[[#This Row],[PLAYERNAME]]),FALSE)</f>
        <v>Drew Stubbs</v>
      </c>
      <c r="C238" s="10" t="str">
        <f>VLOOKUP(MYRANKS_H[[#This Row],[PLAYERID]],PLAYERIDMAP[],COLUMN(PLAYERIDMAP[[#This Row],[TEAM]]),FALSE)</f>
        <v>COL</v>
      </c>
      <c r="D238" s="10" t="str">
        <f>VLOOKUP(MYRANKS_H[[#This Row],[PLAYERID]],PLAYERIDMAP[],COLUMN(PLAYERIDMAP[[#This Row],[POS]]),FALSE)</f>
        <v>OF</v>
      </c>
      <c r="E238" s="10">
        <f>VLOOKUP(MYRANKS_H[[#This Row],[PLAYERID]],PLAYERIDMAP[],COLUMN(PLAYERIDMAP[[#This Row],[IDFANGRAPHS]]),FALSE)</f>
        <v>9328</v>
      </c>
      <c r="F238" s="10">
        <f>VLOOKUP(MYRANKS_H[[#This Row],[PLAYER NAME]],HITTERPROJECTIONS[],COLUMN(HITTERPROJECTIONS[[#This Row],[PA]]),FALSE)</f>
        <v>400</v>
      </c>
      <c r="G238" s="33">
        <f>VLOOKUP(MYRANKS_H[[#This Row],[PLAYER NAME]],HITTERPROJECTIONS[],COLUMN(HITTERPROJECTIONS[[#This Row],[AB]]),FALSE)</f>
        <v>361</v>
      </c>
      <c r="H238" s="33">
        <f>VLOOKUP(MYRANKS_H[[#This Row],[PLAYER NAME]],HITTERPROJECTIONS[],COLUMN(HITTERPROJECTIONS[[#This Row],[HITS]]),FALSE)</f>
        <v>85.434179733333337</v>
      </c>
      <c r="I238" s="33">
        <f>VLOOKUP(MYRANKS_H[[#This Row],[PLAYER NAME]],HITTERPROJECTIONS[],COLUMN(HITTERPROJECTIONS[[#This Row],[HR]]),FALSE)</f>
        <v>9.9688000000000017</v>
      </c>
      <c r="J238" s="33">
        <f>VLOOKUP(MYRANKS_H[[#This Row],[PLAYER NAME]],HITTERPROJECTIONS[],COLUMN(HITTERPROJECTIONS[[#This Row],[R]]),FALSE)</f>
        <v>51.2</v>
      </c>
      <c r="K238" s="33">
        <f>VLOOKUP(MYRANKS_H[[#This Row],[PLAYER NAME]],HITTERPROJECTIONS[],COLUMN(HITTERPROJECTIONS[[#This Row],[RBI]]),FALSE)</f>
        <v>33.200000000000003</v>
      </c>
      <c r="L238" s="33">
        <f>VLOOKUP(MYRANKS_H[[#This Row],[PLAYER NAME]],HITTERPROJECTIONS[],COLUMN(HITTERPROJECTIONS[[#This Row],[BB]]),FALSE)</f>
        <v>36</v>
      </c>
      <c r="M238" s="33">
        <f>VLOOKUP(MYRANKS_H[[#This Row],[PLAYER NAME]],HITTERPROJECTIONS[],COLUMN(HITTERPROJECTIONS[[#This Row],[SO]]),FALSE)</f>
        <v>118</v>
      </c>
      <c r="N238" s="33">
        <f>VLOOKUP(MYRANKS_H[[#This Row],[PLAYER NAME]],HITTERPROJECTIONS[],COLUMN(HITTERPROJECTIONS[[#This Row],[SB]]),FALSE)</f>
        <v>14.90909090909091</v>
      </c>
      <c r="O238" s="12">
        <f>MYRANKS_H[[#This Row],[H]]/MYRANKS_H[[#This Row],[AB]]</f>
        <v>0.23665977765466298</v>
      </c>
      <c r="P238" s="24">
        <f>MYRANKS_H[[#This Row],[R]]/24.6-VLOOKUP(MYRANKS_H[[#This Row],[POS]],ReplacementLevel_H[],COLUMN(ReplacementLevel_H[R]),FALSE)</f>
        <v>-0.66869918699187014</v>
      </c>
      <c r="Q238" s="24">
        <f>MYRANKS_H[[#This Row],[HR]]/10.4-VLOOKUP(MYRANKS_H[[#This Row],[POS]],ReplacementLevel_H[],COLUMN(ReplacementLevel_H[HR]),FALSE)</f>
        <v>-0.40146153846153843</v>
      </c>
      <c r="R238" s="24">
        <f>MYRANKS_H[[#This Row],[RBI]]/24.6-VLOOKUP(MYRANKS_H[[#This Row],[POS]],ReplacementLevel_H[],COLUMN(ReplacementLevel_H[RBI]),FALSE)</f>
        <v>-1.0404065040650408</v>
      </c>
      <c r="S238" s="24">
        <f>MYRANKS_H[[#This Row],[SB]]/9.4-VLOOKUP(MYRANKS_H[[#This Row],[POS]],ReplacementLevel_H[],COLUMN(ReplacementLevel_H[SB]),FALSE)</f>
        <v>0.80607350096711805</v>
      </c>
      <c r="T238" s="24">
        <f>((MYRANKS_H[[#This Row],[H]]+1768)/(MYRANKS_H[[#This Row],[AB]]+6617)-0.267)/0.0024-VLOOKUP(MYRANKS_H[[#This Row],[POS]],ReplacementLevel_H[],COLUMN(ReplacementLevel_H[AVG]),FALSE)</f>
        <v>-0.71871287538614304</v>
      </c>
      <c r="U238" s="24">
        <f>MYRANKS_H[[#This Row],[RSGP]]+MYRANKS_H[[#This Row],[HRSGP]]+MYRANKS_H[[#This Row],[RBISGP]]+MYRANKS_H[[#This Row],[SBSGP]]+MYRANKS_H[[#This Row],[AVGSGP]]</f>
        <v>-2.0232066039374743</v>
      </c>
      <c r="V238" s="57">
        <f>_xlfn.RANK.EQ(MYRANKS_H[[#This Row],[TTLSGP]],U:U,0)</f>
        <v>237</v>
      </c>
    </row>
    <row r="239" spans="1:22" x14ac:dyDescent="0.25">
      <c r="A239" s="7" t="s">
        <v>1163</v>
      </c>
      <c r="B239" s="13" t="str">
        <f>VLOOKUP(MYRANKS_H[[#This Row],[PLAYERID]],PLAYERIDMAP[],COLUMN(PLAYERIDMAP[[#This Row],[PLAYERNAME]]),FALSE)</f>
        <v>Justin Ruggiano</v>
      </c>
      <c r="C239" s="10" t="str">
        <f>VLOOKUP(MYRANKS_H[[#This Row],[PLAYERID]],PLAYERIDMAP[],COLUMN(PLAYERIDMAP[[#This Row],[TEAM]]),FALSE)</f>
        <v>MIA</v>
      </c>
      <c r="D239" s="10" t="str">
        <f>VLOOKUP(MYRANKS_H[[#This Row],[PLAYERID]],PLAYERIDMAP[],COLUMN(PLAYERIDMAP[[#This Row],[POS]]),FALSE)</f>
        <v>OF</v>
      </c>
      <c r="E239" s="10">
        <f>VLOOKUP(MYRANKS_H[[#This Row],[PLAYERID]],PLAYERIDMAP[],COLUMN(PLAYERIDMAP[[#This Row],[IDFANGRAPHS]]),FALSE)</f>
        <v>7620</v>
      </c>
      <c r="F239" s="10">
        <f>VLOOKUP(MYRANKS_H[[#This Row],[PLAYER NAME]],HITTERPROJECTIONS[],COLUMN(HITTERPROJECTIONS[[#This Row],[PA]]),FALSE)</f>
        <v>350</v>
      </c>
      <c r="G239" s="33">
        <f>VLOOKUP(MYRANKS_H[[#This Row],[PLAYER NAME]],HITTERPROJECTIONS[],COLUMN(HITTERPROJECTIONS[[#This Row],[AB]]),FALSE)</f>
        <v>315.50909090909096</v>
      </c>
      <c r="H239" s="33">
        <f>VLOOKUP(MYRANKS_H[[#This Row],[PLAYER NAME]],HITTERPROJECTIONS[],COLUMN(HITTERPROJECTIONS[[#This Row],[HITS]]),FALSE)</f>
        <v>78.379615363636375</v>
      </c>
      <c r="I239" s="33">
        <f>VLOOKUP(MYRANKS_H[[#This Row],[PLAYER NAME]],HITTERPROJECTIONS[],COLUMN(HITTERPROJECTIONS[[#This Row],[HR]]),FALSE)</f>
        <v>13.718345454545458</v>
      </c>
      <c r="J239" s="33">
        <f>VLOOKUP(MYRANKS_H[[#This Row],[PLAYER NAME]],HITTERPROJECTIONS[],COLUMN(HITTERPROJECTIONS[[#This Row],[R]]),FALSE)</f>
        <v>37.799999999999997</v>
      </c>
      <c r="K239" s="33">
        <f>VLOOKUP(MYRANKS_H[[#This Row],[PLAYER NAME]],HITTERPROJECTIONS[],COLUMN(HITTERPROJECTIONS[[#This Row],[RBI]]),FALSE)</f>
        <v>38.15</v>
      </c>
      <c r="L239" s="33">
        <f>VLOOKUP(MYRANKS_H[[#This Row],[PLAYER NAME]],HITTERPROJECTIONS[],COLUMN(HITTERPROJECTIONS[[#This Row],[BB]]),FALSE)</f>
        <v>31.5</v>
      </c>
      <c r="M239" s="33">
        <f>VLOOKUP(MYRANKS_H[[#This Row],[PLAYER NAME]],HITTERPROJECTIONS[],COLUMN(HITTERPROJECTIONS[[#This Row],[SO]]),FALSE)</f>
        <v>84</v>
      </c>
      <c r="N239" s="33">
        <f>VLOOKUP(MYRANKS_H[[#This Row],[PLAYER NAME]],HITTERPROJECTIONS[],COLUMN(HITTERPROJECTIONS[[#This Row],[SB]]),FALSE)</f>
        <v>11.375</v>
      </c>
      <c r="O239" s="12">
        <f>MYRANKS_H[[#This Row],[H]]/MYRANKS_H[[#This Row],[AB]]</f>
        <v>0.24842268455022187</v>
      </c>
      <c r="P239" s="24">
        <f>MYRANKS_H[[#This Row],[R]]/24.6-VLOOKUP(MYRANKS_H[[#This Row],[POS]],ReplacementLevel_H[],COLUMN(ReplacementLevel_H[R]),FALSE)</f>
        <v>-1.2134146341463417</v>
      </c>
      <c r="Q239" s="24">
        <f>MYRANKS_H[[#This Row],[HR]]/10.4-VLOOKUP(MYRANKS_H[[#This Row],[POS]],ReplacementLevel_H[],COLUMN(ReplacementLevel_H[HR]),FALSE)</f>
        <v>-4.0928321678321389E-2</v>
      </c>
      <c r="R239" s="24">
        <f>MYRANKS_H[[#This Row],[RBI]]/24.6-VLOOKUP(MYRANKS_H[[#This Row],[POS]],ReplacementLevel_H[],COLUMN(ReplacementLevel_H[RBI]),FALSE)</f>
        <v>-0.83918699186991907</v>
      </c>
      <c r="S239" s="24">
        <f>MYRANKS_H[[#This Row],[SB]]/9.4-VLOOKUP(MYRANKS_H[[#This Row],[POS]],ReplacementLevel_H[],COLUMN(ReplacementLevel_H[SB]),FALSE)</f>
        <v>0.43010638297872328</v>
      </c>
      <c r="T239" s="24">
        <f>((MYRANKS_H[[#This Row],[H]]+1768)/(MYRANKS_H[[#This Row],[AB]]+6617)-0.267)/0.0024-VLOOKUP(MYRANKS_H[[#This Row],[POS]],ReplacementLevel_H[],COLUMN(ReplacementLevel_H[AVG]),FALSE)</f>
        <v>-0.41649392213585645</v>
      </c>
      <c r="U239" s="24">
        <f>MYRANKS_H[[#This Row],[RSGP]]+MYRANKS_H[[#This Row],[HRSGP]]+MYRANKS_H[[#This Row],[RBISGP]]+MYRANKS_H[[#This Row],[SBSGP]]+MYRANKS_H[[#This Row],[AVGSGP]]</f>
        <v>-2.0799174868517154</v>
      </c>
      <c r="V239" s="57">
        <f>_xlfn.RANK.EQ(MYRANKS_H[[#This Row],[TTLSGP]],U:U,0)</f>
        <v>238</v>
      </c>
    </row>
    <row r="240" spans="1:22" ht="15" customHeight="1" x14ac:dyDescent="0.25">
      <c r="A240" s="6" t="s">
        <v>1364</v>
      </c>
      <c r="B240" s="13" t="str">
        <f>VLOOKUP(MYRANKS_H[[#This Row],[PLAYERID]],PLAYERIDMAP[],COLUMN(PLAYERIDMAP[[#This Row],[PLAYERNAME]]),FALSE)</f>
        <v>Ike Davis</v>
      </c>
      <c r="C240" s="9" t="str">
        <f>VLOOKUP(MYRANKS_H[[#This Row],[PLAYERID]],PLAYERIDMAP[],COLUMN(PLAYERIDMAP[[#This Row],[TEAM]]),FALSE)</f>
        <v>NYM</v>
      </c>
      <c r="D240" s="9" t="str">
        <f>VLOOKUP(MYRANKS_H[[#This Row],[PLAYERID]],PLAYERIDMAP[],COLUMN(PLAYERIDMAP[[#This Row],[POS]]),FALSE)</f>
        <v>1B</v>
      </c>
      <c r="E240" s="9">
        <f>VLOOKUP(MYRANKS_H[[#This Row],[PLAYERID]],PLAYERIDMAP[],COLUMN(PLAYERIDMAP[[#This Row],[IDFANGRAPHS]]),FALSE)</f>
        <v>8433</v>
      </c>
      <c r="F240" s="10">
        <f>VLOOKUP(MYRANKS_H[[#This Row],[PLAYER NAME]],HITTERPROJECTIONS[],COLUMN(HITTERPROJECTIONS[[#This Row],[PA]]),FALSE)</f>
        <v>450</v>
      </c>
      <c r="G240" s="33">
        <f>VLOOKUP(MYRANKS_H[[#This Row],[PLAYER NAME]],HITTERPROJECTIONS[],COLUMN(HITTERPROJECTIONS[[#This Row],[AB]]),FALSE)</f>
        <v>388.00657894736844</v>
      </c>
      <c r="H240" s="33">
        <f>VLOOKUP(MYRANKS_H[[#This Row],[PLAYER NAME]],HITTERPROJECTIONS[],COLUMN(HITTERPROJECTIONS[[#This Row],[HITS]]),FALSE)</f>
        <v>90.924525000000003</v>
      </c>
      <c r="I240" s="33">
        <f>VLOOKUP(MYRANKS_H[[#This Row],[PLAYER NAME]],HITTERPROJECTIONS[],COLUMN(HITTERPROJECTIONS[[#This Row],[HR]]),FALSE)</f>
        <v>16.4025</v>
      </c>
      <c r="J240" s="33">
        <f>VLOOKUP(MYRANKS_H[[#This Row],[PLAYER NAME]],HITTERPROJECTIONS[],COLUMN(HITTERPROJECTIONS[[#This Row],[R]]),FALSE)</f>
        <v>50.85</v>
      </c>
      <c r="K240" s="33">
        <f>VLOOKUP(MYRANKS_H[[#This Row],[PLAYER NAME]],HITTERPROJECTIONS[],COLUMN(HITTERPROJECTIONS[[#This Row],[RBI]]),FALSE)</f>
        <v>56.7</v>
      </c>
      <c r="L240" s="33">
        <f>VLOOKUP(MYRANKS_H[[#This Row],[PLAYER NAME]],HITTERPROJECTIONS[],COLUMN(HITTERPROJECTIONS[[#This Row],[BB]]),FALSE)</f>
        <v>58.5</v>
      </c>
      <c r="M240" s="33">
        <f>VLOOKUP(MYRANKS_H[[#This Row],[PLAYER NAME]],HITTERPROJECTIONS[],COLUMN(HITTERPROJECTIONS[[#This Row],[SO]]),FALSE)</f>
        <v>117</v>
      </c>
      <c r="N240" s="33">
        <f>VLOOKUP(MYRANKS_H[[#This Row],[PLAYER NAME]],HITTERPROJECTIONS[],COLUMN(HITTERPROJECTIONS[[#This Row],[SB]]),FALSE)</f>
        <v>2.0999999999999996</v>
      </c>
      <c r="O240" s="12">
        <f>MYRANKS_H[[#This Row],[H]]/MYRANKS_H[[#This Row],[AB]]</f>
        <v>0.23433758583854722</v>
      </c>
      <c r="P240" s="24">
        <f>MYRANKS_H[[#This Row],[R]]/24.6-VLOOKUP(MYRANKS_H[[#This Row],[POS]],ReplacementLevel_H[],COLUMN(ReplacementLevel_H[R]),FALSE)</f>
        <v>-0.29292682926829272</v>
      </c>
      <c r="Q240" s="24">
        <f>MYRANKS_H[[#This Row],[HR]]/10.4-VLOOKUP(MYRANKS_H[[#This Row],[POS]],ReplacementLevel_H[],COLUMN(ReplacementLevel_H[HR]),FALSE)</f>
        <v>-0.3628365384615384</v>
      </c>
      <c r="R240" s="24">
        <f>MYRANKS_H[[#This Row],[RBI]]/24.6-VLOOKUP(MYRANKS_H[[#This Row],[POS]],ReplacementLevel_H[],COLUMN(ReplacementLevel_H[RBI]),FALSE)</f>
        <v>-0.39512195121951255</v>
      </c>
      <c r="S240" s="24">
        <f>MYRANKS_H[[#This Row],[SB]]/9.4-VLOOKUP(MYRANKS_H[[#This Row],[POS]],ReplacementLevel_H[],COLUMN(ReplacementLevel_H[SB]),FALSE)</f>
        <v>-6.6595744680851082E-2</v>
      </c>
      <c r="T240" s="24">
        <f>((MYRANKS_H[[#This Row],[H]]+1768)/(MYRANKS_H[[#This Row],[AB]]+6617)-0.267)/0.0024-VLOOKUP(MYRANKS_H[[#This Row],[POS]],ReplacementLevel_H[],COLUMN(ReplacementLevel_H[AVG]),FALSE)</f>
        <v>-0.96881399362548781</v>
      </c>
      <c r="U240" s="24">
        <f>MYRANKS_H[[#This Row],[RSGP]]+MYRANKS_H[[#This Row],[HRSGP]]+MYRANKS_H[[#This Row],[RBISGP]]+MYRANKS_H[[#This Row],[SBSGP]]+MYRANKS_H[[#This Row],[AVGSGP]]</f>
        <v>-2.0862950572556827</v>
      </c>
      <c r="V240" s="57">
        <f>_xlfn.RANK.EQ(MYRANKS_H[[#This Row],[TTLSGP]],U:U,0)</f>
        <v>239</v>
      </c>
    </row>
    <row r="241" spans="1:22" x14ac:dyDescent="0.25">
      <c r="A241" s="6" t="s">
        <v>1352</v>
      </c>
      <c r="B241" s="13" t="str">
        <f>VLOOKUP(MYRANKS_H[[#This Row],[PLAYERID]],PLAYERIDMAP[],COLUMN(PLAYERIDMAP[[#This Row],[PLAYERNAME]]),FALSE)</f>
        <v>Lonnie Chisenhall</v>
      </c>
      <c r="C241" s="9" t="str">
        <f>VLOOKUP(MYRANKS_H[[#This Row],[PLAYERID]],PLAYERIDMAP[],COLUMN(PLAYERIDMAP[[#This Row],[TEAM]]),FALSE)</f>
        <v>CLE</v>
      </c>
      <c r="D241" s="9" t="str">
        <f>VLOOKUP(MYRANKS_H[[#This Row],[PLAYERID]],PLAYERIDMAP[],COLUMN(PLAYERIDMAP[[#This Row],[POS]]),FALSE)</f>
        <v>3B</v>
      </c>
      <c r="E241" s="9">
        <f>VLOOKUP(MYRANKS_H[[#This Row],[PLAYERID]],PLAYERIDMAP[],COLUMN(PLAYERIDMAP[[#This Row],[IDFANGRAPHS]]),FALSE)</f>
        <v>7571</v>
      </c>
      <c r="F241" s="10">
        <f>VLOOKUP(MYRANKS_H[[#This Row],[PLAYER NAME]],HITTERPROJECTIONS[],COLUMN(HITTERPROJECTIONS[[#This Row],[PA]]),FALSE)</f>
        <v>400</v>
      </c>
      <c r="G241" s="33">
        <f>VLOOKUP(MYRANKS_H[[#This Row],[PLAYER NAME]],HITTERPROJECTIONS[],COLUMN(HITTERPROJECTIONS[[#This Row],[AB]]),FALSE)</f>
        <v>377.05882352941177</v>
      </c>
      <c r="H241" s="33">
        <f>VLOOKUP(MYRANKS_H[[#This Row],[PLAYER NAME]],HITTERPROJECTIONS[],COLUMN(HITTERPROJECTIONS[[#This Row],[HITS]]),FALSE)</f>
        <v>93.803082352941175</v>
      </c>
      <c r="I241" s="33">
        <f>VLOOKUP(MYRANKS_H[[#This Row],[PLAYER NAME]],HITTERPROJECTIONS[],COLUMN(HITTERPROJECTIONS[[#This Row],[HR]]),FALSE)</f>
        <v>13.448470588235294</v>
      </c>
      <c r="J241" s="33">
        <f>VLOOKUP(MYRANKS_H[[#This Row],[PLAYER NAME]],HITTERPROJECTIONS[],COLUMN(HITTERPROJECTIONS[[#This Row],[R]]),FALSE)</f>
        <v>44</v>
      </c>
      <c r="K241" s="33">
        <f>VLOOKUP(MYRANKS_H[[#This Row],[PLAYER NAME]],HITTERPROJECTIONS[],COLUMN(HITTERPROJECTIONS[[#This Row],[RBI]]),FALSE)</f>
        <v>44</v>
      </c>
      <c r="L241" s="33">
        <f>VLOOKUP(MYRANKS_H[[#This Row],[PLAYER NAME]],HITTERPROJECTIONS[],COLUMN(HITTERPROJECTIONS[[#This Row],[BB]]),FALSE)</f>
        <v>20</v>
      </c>
      <c r="M241" s="33">
        <f>VLOOKUP(MYRANKS_H[[#This Row],[PLAYER NAME]],HITTERPROJECTIONS[],COLUMN(HITTERPROJECTIONS[[#This Row],[SO]]),FALSE)</f>
        <v>72</v>
      </c>
      <c r="N241" s="33">
        <f>VLOOKUP(MYRANKS_H[[#This Row],[PLAYER NAME]],HITTERPROJECTIONS[],COLUMN(HITTERPROJECTIONS[[#This Row],[SB]]),FALSE)</f>
        <v>2.1333333333333333</v>
      </c>
      <c r="O241" s="12">
        <f>MYRANKS_H[[#This Row],[H]]/MYRANKS_H[[#This Row],[AB]]</f>
        <v>0.24877572542901716</v>
      </c>
      <c r="P241" s="24">
        <f>MYRANKS_H[[#This Row],[R]]/24.6-VLOOKUP(MYRANKS_H[[#This Row],[POS]],ReplacementLevel_H[],COLUMN(ReplacementLevel_H[R]),FALSE)</f>
        <v>-0.6513821138211382</v>
      </c>
      <c r="Q241" s="24">
        <f>MYRANKS_H[[#This Row],[HR]]/10.4-VLOOKUP(MYRANKS_H[[#This Row],[POS]],ReplacementLevel_H[],COLUMN(ReplacementLevel_H[HR]),FALSE)</f>
        <v>-0.10687782805429857</v>
      </c>
      <c r="R241" s="24">
        <f>MYRANKS_H[[#This Row],[RBI]]/24.6-VLOOKUP(MYRANKS_H[[#This Row],[POS]],ReplacementLevel_H[],COLUMN(ReplacementLevel_H[RBI]),FALSE)</f>
        <v>-0.69138211382113823</v>
      </c>
      <c r="S241" s="24">
        <f>MYRANKS_H[[#This Row],[SB]]/9.4-VLOOKUP(MYRANKS_H[[#This Row],[POS]],ReplacementLevel_H[],COLUMN(ReplacementLevel_H[SB]),FALSE)</f>
        <v>-0.12304964539007091</v>
      </c>
      <c r="T241" s="24">
        <f>((MYRANKS_H[[#This Row],[H]]+1768)/(MYRANKS_H[[#This Row],[AB]]+6617)-0.267)/0.0024-VLOOKUP(MYRANKS_H[[#This Row],[POS]],ReplacementLevel_H[],COLUMN(ReplacementLevel_H[AVG]),FALSE)</f>
        <v>-0.52424937692215035</v>
      </c>
      <c r="U241" s="24">
        <f>MYRANKS_H[[#This Row],[RSGP]]+MYRANKS_H[[#This Row],[HRSGP]]+MYRANKS_H[[#This Row],[RBISGP]]+MYRANKS_H[[#This Row],[SBSGP]]+MYRANKS_H[[#This Row],[AVGSGP]]</f>
        <v>-2.096941078008796</v>
      </c>
      <c r="V241" s="57">
        <f>_xlfn.RANK.EQ(MYRANKS_H[[#This Row],[TTLSGP]],U:U,0)</f>
        <v>240</v>
      </c>
    </row>
    <row r="242" spans="1:22" ht="15" customHeight="1" x14ac:dyDescent="0.25">
      <c r="A242" s="6" t="s">
        <v>1515</v>
      </c>
      <c r="B242" s="13" t="str">
        <f>VLOOKUP(MYRANKS_H[[#This Row],[PLAYERID]],PLAYERIDMAP[],COLUMN(PLAYERIDMAP[[#This Row],[PLAYERNAME]]),FALSE)</f>
        <v>Mitch Moreland</v>
      </c>
      <c r="C242" s="9" t="str">
        <f>VLOOKUP(MYRANKS_H[[#This Row],[PLAYERID]],PLAYERIDMAP[],COLUMN(PLAYERIDMAP[[#This Row],[TEAM]]),FALSE)</f>
        <v>TEX</v>
      </c>
      <c r="D242" s="9" t="str">
        <f>VLOOKUP(MYRANKS_H[[#This Row],[PLAYERID]],PLAYERIDMAP[],COLUMN(PLAYERIDMAP[[#This Row],[POS]]),FALSE)</f>
        <v>1B</v>
      </c>
      <c r="E242" s="9">
        <f>VLOOKUP(MYRANKS_H[[#This Row],[PLAYERID]],PLAYERIDMAP[],COLUMN(PLAYERIDMAP[[#This Row],[IDFANGRAPHS]]),FALSE)</f>
        <v>3086</v>
      </c>
      <c r="F242" s="10">
        <f>VLOOKUP(MYRANKS_H[[#This Row],[PLAYER NAME]],HITTERPROJECTIONS[],COLUMN(HITTERPROJECTIONS[[#This Row],[PA]]),FALSE)</f>
        <v>400</v>
      </c>
      <c r="G242" s="33">
        <f>VLOOKUP(MYRANKS_H[[#This Row],[PLAYER NAME]],HITTERPROJECTIONS[],COLUMN(HITTERPROJECTIONS[[#This Row],[AB]]),FALSE)</f>
        <v>357.43653250773991</v>
      </c>
      <c r="H242" s="33">
        <f>VLOOKUP(MYRANKS_H[[#This Row],[PLAYER NAME]],HITTERPROJECTIONS[],COLUMN(HITTERPROJECTIONS[[#This Row],[HITS]]),FALSE)</f>
        <v>92.103094588235294</v>
      </c>
      <c r="I242" s="33">
        <f>VLOOKUP(MYRANKS_H[[#This Row],[PLAYER NAME]],HITTERPROJECTIONS[],COLUMN(HITTERPROJECTIONS[[#This Row],[HR]]),FALSE)</f>
        <v>18.025411764705883</v>
      </c>
      <c r="J242" s="33">
        <f>VLOOKUP(MYRANKS_H[[#This Row],[PLAYER NAME]],HITTERPROJECTIONS[],COLUMN(HITTERPROJECTIONS[[#This Row],[R]]),FALSE)</f>
        <v>46</v>
      </c>
      <c r="K242" s="33">
        <f>VLOOKUP(MYRANKS_H[[#This Row],[PLAYER NAME]],HITTERPROJECTIONS[],COLUMN(HITTERPROJECTIONS[[#This Row],[RBI]]),FALSE)</f>
        <v>46.800000000000004</v>
      </c>
      <c r="L242" s="33">
        <f>VLOOKUP(MYRANKS_H[[#This Row],[PLAYER NAME]],HITTERPROJECTIONS[],COLUMN(HITTERPROJECTIONS[[#This Row],[BB]]),FALSE)</f>
        <v>36</v>
      </c>
      <c r="M242" s="33">
        <f>VLOOKUP(MYRANKS_H[[#This Row],[PLAYER NAME]],HITTERPROJECTIONS[],COLUMN(HITTERPROJECTIONS[[#This Row],[SO]]),FALSE)</f>
        <v>80</v>
      </c>
      <c r="N242" s="33">
        <f>VLOOKUP(MYRANKS_H[[#This Row],[PLAYER NAME]],HITTERPROJECTIONS[],COLUMN(HITTERPROJECTIONS[[#This Row],[SB]]),FALSE)</f>
        <v>0.8</v>
      </c>
      <c r="O242" s="12">
        <f>MYRANKS_H[[#This Row],[H]]/MYRANKS_H[[#This Row],[AB]]</f>
        <v>0.25767677954474588</v>
      </c>
      <c r="P242" s="24">
        <f>MYRANKS_H[[#This Row],[R]]/24.6-VLOOKUP(MYRANKS_H[[#This Row],[POS]],ReplacementLevel_H[],COLUMN(ReplacementLevel_H[R]),FALSE)</f>
        <v>-0.49008130081300805</v>
      </c>
      <c r="Q242" s="24">
        <f>MYRANKS_H[[#This Row],[HR]]/10.4-VLOOKUP(MYRANKS_H[[#This Row],[POS]],ReplacementLevel_H[],COLUMN(ReplacementLevel_H[HR]),FALSE)</f>
        <v>-0.20678733031674201</v>
      </c>
      <c r="R242" s="24">
        <f>MYRANKS_H[[#This Row],[RBI]]/24.6-VLOOKUP(MYRANKS_H[[#This Row],[POS]],ReplacementLevel_H[],COLUMN(ReplacementLevel_H[RBI]),FALSE)</f>
        <v>-0.79756097560975614</v>
      </c>
      <c r="S242" s="24">
        <f>MYRANKS_H[[#This Row],[SB]]/9.4-VLOOKUP(MYRANKS_H[[#This Row],[POS]],ReplacementLevel_H[],COLUMN(ReplacementLevel_H[SB]),FALSE)</f>
        <v>-0.20489361702127656</v>
      </c>
      <c r="T242" s="24">
        <f>((MYRANKS_H[[#This Row],[H]]+1768)/(MYRANKS_H[[#This Row],[AB]]+6617)-0.267)/0.0024-VLOOKUP(MYRANKS_H[[#This Row],[POS]],ReplacementLevel_H[],COLUMN(ReplacementLevel_H[AVG]),FALSE)</f>
        <v>-0.4137531030688632</v>
      </c>
      <c r="U242" s="24">
        <f>MYRANKS_H[[#This Row],[RSGP]]+MYRANKS_H[[#This Row],[HRSGP]]+MYRANKS_H[[#This Row],[RBISGP]]+MYRANKS_H[[#This Row],[SBSGP]]+MYRANKS_H[[#This Row],[AVGSGP]]</f>
        <v>-2.113076326829646</v>
      </c>
      <c r="V242" s="57">
        <f>_xlfn.RANK.EQ(MYRANKS_H[[#This Row],[TTLSGP]],U:U,0)</f>
        <v>241</v>
      </c>
    </row>
    <row r="243" spans="1:22" ht="15" customHeight="1" x14ac:dyDescent="0.25">
      <c r="A243" s="6" t="s">
        <v>1359</v>
      </c>
      <c r="B243" s="13" t="str">
        <f>VLOOKUP(MYRANKS_H[[#This Row],[PLAYERID]],PLAYERIDMAP[],COLUMN(PLAYERIDMAP[[#This Row],[PLAYERNAME]]),FALSE)</f>
        <v>Pedro Florimon</v>
      </c>
      <c r="C243" s="9" t="str">
        <f>VLOOKUP(MYRANKS_H[[#This Row],[PLAYERID]],PLAYERIDMAP[],COLUMN(PLAYERIDMAP[[#This Row],[TEAM]]),FALSE)</f>
        <v>MIN</v>
      </c>
      <c r="D243" s="9" t="str">
        <f>VLOOKUP(MYRANKS_H[[#This Row],[PLAYERID]],PLAYERIDMAP[],COLUMN(PLAYERIDMAP[[#This Row],[POS]]),FALSE)</f>
        <v>SS</v>
      </c>
      <c r="E243" s="9">
        <f>VLOOKUP(MYRANKS_H[[#This Row],[PLAYERID]],PLAYERIDMAP[],COLUMN(PLAYERIDMAP[[#This Row],[IDFANGRAPHS]]),FALSE)</f>
        <v>8385</v>
      </c>
      <c r="F243" s="10">
        <f>VLOOKUP(MYRANKS_H[[#This Row],[PLAYER NAME]],HITTERPROJECTIONS[],COLUMN(HITTERPROJECTIONS[[#This Row],[PA]]),FALSE)</f>
        <v>450</v>
      </c>
      <c r="G243" s="33">
        <f>VLOOKUP(MYRANKS_H[[#This Row],[PLAYER NAME]],HITTERPROJECTIONS[],COLUMN(HITTERPROJECTIONS[[#This Row],[AB]]),FALSE)</f>
        <v>412.5</v>
      </c>
      <c r="H243" s="33">
        <f>VLOOKUP(MYRANKS_H[[#This Row],[PLAYER NAME]],HITTERPROJECTIONS[],COLUMN(HITTERPROJECTIONS[[#This Row],[HITS]]),FALSE)</f>
        <v>91.007112299999989</v>
      </c>
      <c r="I243" s="33">
        <f>VLOOKUP(MYRANKS_H[[#This Row],[PLAYER NAME]],HITTERPROJECTIONS[],COLUMN(HITTERPROJECTIONS[[#This Row],[HR]]),FALSE)</f>
        <v>8.0398500000000013</v>
      </c>
      <c r="J243" s="33">
        <f>VLOOKUP(MYRANKS_H[[#This Row],[PLAYER NAME]],HITTERPROJECTIONS[],COLUMN(HITTERPROJECTIONS[[#This Row],[R]]),FALSE)</f>
        <v>47.699999999999996</v>
      </c>
      <c r="K243" s="33">
        <f>VLOOKUP(MYRANKS_H[[#This Row],[PLAYER NAME]],HITTERPROJECTIONS[],COLUMN(HITTERPROJECTIONS[[#This Row],[RBI]]),FALSE)</f>
        <v>50.85</v>
      </c>
      <c r="L243" s="33">
        <f>VLOOKUP(MYRANKS_H[[#This Row],[PLAYER NAME]],HITTERPROJECTIONS[],COLUMN(HITTERPROJECTIONS[[#This Row],[BB]]),FALSE)</f>
        <v>33.75</v>
      </c>
      <c r="M243" s="33">
        <f>VLOOKUP(MYRANKS_H[[#This Row],[PLAYER NAME]],HITTERPROJECTIONS[],COLUMN(HITTERPROJECTIONS[[#This Row],[SO]]),FALSE)</f>
        <v>112.5</v>
      </c>
      <c r="N243" s="33">
        <f>VLOOKUP(MYRANKS_H[[#This Row],[PLAYER NAME]],HITTERPROJECTIONS[],COLUMN(HITTERPROJECTIONS[[#This Row],[SB]]),FALSE)</f>
        <v>13.5</v>
      </c>
      <c r="O243" s="12">
        <f>MYRANKS_H[[#This Row],[H]]/MYRANKS_H[[#This Row],[AB]]</f>
        <v>0.22062330254545451</v>
      </c>
      <c r="P243" s="24">
        <f>MYRANKS_H[[#This Row],[R]]/24.6-VLOOKUP(MYRANKS_H[[#This Row],[POS]],ReplacementLevel_H[],COLUMN(ReplacementLevel_H[R]),FALSE)</f>
        <v>-0.76097560975609801</v>
      </c>
      <c r="Q243" s="24">
        <f>MYRANKS_H[[#This Row],[HR]]/10.4-VLOOKUP(MYRANKS_H[[#This Row],[POS]],ReplacementLevel_H[],COLUMN(ReplacementLevel_H[HR]),FALSE)</f>
        <v>-0.34693750000000001</v>
      </c>
      <c r="R243" s="24">
        <f>MYRANKS_H[[#This Row],[RBI]]/24.6-VLOOKUP(MYRANKS_H[[#This Row],[POS]],ReplacementLevel_H[],COLUMN(ReplacementLevel_H[RBI]),FALSE)</f>
        <v>-0.13292682926829302</v>
      </c>
      <c r="S243" s="24">
        <f>MYRANKS_H[[#This Row],[SB]]/9.4-VLOOKUP(MYRANKS_H[[#This Row],[POS]],ReplacementLevel_H[],COLUMN(ReplacementLevel_H[SB]),FALSE)</f>
        <v>2.6170212765957546E-2</v>
      </c>
      <c r="T243" s="24">
        <f>((MYRANKS_H[[#This Row],[H]]+1768)/(MYRANKS_H[[#This Row],[AB]]+6617)-0.267)/0.0024-VLOOKUP(MYRANKS_H[[#This Row],[POS]],ReplacementLevel_H[],COLUMN(ReplacementLevel_H[AVG]),FALSE)</f>
        <v>-0.89919029921521909</v>
      </c>
      <c r="U243" s="24">
        <f>MYRANKS_H[[#This Row],[RSGP]]+MYRANKS_H[[#This Row],[HRSGP]]+MYRANKS_H[[#This Row],[RBISGP]]+MYRANKS_H[[#This Row],[SBSGP]]+MYRANKS_H[[#This Row],[AVGSGP]]</f>
        <v>-2.1138600254736524</v>
      </c>
      <c r="V243" s="57">
        <f>_xlfn.RANK.EQ(MYRANKS_H[[#This Row],[TTLSGP]],U:U,0)</f>
        <v>242</v>
      </c>
    </row>
    <row r="244" spans="1:22" ht="15" customHeight="1" x14ac:dyDescent="0.25">
      <c r="A244" s="6" t="s">
        <v>1356</v>
      </c>
      <c r="B244" s="13" t="str">
        <f>VLOOKUP(MYRANKS_H[[#This Row],[PLAYERID]],PLAYERIDMAP[],COLUMN(PLAYERIDMAP[[#This Row],[PLAYERNAME]]),FALSE)</f>
        <v>Adeiny Hechavarria</v>
      </c>
      <c r="C244" s="9" t="str">
        <f>VLOOKUP(MYRANKS_H[[#This Row],[PLAYERID]],PLAYERIDMAP[],COLUMN(PLAYERIDMAP[[#This Row],[TEAM]]),FALSE)</f>
        <v>MIA</v>
      </c>
      <c r="D244" s="9" t="str">
        <f>VLOOKUP(MYRANKS_H[[#This Row],[PLAYERID]],PLAYERIDMAP[],COLUMN(PLAYERIDMAP[[#This Row],[POS]]),FALSE)</f>
        <v>SS</v>
      </c>
      <c r="E244" s="9">
        <f>VLOOKUP(MYRANKS_H[[#This Row],[PLAYERID]],PLAYERIDMAP[],COLUMN(PLAYERIDMAP[[#This Row],[IDFANGRAPHS]]),FALSE)</f>
        <v>10459</v>
      </c>
      <c r="F244" s="10">
        <f>VLOOKUP(MYRANKS_H[[#This Row],[PLAYER NAME]],HITTERPROJECTIONS[],COLUMN(HITTERPROJECTIONS[[#This Row],[PA]]),FALSE)</f>
        <v>550</v>
      </c>
      <c r="G244" s="33">
        <f>VLOOKUP(MYRANKS_H[[#This Row],[PLAYER NAME]],HITTERPROJECTIONS[],COLUMN(HITTERPROJECTIONS[[#This Row],[AB]]),FALSE)</f>
        <v>514.6952380952381</v>
      </c>
      <c r="H244" s="33">
        <f>VLOOKUP(MYRANKS_H[[#This Row],[PLAYER NAME]],HITTERPROJECTIONS[],COLUMN(HITTERPROJECTIONS[[#This Row],[HITS]]),FALSE)</f>
        <v>129.12728766666666</v>
      </c>
      <c r="I244" s="33">
        <f>VLOOKUP(MYRANKS_H[[#This Row],[PLAYER NAME]],HITTERPROJECTIONS[],COLUMN(HITTERPROJECTIONS[[#This Row],[HR]]),FALSE)</f>
        <v>5.1062000000000003</v>
      </c>
      <c r="J244" s="33">
        <f>VLOOKUP(MYRANKS_H[[#This Row],[PLAYER NAME]],HITTERPROJECTIONS[],COLUMN(HITTERPROJECTIONS[[#This Row],[R]]),FALSE)</f>
        <v>41.8</v>
      </c>
      <c r="K244" s="33">
        <f>VLOOKUP(MYRANKS_H[[#This Row],[PLAYER NAME]],HITTERPROJECTIONS[],COLUMN(HITTERPROJECTIONS[[#This Row],[RBI]]),FALSE)</f>
        <v>52.800000000000004</v>
      </c>
      <c r="L244" s="33">
        <f>VLOOKUP(MYRANKS_H[[#This Row],[PLAYER NAME]],HITTERPROJECTIONS[],COLUMN(HITTERPROJECTIONS[[#This Row],[BB]]),FALSE)</f>
        <v>33</v>
      </c>
      <c r="M244" s="33">
        <f>VLOOKUP(MYRANKS_H[[#This Row],[PLAYER NAME]],HITTERPROJECTIONS[],COLUMN(HITTERPROJECTIONS[[#This Row],[SO]]),FALSE)</f>
        <v>90.75</v>
      </c>
      <c r="N244" s="33">
        <f>VLOOKUP(MYRANKS_H[[#This Row],[PLAYER NAME]],HITTERPROJECTIONS[],COLUMN(HITTERPROJECTIONS[[#This Row],[SB]]),FALSE)</f>
        <v>10.833333333333334</v>
      </c>
      <c r="O244" s="12">
        <f>MYRANKS_H[[#This Row],[H]]/MYRANKS_H[[#This Row],[AB]]</f>
        <v>0.25088106146957051</v>
      </c>
      <c r="P244" s="24">
        <f>MYRANKS_H[[#This Row],[R]]/24.6-VLOOKUP(MYRANKS_H[[#This Row],[POS]],ReplacementLevel_H[],COLUMN(ReplacementLevel_H[R]),FALSE)</f>
        <v>-1.0008130081300817</v>
      </c>
      <c r="Q244" s="24">
        <f>MYRANKS_H[[#This Row],[HR]]/10.4-VLOOKUP(MYRANKS_H[[#This Row],[POS]],ReplacementLevel_H[],COLUMN(ReplacementLevel_H[HR]),FALSE)</f>
        <v>-0.62901923076923083</v>
      </c>
      <c r="R244" s="24">
        <f>MYRANKS_H[[#This Row],[RBI]]/24.6-VLOOKUP(MYRANKS_H[[#This Row],[POS]],ReplacementLevel_H[],COLUMN(ReplacementLevel_H[RBI]),FALSE)</f>
        <v>-5.3658536585365901E-2</v>
      </c>
      <c r="S244" s="24">
        <f>MYRANKS_H[[#This Row],[SB]]/9.4-VLOOKUP(MYRANKS_H[[#This Row],[POS]],ReplacementLevel_H[],COLUMN(ReplacementLevel_H[SB]),FALSE)</f>
        <v>-0.25751773049645377</v>
      </c>
      <c r="T244" s="24">
        <f>((MYRANKS_H[[#This Row],[H]]+1768)/(MYRANKS_H[[#This Row],[AB]]+6617)-0.267)/0.0024-VLOOKUP(MYRANKS_H[[#This Row],[POS]],ReplacementLevel_H[],COLUMN(ReplacementLevel_H[AVG]),FALSE)</f>
        <v>-0.25103720024270049</v>
      </c>
      <c r="U244" s="24">
        <f>MYRANKS_H[[#This Row],[RSGP]]+MYRANKS_H[[#This Row],[HRSGP]]+MYRANKS_H[[#This Row],[RBISGP]]+MYRANKS_H[[#This Row],[SBSGP]]+MYRANKS_H[[#This Row],[AVGSGP]]</f>
        <v>-2.1920457062238325</v>
      </c>
      <c r="V244" s="57">
        <f>_xlfn.RANK.EQ(MYRANKS_H[[#This Row],[TTLSGP]],U:U,0)</f>
        <v>243</v>
      </c>
    </row>
    <row r="245" spans="1:22" ht="15" customHeight="1" x14ac:dyDescent="0.25">
      <c r="A245" s="6" t="s">
        <v>1168</v>
      </c>
      <c r="B245" s="13" t="str">
        <f>VLOOKUP(MYRANKS_H[[#This Row],[PLAYERID]],PLAYERIDMAP[],COLUMN(PLAYERIDMAP[[#This Row],[PLAYERNAME]]),FALSE)</f>
        <v>Andre Ethier</v>
      </c>
      <c r="C245" s="9" t="str">
        <f>VLOOKUP(MYRANKS_H[[#This Row],[PLAYERID]],PLAYERIDMAP[],COLUMN(PLAYERIDMAP[[#This Row],[TEAM]]),FALSE)</f>
        <v>LAD</v>
      </c>
      <c r="D245" s="9" t="str">
        <f>VLOOKUP(MYRANKS_H[[#This Row],[PLAYERID]],PLAYERIDMAP[],COLUMN(PLAYERIDMAP[[#This Row],[POS]]),FALSE)</f>
        <v>OF</v>
      </c>
      <c r="E245" s="9">
        <f>VLOOKUP(MYRANKS_H[[#This Row],[PLAYERID]],PLAYERIDMAP[],COLUMN(PLAYERIDMAP[[#This Row],[IDFANGRAPHS]]),FALSE)</f>
        <v>6265</v>
      </c>
      <c r="F245" s="10">
        <f>VLOOKUP(MYRANKS_H[[#This Row],[PLAYER NAME]],HITTERPROJECTIONS[],COLUMN(HITTERPROJECTIONS[[#This Row],[PA]]),FALSE)</f>
        <v>400</v>
      </c>
      <c r="G245" s="33">
        <f>VLOOKUP(MYRANKS_H[[#This Row],[PLAYER NAME]],HITTERPROJECTIONS[],COLUMN(HITTERPROJECTIONS[[#This Row],[AB]]),FALSE)</f>
        <v>351.4502923976608</v>
      </c>
      <c r="H245" s="33">
        <f>VLOOKUP(MYRANKS_H[[#This Row],[PLAYER NAME]],HITTERPROJECTIONS[],COLUMN(HITTERPROJECTIONS[[#This Row],[HITS]]),FALSE)</f>
        <v>97.949162666666666</v>
      </c>
      <c r="I245" s="33">
        <f>VLOOKUP(MYRANKS_H[[#This Row],[PLAYER NAME]],HITTERPROJECTIONS[],COLUMN(HITTERPROJECTIONS[[#This Row],[HR]]),FALSE)</f>
        <v>10.604977777777778</v>
      </c>
      <c r="J245" s="33">
        <f>VLOOKUP(MYRANKS_H[[#This Row],[PLAYER NAME]],HITTERPROJECTIONS[],COLUMN(HITTERPROJECTIONS[[#This Row],[R]]),FALSE)</f>
        <v>44.800000000000004</v>
      </c>
      <c r="K245" s="33">
        <f>VLOOKUP(MYRANKS_H[[#This Row],[PLAYER NAME]],HITTERPROJECTIONS[],COLUMN(HITTERPROJECTIONS[[#This Row],[RBI]]),FALSE)</f>
        <v>45.2</v>
      </c>
      <c r="L245" s="33">
        <f>VLOOKUP(MYRANKS_H[[#This Row],[PLAYER NAME]],HITTERPROJECTIONS[],COLUMN(HITTERPROJECTIONS[[#This Row],[BB]]),FALSE)</f>
        <v>42</v>
      </c>
      <c r="M245" s="33">
        <f>VLOOKUP(MYRANKS_H[[#This Row],[PLAYER NAME]],HITTERPROJECTIONS[],COLUMN(HITTERPROJECTIONS[[#This Row],[SO]]),FALSE)</f>
        <v>70</v>
      </c>
      <c r="N245" s="33">
        <f>VLOOKUP(MYRANKS_H[[#This Row],[PLAYER NAME]],HITTERPROJECTIONS[],COLUMN(HITTERPROJECTIONS[[#This Row],[SB]]),FALSE)</f>
        <v>1.5999999999999999</v>
      </c>
      <c r="O245" s="12">
        <f>MYRANKS_H[[#This Row],[H]]/MYRANKS_H[[#This Row],[AB]]</f>
        <v>0.27869990375719661</v>
      </c>
      <c r="P245" s="24">
        <f>MYRANKS_H[[#This Row],[R]]/24.6-VLOOKUP(MYRANKS_H[[#This Row],[POS]],ReplacementLevel_H[],COLUMN(ReplacementLevel_H[R]),FALSE)</f>
        <v>-0.92886178861788604</v>
      </c>
      <c r="Q245" s="24">
        <f>MYRANKS_H[[#This Row],[HR]]/10.4-VLOOKUP(MYRANKS_H[[#This Row],[POS]],ReplacementLevel_H[],COLUMN(ReplacementLevel_H[HR]),FALSE)</f>
        <v>-0.34029059829059838</v>
      </c>
      <c r="R245" s="24">
        <f>MYRANKS_H[[#This Row],[RBI]]/24.6-VLOOKUP(MYRANKS_H[[#This Row],[POS]],ReplacementLevel_H[],COLUMN(ReplacementLevel_H[RBI]),FALSE)</f>
        <v>-0.55260162601626028</v>
      </c>
      <c r="S245" s="24">
        <f>MYRANKS_H[[#This Row],[SB]]/9.4-VLOOKUP(MYRANKS_H[[#This Row],[POS]],ReplacementLevel_H[],COLUMN(ReplacementLevel_H[SB]),FALSE)</f>
        <v>-0.60978723404255319</v>
      </c>
      <c r="T245" s="24">
        <f>((MYRANKS_H[[#This Row],[H]]+1768)/(MYRANKS_H[[#This Row],[AB]]+6617)-0.267)/0.0024-VLOOKUP(MYRANKS_H[[#This Row],[POS]],ReplacementLevel_H[],COLUMN(ReplacementLevel_H[AVG]),FALSE)</f>
        <v>0.18126551164186427</v>
      </c>
      <c r="U245" s="24">
        <f>MYRANKS_H[[#This Row],[RSGP]]+MYRANKS_H[[#This Row],[HRSGP]]+MYRANKS_H[[#This Row],[RBISGP]]+MYRANKS_H[[#This Row],[SBSGP]]+MYRANKS_H[[#This Row],[AVGSGP]]</f>
        <v>-2.2502757353254337</v>
      </c>
      <c r="V245" s="57">
        <f>_xlfn.RANK.EQ(MYRANKS_H[[#This Row],[TTLSGP]],U:U,0)</f>
        <v>244</v>
      </c>
    </row>
    <row r="246" spans="1:22" ht="15" customHeight="1" x14ac:dyDescent="0.25">
      <c r="A246" s="6" t="s">
        <v>1504</v>
      </c>
      <c r="B246" s="13" t="str">
        <f>VLOOKUP(MYRANKS_H[[#This Row],[PLAYERID]],PLAYERIDMAP[],COLUMN(PLAYERIDMAP[[#This Row],[PLAYERNAME]]),FALSE)</f>
        <v>Paul Konerko</v>
      </c>
      <c r="C246" s="9" t="str">
        <f>VLOOKUP(MYRANKS_H[[#This Row],[PLAYERID]],PLAYERIDMAP[],COLUMN(PLAYERIDMAP[[#This Row],[TEAM]]),FALSE)</f>
        <v>CHW</v>
      </c>
      <c r="D246" s="9" t="str">
        <f>VLOOKUP(MYRANKS_H[[#This Row],[PLAYERID]],PLAYERIDMAP[],COLUMN(PLAYERIDMAP[[#This Row],[POS]]),FALSE)</f>
        <v>1B</v>
      </c>
      <c r="E246" s="9">
        <f>VLOOKUP(MYRANKS_H[[#This Row],[PLAYERID]],PLAYERIDMAP[],COLUMN(PLAYERIDMAP[[#This Row],[IDFANGRAPHS]]),FALSE)</f>
        <v>242</v>
      </c>
      <c r="F246" s="10">
        <f>VLOOKUP(MYRANKS_H[[#This Row],[PLAYER NAME]],HITTERPROJECTIONS[],COLUMN(HITTERPROJECTIONS[[#This Row],[PA]]),FALSE)</f>
        <v>400</v>
      </c>
      <c r="G246" s="33">
        <f>VLOOKUP(MYRANKS_H[[#This Row],[PLAYER NAME]],HITTERPROJECTIONS[],COLUMN(HITTERPROJECTIONS[[#This Row],[AB]]),FALSE)</f>
        <v>356</v>
      </c>
      <c r="H246" s="33">
        <f>VLOOKUP(MYRANKS_H[[#This Row],[PLAYER NAME]],HITTERPROJECTIONS[],COLUMN(HITTERPROJECTIONS[[#This Row],[HITS]]),FALSE)</f>
        <v>98.129343199999994</v>
      </c>
      <c r="I246" s="33">
        <f>VLOOKUP(MYRANKS_H[[#This Row],[PLAYER NAME]],HITTERPROJECTIONS[],COLUMN(HITTERPROJECTIONS[[#This Row],[HR]]),FALSE)</f>
        <v>16.066400000000002</v>
      </c>
      <c r="J246" s="33">
        <f>VLOOKUP(MYRANKS_H[[#This Row],[PLAYER NAME]],HITTERPROJECTIONS[],COLUMN(HITTERPROJECTIONS[[#This Row],[R]]),FALSE)</f>
        <v>38.4</v>
      </c>
      <c r="K246" s="33">
        <f>VLOOKUP(MYRANKS_H[[#This Row],[PLAYER NAME]],HITTERPROJECTIONS[],COLUMN(HITTERPROJECTIONS[[#This Row],[RBI]]),FALSE)</f>
        <v>48</v>
      </c>
      <c r="L246" s="33">
        <f>VLOOKUP(MYRANKS_H[[#This Row],[PLAYER NAME]],HITTERPROJECTIONS[],COLUMN(HITTERPROJECTIONS[[#This Row],[BB]]),FALSE)</f>
        <v>36</v>
      </c>
      <c r="M246" s="33">
        <f>VLOOKUP(MYRANKS_H[[#This Row],[PLAYER NAME]],HITTERPROJECTIONS[],COLUMN(HITTERPROJECTIONS[[#This Row],[SO]]),FALSE)</f>
        <v>57.999999999999993</v>
      </c>
      <c r="N246" s="33">
        <f>VLOOKUP(MYRANKS_H[[#This Row],[PLAYER NAME]],HITTERPROJECTIONS[],COLUMN(HITTERPROJECTIONS[[#This Row],[SB]]),FALSE)</f>
        <v>0</v>
      </c>
      <c r="O246" s="12">
        <f>MYRANKS_H[[#This Row],[H]]/MYRANKS_H[[#This Row],[AB]]</f>
        <v>0.27564422247191012</v>
      </c>
      <c r="P246" s="24">
        <f>MYRANKS_H[[#This Row],[R]]/24.6-VLOOKUP(MYRANKS_H[[#This Row],[POS]],ReplacementLevel_H[],COLUMN(ReplacementLevel_H[R]),FALSE)</f>
        <v>-0.79902439024390248</v>
      </c>
      <c r="Q246" s="24">
        <f>MYRANKS_H[[#This Row],[HR]]/10.4-VLOOKUP(MYRANKS_H[[#This Row],[POS]],ReplacementLevel_H[],COLUMN(ReplacementLevel_H[HR]),FALSE)</f>
        <v>-0.39515384615384597</v>
      </c>
      <c r="R246" s="24">
        <f>MYRANKS_H[[#This Row],[RBI]]/24.6-VLOOKUP(MYRANKS_H[[#This Row],[POS]],ReplacementLevel_H[],COLUMN(ReplacementLevel_H[RBI]),FALSE)</f>
        <v>-0.74878048780487827</v>
      </c>
      <c r="S246" s="24">
        <f>MYRANKS_H[[#This Row],[SB]]/9.4-VLOOKUP(MYRANKS_H[[#This Row],[POS]],ReplacementLevel_H[],COLUMN(ReplacementLevel_H[SB]),FALSE)</f>
        <v>-0.28999999999999998</v>
      </c>
      <c r="T246" s="24">
        <f>((MYRANKS_H[[#This Row],[H]]+1768)/(MYRANKS_H[[#This Row],[AB]]+6617)-0.267)/0.0024-VLOOKUP(MYRANKS_H[[#This Row],[POS]],ReplacementLevel_H[],COLUMN(ReplacementLevel_H[AVG]),FALSE)</f>
        <v>-3.0765380754348148E-2</v>
      </c>
      <c r="U246" s="24">
        <f>MYRANKS_H[[#This Row],[RSGP]]+MYRANKS_H[[#This Row],[HRSGP]]+MYRANKS_H[[#This Row],[RBISGP]]+MYRANKS_H[[#This Row],[SBSGP]]+MYRANKS_H[[#This Row],[AVGSGP]]</f>
        <v>-2.263724104956975</v>
      </c>
      <c r="V246" s="57">
        <f>_xlfn.RANK.EQ(MYRANKS_H[[#This Row],[TTLSGP]],U:U,0)</f>
        <v>245</v>
      </c>
    </row>
    <row r="247" spans="1:22" ht="15" customHeight="1" x14ac:dyDescent="0.25">
      <c r="A247" s="6" t="s">
        <v>1196</v>
      </c>
      <c r="B247" s="13" t="str">
        <f>VLOOKUP(MYRANKS_H[[#This Row],[PLAYERID]],PLAYERIDMAP[],COLUMN(PLAYERIDMAP[[#This Row],[PLAYERNAME]]),FALSE)</f>
        <v>Andy Dirks</v>
      </c>
      <c r="C247" s="9" t="str">
        <f>VLOOKUP(MYRANKS_H[[#This Row],[PLAYERID]],PLAYERIDMAP[],COLUMN(PLAYERIDMAP[[#This Row],[TEAM]]),FALSE)</f>
        <v>DET</v>
      </c>
      <c r="D247" s="9" t="str">
        <f>VLOOKUP(MYRANKS_H[[#This Row],[PLAYERID]],PLAYERIDMAP[],COLUMN(PLAYERIDMAP[[#This Row],[POS]]),FALSE)</f>
        <v>OF</v>
      </c>
      <c r="E247" s="9">
        <f>VLOOKUP(MYRANKS_H[[#This Row],[PLAYERID]],PLAYERIDMAP[],COLUMN(PLAYERIDMAP[[#This Row],[IDFANGRAPHS]]),FALSE)</f>
        <v>6453</v>
      </c>
      <c r="F247" s="10">
        <f>VLOOKUP(MYRANKS_H[[#This Row],[PLAYER NAME]],HITTERPROJECTIONS[],COLUMN(HITTERPROJECTIONS[[#This Row],[PA]]),FALSE)</f>
        <v>400</v>
      </c>
      <c r="G247" s="33">
        <f>VLOOKUP(MYRANKS_H[[#This Row],[PLAYER NAME]],HITTERPROJECTIONS[],COLUMN(HITTERPROJECTIONS[[#This Row],[AB]]),FALSE)</f>
        <v>360.85714285714283</v>
      </c>
      <c r="H247" s="33">
        <f>VLOOKUP(MYRANKS_H[[#This Row],[PLAYER NAME]],HITTERPROJECTIONS[],COLUMN(HITTERPROJECTIONS[[#This Row],[HITS]]),FALSE)</f>
        <v>94.435840000000013</v>
      </c>
      <c r="I247" s="33">
        <f>VLOOKUP(MYRANKS_H[[#This Row],[PLAYER NAME]],HITTERPROJECTIONS[],COLUMN(HITTERPROJECTIONS[[#This Row],[HR]]),FALSE)</f>
        <v>8.0512000000000015</v>
      </c>
      <c r="J247" s="33">
        <f>VLOOKUP(MYRANKS_H[[#This Row],[PLAYER NAME]],HITTERPROJECTIONS[],COLUMN(HITTERPROJECTIONS[[#This Row],[R]]),FALSE)</f>
        <v>54.800000000000004</v>
      </c>
      <c r="K247" s="33">
        <f>VLOOKUP(MYRANKS_H[[#This Row],[PLAYER NAME]],HITTERPROJECTIONS[],COLUMN(HITTERPROJECTIONS[[#This Row],[RBI]]),FALSE)</f>
        <v>39.200000000000003</v>
      </c>
      <c r="L247" s="33">
        <f>VLOOKUP(MYRANKS_H[[#This Row],[PLAYER NAME]],HITTERPROJECTIONS[],COLUMN(HITTERPROJECTIONS[[#This Row],[BB]]),FALSE)</f>
        <v>36</v>
      </c>
      <c r="M247" s="33">
        <f>VLOOKUP(MYRANKS_H[[#This Row],[PLAYER NAME]],HITTERPROJECTIONS[],COLUMN(HITTERPROJECTIONS[[#This Row],[SO]]),FALSE)</f>
        <v>66</v>
      </c>
      <c r="N247" s="33">
        <f>VLOOKUP(MYRANKS_H[[#This Row],[PLAYER NAME]],HITTERPROJECTIONS[],COLUMN(HITTERPROJECTIONS[[#This Row],[SB]]),FALSE)</f>
        <v>5.4545454545454541</v>
      </c>
      <c r="O247" s="12">
        <f>MYRANKS_H[[#This Row],[H]]/MYRANKS_H[[#This Row],[AB]]</f>
        <v>0.26169868566904203</v>
      </c>
      <c r="P247" s="24">
        <f>MYRANKS_H[[#This Row],[R]]/24.6-VLOOKUP(MYRANKS_H[[#This Row],[POS]],ReplacementLevel_H[],COLUMN(ReplacementLevel_H[R]),FALSE)</f>
        <v>-0.52235772357723587</v>
      </c>
      <c r="Q247" s="24">
        <f>MYRANKS_H[[#This Row],[HR]]/10.4-VLOOKUP(MYRANKS_H[[#This Row],[POS]],ReplacementLevel_H[],COLUMN(ReplacementLevel_H[HR]),FALSE)</f>
        <v>-0.58584615384615379</v>
      </c>
      <c r="R247" s="24">
        <f>MYRANKS_H[[#This Row],[RBI]]/24.6-VLOOKUP(MYRANKS_H[[#This Row],[POS]],ReplacementLevel_H[],COLUMN(ReplacementLevel_H[RBI]),FALSE)</f>
        <v>-0.79650406504065052</v>
      </c>
      <c r="S247" s="24">
        <f>MYRANKS_H[[#This Row],[SB]]/9.4-VLOOKUP(MYRANKS_H[[#This Row],[POS]],ReplacementLevel_H[],COLUMN(ReplacementLevel_H[SB]),FALSE)</f>
        <v>-0.19972920696324958</v>
      </c>
      <c r="T247" s="24">
        <f>((MYRANKS_H[[#This Row],[H]]+1768)/(MYRANKS_H[[#This Row],[AB]]+6617)-0.267)/0.0024-VLOOKUP(MYRANKS_H[[#This Row],[POS]],ReplacementLevel_H[],COLUMN(ReplacementLevel_H[AVG]),FALSE)</f>
        <v>-0.17893370184598439</v>
      </c>
      <c r="U247" s="24">
        <f>MYRANKS_H[[#This Row],[RSGP]]+MYRANKS_H[[#This Row],[HRSGP]]+MYRANKS_H[[#This Row],[RBISGP]]+MYRANKS_H[[#This Row],[SBSGP]]+MYRANKS_H[[#This Row],[AVGSGP]]</f>
        <v>-2.2833708512732738</v>
      </c>
      <c r="V247" s="57">
        <f>_xlfn.RANK.EQ(MYRANKS_H[[#This Row],[TTLSGP]],U:U,0)</f>
        <v>246</v>
      </c>
    </row>
    <row r="248" spans="1:22" x14ac:dyDescent="0.25">
      <c r="A248" s="6" t="s">
        <v>1183</v>
      </c>
      <c r="B248" s="13" t="str">
        <f>VLOOKUP(MYRANKS_H[[#This Row],[PLAYERID]],PLAYERIDMAP[],COLUMN(PLAYERIDMAP[[#This Row],[PLAYERNAME]]),FALSE)</f>
        <v>Peter Bourjos</v>
      </c>
      <c r="C248" s="9" t="str">
        <f>VLOOKUP(MYRANKS_H[[#This Row],[PLAYERID]],PLAYERIDMAP[],COLUMN(PLAYERIDMAP[[#This Row],[TEAM]]),FALSE)</f>
        <v>STL</v>
      </c>
      <c r="D248" s="9" t="str">
        <f>VLOOKUP(MYRANKS_H[[#This Row],[PLAYERID]],PLAYERIDMAP[],COLUMN(PLAYERIDMAP[[#This Row],[POS]]),FALSE)</f>
        <v>OF</v>
      </c>
      <c r="E248" s="9">
        <f>VLOOKUP(MYRANKS_H[[#This Row],[PLAYERID]],PLAYERIDMAP[],COLUMN(PLAYERIDMAP[[#This Row],[IDFANGRAPHS]]),FALSE)</f>
        <v>2578</v>
      </c>
      <c r="F248" s="10">
        <f>VLOOKUP(MYRANKS_H[[#This Row],[PLAYER NAME]],HITTERPROJECTIONS[],COLUMN(HITTERPROJECTIONS[[#This Row],[PA]]),FALSE)</f>
        <v>400</v>
      </c>
      <c r="G248" s="33">
        <f>VLOOKUP(MYRANKS_H[[#This Row],[PLAYER NAME]],HITTERPROJECTIONS[],COLUMN(HITTERPROJECTIONS[[#This Row],[AB]]),FALSE)</f>
        <v>366</v>
      </c>
      <c r="H248" s="33">
        <f>VLOOKUP(MYRANKS_H[[#This Row],[PLAYER NAME]],HITTERPROJECTIONS[],COLUMN(HITTERPROJECTIONS[[#This Row],[HITS]]),FALSE)</f>
        <v>93.05458800000001</v>
      </c>
      <c r="I248" s="33">
        <f>VLOOKUP(MYRANKS_H[[#This Row],[PLAYER NAME]],HITTERPROJECTIONS[],COLUMN(HITTERPROJECTIONS[[#This Row],[HR]]),FALSE)</f>
        <v>7.6680000000000001</v>
      </c>
      <c r="J248" s="33">
        <f>VLOOKUP(MYRANKS_H[[#This Row],[PLAYER NAME]],HITTERPROJECTIONS[],COLUMN(HITTERPROJECTIONS[[#This Row],[R]]),FALSE)</f>
        <v>50.8</v>
      </c>
      <c r="K248" s="33">
        <f>VLOOKUP(MYRANKS_H[[#This Row],[PLAYER NAME]],HITTERPROJECTIONS[],COLUMN(HITTERPROJECTIONS[[#This Row],[RBI]]),FALSE)</f>
        <v>36</v>
      </c>
      <c r="L248" s="33">
        <f>VLOOKUP(MYRANKS_H[[#This Row],[PLAYER NAME]],HITTERPROJECTIONS[],COLUMN(HITTERPROJECTIONS[[#This Row],[BB]]),FALSE)</f>
        <v>24</v>
      </c>
      <c r="M248" s="33">
        <f>VLOOKUP(MYRANKS_H[[#This Row],[PLAYER NAME]],HITTERPROJECTIONS[],COLUMN(HITTERPROJECTIONS[[#This Row],[SO]]),FALSE)</f>
        <v>84</v>
      </c>
      <c r="N248" s="33">
        <f>VLOOKUP(MYRANKS_H[[#This Row],[PLAYER NAME]],HITTERPROJECTIONS[],COLUMN(HITTERPROJECTIONS[[#This Row],[SB]]),FALSE)</f>
        <v>10</v>
      </c>
      <c r="O248" s="12">
        <f>MYRANKS_H[[#This Row],[H]]/MYRANKS_H[[#This Row],[AB]]</f>
        <v>0.25424750819672132</v>
      </c>
      <c r="P248" s="24">
        <f>MYRANKS_H[[#This Row],[R]]/24.6-VLOOKUP(MYRANKS_H[[#This Row],[POS]],ReplacementLevel_H[],COLUMN(ReplacementLevel_H[R]),FALSE)</f>
        <v>-0.68495934959349603</v>
      </c>
      <c r="Q248" s="24">
        <f>MYRANKS_H[[#This Row],[HR]]/10.4-VLOOKUP(MYRANKS_H[[#This Row],[POS]],ReplacementLevel_H[],COLUMN(ReplacementLevel_H[HR]),FALSE)</f>
        <v>-0.62269230769230777</v>
      </c>
      <c r="R248" s="24">
        <f>MYRANKS_H[[#This Row],[RBI]]/24.6-VLOOKUP(MYRANKS_H[[#This Row],[POS]],ReplacementLevel_H[],COLUMN(ReplacementLevel_H[RBI]),FALSE)</f>
        <v>-0.92658536585365869</v>
      </c>
      <c r="S248" s="24">
        <f>MYRANKS_H[[#This Row],[SB]]/9.4-VLOOKUP(MYRANKS_H[[#This Row],[POS]],ReplacementLevel_H[],COLUMN(ReplacementLevel_H[SB]),FALSE)</f>
        <v>0.28382978723404251</v>
      </c>
      <c r="T248" s="24">
        <f>((MYRANKS_H[[#This Row],[H]]+1768)/(MYRANKS_H[[#This Row],[AB]]+6617)-0.267)/0.0024-VLOOKUP(MYRANKS_H[[#This Row],[POS]],ReplacementLevel_H[],COLUMN(ReplacementLevel_H[AVG]),FALSE)</f>
        <v>-0.34325624134803306</v>
      </c>
      <c r="U248" s="24">
        <f>MYRANKS_H[[#This Row],[RSGP]]+MYRANKS_H[[#This Row],[HRSGP]]+MYRANKS_H[[#This Row],[RBISGP]]+MYRANKS_H[[#This Row],[SBSGP]]+MYRANKS_H[[#This Row],[AVGSGP]]</f>
        <v>-2.2936634772534532</v>
      </c>
      <c r="V248" s="57">
        <f>_xlfn.RANK.EQ(MYRANKS_H[[#This Row],[TTLSGP]],U:U,0)</f>
        <v>247</v>
      </c>
    </row>
    <row r="249" spans="1:22" ht="15" customHeight="1" x14ac:dyDescent="0.25">
      <c r="A249" s="7" t="s">
        <v>1517</v>
      </c>
      <c r="B249" s="13" t="str">
        <f>VLOOKUP(MYRANKS_H[[#This Row],[PLAYERID]],PLAYERIDMAP[],COLUMN(PLAYERIDMAP[[#This Row],[PLAYERNAME]]),FALSE)</f>
        <v>Brett Wallace</v>
      </c>
      <c r="C249" s="10" t="str">
        <f>VLOOKUP(MYRANKS_H[[#This Row],[PLAYERID]],PLAYERIDMAP[],COLUMN(PLAYERIDMAP[[#This Row],[TEAM]]),FALSE)</f>
        <v>HOU</v>
      </c>
      <c r="D249" s="10" t="str">
        <f>VLOOKUP(MYRANKS_H[[#This Row],[PLAYERID]],PLAYERIDMAP[],COLUMN(PLAYERIDMAP[[#This Row],[POS]]),FALSE)</f>
        <v>1B</v>
      </c>
      <c r="E249" s="10">
        <f>VLOOKUP(MYRANKS_H[[#This Row],[PLAYERID]],PLAYERIDMAP[],COLUMN(PLAYERIDMAP[[#This Row],[IDFANGRAPHS]]),FALSE)</f>
        <v>8434</v>
      </c>
      <c r="F249" s="10">
        <f>VLOOKUP(MYRANKS_H[[#This Row],[PLAYER NAME]],HITTERPROJECTIONS[],COLUMN(HITTERPROJECTIONS[[#This Row],[PA]]),FALSE)</f>
        <v>450</v>
      </c>
      <c r="G249" s="33">
        <f>VLOOKUP(MYRANKS_H[[#This Row],[PLAYER NAME]],HITTERPROJECTIONS[],COLUMN(HITTERPROJECTIONS[[#This Row],[AB]]),FALSE)</f>
        <v>407.82692307692309</v>
      </c>
      <c r="H249" s="33">
        <f>VLOOKUP(MYRANKS_H[[#This Row],[PLAYER NAME]],HITTERPROJECTIONS[],COLUMN(HITTERPROJECTIONS[[#This Row],[HITS]]),FALSE)</f>
        <v>101.7763857692308</v>
      </c>
      <c r="I249" s="33">
        <f>VLOOKUP(MYRANKS_H[[#This Row],[PLAYER NAME]],HITTERPROJECTIONS[],COLUMN(HITTERPROJECTIONS[[#This Row],[HR]]),FALSE)</f>
        <v>16.788807692307696</v>
      </c>
      <c r="J249" s="33">
        <f>VLOOKUP(MYRANKS_H[[#This Row],[PLAYER NAME]],HITTERPROJECTIONS[],COLUMN(HITTERPROJECTIONS[[#This Row],[R]]),FALSE)</f>
        <v>49.05</v>
      </c>
      <c r="K249" s="33">
        <f>VLOOKUP(MYRANKS_H[[#This Row],[PLAYER NAME]],HITTERPROJECTIONS[],COLUMN(HITTERPROJECTIONS[[#This Row],[RBI]]),FALSE)</f>
        <v>47.25</v>
      </c>
      <c r="L249" s="33">
        <f>VLOOKUP(MYRANKS_H[[#This Row],[PLAYER NAME]],HITTERPROJECTIONS[],COLUMN(HITTERPROJECTIONS[[#This Row],[BB]]),FALSE)</f>
        <v>33.75</v>
      </c>
      <c r="M249" s="33">
        <f>VLOOKUP(MYRANKS_H[[#This Row],[PLAYER NAME]],HITTERPROJECTIONS[],COLUMN(HITTERPROJECTIONS[[#This Row],[SO]]),FALSE)</f>
        <v>135</v>
      </c>
      <c r="N249" s="33">
        <f>VLOOKUP(MYRANKS_H[[#This Row],[PLAYER NAME]],HITTERPROJECTIONS[],COLUMN(HITTERPROJECTIONS[[#This Row],[SB]]),FALSE)</f>
        <v>0.97826086956521741</v>
      </c>
      <c r="O249" s="12">
        <f>MYRANKS_H[[#This Row],[H]]/MYRANKS_H[[#This Row],[AB]]</f>
        <v>0.24955779035224224</v>
      </c>
      <c r="P249" s="24">
        <f>MYRANKS_H[[#This Row],[R]]/24.6-VLOOKUP(MYRANKS_H[[#This Row],[POS]],ReplacementLevel_H[],COLUMN(ReplacementLevel_H[R]),FALSE)</f>
        <v>-0.36609756097560986</v>
      </c>
      <c r="Q249" s="24">
        <f>MYRANKS_H[[#This Row],[HR]]/10.4-VLOOKUP(MYRANKS_H[[#This Row],[POS]],ReplacementLevel_H[],COLUMN(ReplacementLevel_H[HR]),FALSE)</f>
        <v>-0.3256915680473369</v>
      </c>
      <c r="R249" s="24">
        <f>MYRANKS_H[[#This Row],[RBI]]/24.6-VLOOKUP(MYRANKS_H[[#This Row],[POS]],ReplacementLevel_H[],COLUMN(ReplacementLevel_H[RBI]),FALSE)</f>
        <v>-0.77926829268292708</v>
      </c>
      <c r="S249" s="24">
        <f>MYRANKS_H[[#This Row],[SB]]/9.4-VLOOKUP(MYRANKS_H[[#This Row],[POS]],ReplacementLevel_H[],COLUMN(ReplacementLevel_H[SB]),FALSE)</f>
        <v>-0.18592969472710452</v>
      </c>
      <c r="T249" s="24">
        <f>((MYRANKS_H[[#This Row],[H]]+1768)/(MYRANKS_H[[#This Row],[AB]]+6617)-0.267)/0.0024-VLOOKUP(MYRANKS_H[[#This Row],[POS]],ReplacementLevel_H[],COLUMN(ReplacementLevel_H[AVG]),FALSE)</f>
        <v>-0.63712614965420422</v>
      </c>
      <c r="U249" s="24">
        <f>MYRANKS_H[[#This Row],[RSGP]]+MYRANKS_H[[#This Row],[HRSGP]]+MYRANKS_H[[#This Row],[RBISGP]]+MYRANKS_H[[#This Row],[SBSGP]]+MYRANKS_H[[#This Row],[AVGSGP]]</f>
        <v>-2.2941132660871828</v>
      </c>
      <c r="V249" s="57">
        <f>_xlfn.RANK.EQ(MYRANKS_H[[#This Row],[TTLSGP]],U:U,0)</f>
        <v>248</v>
      </c>
    </row>
    <row r="250" spans="1:22" x14ac:dyDescent="0.25">
      <c r="A250" s="7" t="s">
        <v>1189</v>
      </c>
      <c r="B250" s="13" t="str">
        <f>VLOOKUP(MYRANKS_H[[#This Row],[PLAYERID]],PLAYERIDMAP[],COLUMN(PLAYERIDMAP[[#This Row],[PLAYERNAME]]),FALSE)</f>
        <v>Seth Smith</v>
      </c>
      <c r="C250" s="10" t="str">
        <f>VLOOKUP(MYRANKS_H[[#This Row],[PLAYERID]],PLAYERIDMAP[],COLUMN(PLAYERIDMAP[[#This Row],[TEAM]]),FALSE)</f>
        <v>SD</v>
      </c>
      <c r="D250" s="10" t="str">
        <f>VLOOKUP(MYRANKS_H[[#This Row],[PLAYERID]],PLAYERIDMAP[],COLUMN(PLAYERIDMAP[[#This Row],[POS]]),FALSE)</f>
        <v>OF</v>
      </c>
      <c r="E250" s="10">
        <f>VLOOKUP(MYRANKS_H[[#This Row],[PLAYERID]],PLAYERIDMAP[],COLUMN(PLAYERIDMAP[[#This Row],[IDFANGRAPHS]]),FALSE)</f>
        <v>7331</v>
      </c>
      <c r="F250" s="10">
        <f>VLOOKUP(MYRANKS_H[[#This Row],[PLAYER NAME]],HITTERPROJECTIONS[],COLUMN(HITTERPROJECTIONS[[#This Row],[PA]]),FALSE)</f>
        <v>425</v>
      </c>
      <c r="G250" s="33">
        <f>VLOOKUP(MYRANKS_H[[#This Row],[PLAYER NAME]],HITTERPROJECTIONS[],COLUMN(HITTERPROJECTIONS[[#This Row],[AB]]),FALSE)</f>
        <v>373.64363354037266</v>
      </c>
      <c r="H250" s="33">
        <f>VLOOKUP(MYRANKS_H[[#This Row],[PLAYER NAME]],HITTERPROJECTIONS[],COLUMN(HITTERPROJECTIONS[[#This Row],[HITS]]),FALSE)</f>
        <v>94.09313461956522</v>
      </c>
      <c r="I250" s="33">
        <f>VLOOKUP(MYRANKS_H[[#This Row],[PLAYER NAME]],HITTERPROJECTIONS[],COLUMN(HITTERPROJECTIONS[[#This Row],[HR]]),FALSE)</f>
        <v>11.893532608695651</v>
      </c>
      <c r="J250" s="33">
        <f>VLOOKUP(MYRANKS_H[[#This Row],[PLAYER NAME]],HITTERPROJECTIONS[],COLUMN(HITTERPROJECTIONS[[#This Row],[R]]),FALSE)</f>
        <v>51.85</v>
      </c>
      <c r="K250" s="33">
        <f>VLOOKUP(MYRANKS_H[[#This Row],[PLAYER NAME]],HITTERPROJECTIONS[],COLUMN(HITTERPROJECTIONS[[#This Row],[RBI]]),FALSE)</f>
        <v>46.325000000000003</v>
      </c>
      <c r="L250" s="33">
        <f>VLOOKUP(MYRANKS_H[[#This Row],[PLAYER NAME]],HITTERPROJECTIONS[],COLUMN(HITTERPROJECTIONS[[#This Row],[BB]]),FALSE)</f>
        <v>44.625</v>
      </c>
      <c r="M250" s="33">
        <f>VLOOKUP(MYRANKS_H[[#This Row],[PLAYER NAME]],HITTERPROJECTIONS[],COLUMN(HITTERPROJECTIONS[[#This Row],[SO]]),FALSE)</f>
        <v>93.5</v>
      </c>
      <c r="N250" s="33">
        <f>VLOOKUP(MYRANKS_H[[#This Row],[PLAYER NAME]],HITTERPROJECTIONS[],COLUMN(HITTERPROJECTIONS[[#This Row],[SB]]),FALSE)</f>
        <v>1.8416666666666668</v>
      </c>
      <c r="O250" s="12">
        <f>MYRANKS_H[[#This Row],[H]]/MYRANKS_H[[#This Row],[AB]]</f>
        <v>0.25182587410364199</v>
      </c>
      <c r="P250" s="24">
        <f>MYRANKS_H[[#This Row],[R]]/24.6-VLOOKUP(MYRANKS_H[[#This Row],[POS]],ReplacementLevel_H[],COLUMN(ReplacementLevel_H[R]),FALSE)</f>
        <v>-0.64227642276422792</v>
      </c>
      <c r="Q250" s="24">
        <f>MYRANKS_H[[#This Row],[HR]]/10.4-VLOOKUP(MYRANKS_H[[#This Row],[POS]],ReplacementLevel_H[],COLUMN(ReplacementLevel_H[HR]),FALSE)</f>
        <v>-0.21639109531772593</v>
      </c>
      <c r="R250" s="24">
        <f>MYRANKS_H[[#This Row],[RBI]]/24.6-VLOOKUP(MYRANKS_H[[#This Row],[POS]],ReplacementLevel_H[],COLUMN(ReplacementLevel_H[RBI]),FALSE)</f>
        <v>-0.50686991869918718</v>
      </c>
      <c r="S250" s="24">
        <f>MYRANKS_H[[#This Row],[SB]]/9.4-VLOOKUP(MYRANKS_H[[#This Row],[POS]],ReplacementLevel_H[],COLUMN(ReplacementLevel_H[SB]),FALSE)</f>
        <v>-0.5840780141843972</v>
      </c>
      <c r="T250" s="24">
        <f>((MYRANKS_H[[#This Row],[H]]+1768)/(MYRANKS_H[[#This Row],[AB]]+6617)-0.267)/0.0024-VLOOKUP(MYRANKS_H[[#This Row],[POS]],ReplacementLevel_H[],COLUMN(ReplacementLevel_H[AVG]),FALSE)</f>
        <v>-0.40277477480530133</v>
      </c>
      <c r="U250" s="24">
        <f>MYRANKS_H[[#This Row],[RSGP]]+MYRANKS_H[[#This Row],[HRSGP]]+MYRANKS_H[[#This Row],[RBISGP]]+MYRANKS_H[[#This Row],[SBSGP]]+MYRANKS_H[[#This Row],[AVGSGP]]</f>
        <v>-2.3523902257708396</v>
      </c>
      <c r="V250" s="57">
        <f>_xlfn.RANK.EQ(MYRANKS_H[[#This Row],[TTLSGP]],U:U,0)</f>
        <v>249</v>
      </c>
    </row>
    <row r="251" spans="1:22" ht="15" customHeight="1" x14ac:dyDescent="0.25">
      <c r="A251" s="7" t="s">
        <v>1578</v>
      </c>
      <c r="B251" s="13" t="str">
        <f>VLOOKUP(MYRANKS_H[[#This Row],[PLAYERID]],PLAYERIDMAP[],COLUMN(PLAYERIDMAP[[#This Row],[PLAYERNAME]]),FALSE)</f>
        <v>A.J. Pollock</v>
      </c>
      <c r="C251" s="10" t="str">
        <f>VLOOKUP(MYRANKS_H[[#This Row],[PLAYERID]],PLAYERIDMAP[],COLUMN(PLAYERIDMAP[[#This Row],[TEAM]]),FALSE)</f>
        <v>ARI</v>
      </c>
      <c r="D251" s="10" t="str">
        <f>VLOOKUP(MYRANKS_H[[#This Row],[PLAYERID]],PLAYERIDMAP[],COLUMN(PLAYERIDMAP[[#This Row],[POS]]),FALSE)</f>
        <v>OF</v>
      </c>
      <c r="E251" s="10">
        <f>VLOOKUP(MYRANKS_H[[#This Row],[PLAYERID]],PLAYERIDMAP[],COLUMN(PLAYERIDMAP[[#This Row],[IDFANGRAPHS]]),FALSE)</f>
        <v>9256</v>
      </c>
      <c r="F251" s="10">
        <f>VLOOKUP(MYRANKS_H[[#This Row],[PLAYER NAME]],HITTERPROJECTIONS[],COLUMN(HITTERPROJECTIONS[[#This Row],[PA]]),FALSE)</f>
        <v>400</v>
      </c>
      <c r="G251" s="33">
        <f>VLOOKUP(MYRANKS_H[[#This Row],[PLAYER NAME]],HITTERPROJECTIONS[],COLUMN(HITTERPROJECTIONS[[#This Row],[AB]]),FALSE)</f>
        <v>366.4</v>
      </c>
      <c r="H251" s="33">
        <f>VLOOKUP(MYRANKS_H[[#This Row],[PLAYER NAME]],HITTERPROJECTIONS[],COLUMN(HITTERPROJECTIONS[[#This Row],[HITS]]),FALSE)</f>
        <v>97.431621439999986</v>
      </c>
      <c r="I251" s="33">
        <f>VLOOKUP(MYRANKS_H[[#This Row],[PLAYER NAME]],HITTERPROJECTIONS[],COLUMN(HITTERPROJECTIONS[[#This Row],[HR]]),FALSE)</f>
        <v>7.0316400000000003</v>
      </c>
      <c r="J251" s="33">
        <f>VLOOKUP(MYRANKS_H[[#This Row],[PLAYER NAME]],HITTERPROJECTIONS[],COLUMN(HITTERPROJECTIONS[[#This Row],[R]]),FALSE)</f>
        <v>45.6</v>
      </c>
      <c r="K251" s="33">
        <f>VLOOKUP(MYRANKS_H[[#This Row],[PLAYER NAME]],HITTERPROJECTIONS[],COLUMN(HITTERPROJECTIONS[[#This Row],[RBI]]),FALSE)</f>
        <v>36.4</v>
      </c>
      <c r="L251" s="33">
        <f>VLOOKUP(MYRANKS_H[[#This Row],[PLAYER NAME]],HITTERPROJECTIONS[],COLUMN(HITTERPROJECTIONS[[#This Row],[BB]]),FALSE)</f>
        <v>30</v>
      </c>
      <c r="M251" s="33">
        <f>VLOOKUP(MYRANKS_H[[#This Row],[PLAYER NAME]],HITTERPROJECTIONS[],COLUMN(HITTERPROJECTIONS[[#This Row],[SO]]),FALSE)</f>
        <v>64</v>
      </c>
      <c r="N251" s="33">
        <f>VLOOKUP(MYRANKS_H[[#This Row],[PLAYER NAME]],HITTERPROJECTIONS[],COLUMN(HITTERPROJECTIONS[[#This Row],[SB]]),FALSE)</f>
        <v>9.375</v>
      </c>
      <c r="O251" s="12">
        <f>MYRANKS_H[[#This Row],[H]]/MYRANKS_H[[#This Row],[AB]]</f>
        <v>0.26591599737991262</v>
      </c>
      <c r="P251" s="24">
        <f>MYRANKS_H[[#This Row],[R]]/24.6-VLOOKUP(MYRANKS_H[[#This Row],[POS]],ReplacementLevel_H[],COLUMN(ReplacementLevel_H[R]),FALSE)</f>
        <v>-0.89634146341463428</v>
      </c>
      <c r="Q251" s="24">
        <f>MYRANKS_H[[#This Row],[HR]]/10.4-VLOOKUP(MYRANKS_H[[#This Row],[POS]],ReplacementLevel_H[],COLUMN(ReplacementLevel_H[HR]),FALSE)</f>
        <v>-0.68388076923076935</v>
      </c>
      <c r="R251" s="24">
        <f>MYRANKS_H[[#This Row],[RBI]]/24.6-VLOOKUP(MYRANKS_H[[#This Row],[POS]],ReplacementLevel_H[],COLUMN(ReplacementLevel_H[RBI]),FALSE)</f>
        <v>-0.91032520325203281</v>
      </c>
      <c r="S251" s="24">
        <f>MYRANKS_H[[#This Row],[SB]]/9.4-VLOOKUP(MYRANKS_H[[#This Row],[POS]],ReplacementLevel_H[],COLUMN(ReplacementLevel_H[SB]),FALSE)</f>
        <v>0.21734042553191479</v>
      </c>
      <c r="T251" s="24">
        <f>((MYRANKS_H[[#This Row],[H]]+1768)/(MYRANKS_H[[#This Row],[AB]]+6617)-0.267)/0.0024-VLOOKUP(MYRANKS_H[[#This Row],[POS]],ReplacementLevel_H[],COLUMN(ReplacementLevel_H[AVG]),FALSE)</f>
        <v>-8.8459833318999606E-2</v>
      </c>
      <c r="U251" s="24">
        <f>MYRANKS_H[[#This Row],[RSGP]]+MYRANKS_H[[#This Row],[HRSGP]]+MYRANKS_H[[#This Row],[RBISGP]]+MYRANKS_H[[#This Row],[SBSGP]]+MYRANKS_H[[#This Row],[AVGSGP]]</f>
        <v>-2.3616668436845214</v>
      </c>
      <c r="V251" s="57">
        <f>_xlfn.RANK.EQ(MYRANKS_H[[#This Row],[TTLSGP]],U:U,0)</f>
        <v>250</v>
      </c>
    </row>
    <row r="252" spans="1:22" ht="15" customHeight="1" x14ac:dyDescent="0.25">
      <c r="A252" s="7" t="s">
        <v>1363</v>
      </c>
      <c r="B252" s="13" t="str">
        <f>VLOOKUP(MYRANKS_H[[#This Row],[PLAYERID]],PLAYERIDMAP[],COLUMN(PLAYERIDMAP[[#This Row],[PLAYERNAME]]),FALSE)</f>
        <v>Kevin Youkilis</v>
      </c>
      <c r="C252" s="10" t="str">
        <f>VLOOKUP(MYRANKS_H[[#This Row],[PLAYERID]],PLAYERIDMAP[],COLUMN(PLAYERIDMAP[[#This Row],[TEAM]]),FALSE)</f>
        <v>NYY</v>
      </c>
      <c r="D252" s="10" t="str">
        <f>VLOOKUP(MYRANKS_H[[#This Row],[PLAYERID]],PLAYERIDMAP[],COLUMN(PLAYERIDMAP[[#This Row],[POS]]),FALSE)</f>
        <v>3B</v>
      </c>
      <c r="E252" s="10">
        <f>VLOOKUP(MYRANKS_H[[#This Row],[PLAYERID]],PLAYERIDMAP[],COLUMN(PLAYERIDMAP[[#This Row],[IDFANGRAPHS]]),FALSE)</f>
        <v>1935</v>
      </c>
      <c r="F252" s="10">
        <f>VLOOKUP(MYRANKS_H[[#This Row],[PLAYER NAME]],HITTERPROJECTIONS[],COLUMN(HITTERPROJECTIONS[[#This Row],[PA]]),FALSE)</f>
        <v>400</v>
      </c>
      <c r="G252" s="33">
        <f>VLOOKUP(MYRANKS_H[[#This Row],[PLAYER NAME]],HITTERPROJECTIONS[],COLUMN(HITTERPROJECTIONS[[#This Row],[AB]]),FALSE)</f>
        <v>345</v>
      </c>
      <c r="H252" s="33">
        <f>VLOOKUP(MYRANKS_H[[#This Row],[PLAYER NAME]],HITTERPROJECTIONS[],COLUMN(HITTERPROJECTIONS[[#This Row],[HITS]]),FALSE)</f>
        <v>83.292233499999995</v>
      </c>
      <c r="I252" s="33">
        <f>VLOOKUP(MYRANKS_H[[#This Row],[PLAYER NAME]],HITTERPROJECTIONS[],COLUMN(HITTERPROJECTIONS[[#This Row],[HR]]),FALSE)</f>
        <v>12.953850000000001</v>
      </c>
      <c r="J252" s="33">
        <f>VLOOKUP(MYRANKS_H[[#This Row],[PLAYER NAME]],HITTERPROJECTIONS[],COLUMN(HITTERPROJECTIONS[[#This Row],[R]]),FALSE)</f>
        <v>47.199999999999996</v>
      </c>
      <c r="K252" s="33">
        <f>VLOOKUP(MYRANKS_H[[#This Row],[PLAYER NAME]],HITTERPROJECTIONS[],COLUMN(HITTERPROJECTIONS[[#This Row],[RBI]]),FALSE)</f>
        <v>41.6</v>
      </c>
      <c r="L252" s="33">
        <f>VLOOKUP(MYRANKS_H[[#This Row],[PLAYER NAME]],HITTERPROJECTIONS[],COLUMN(HITTERPROJECTIONS[[#This Row],[BB]]),FALSE)</f>
        <v>40</v>
      </c>
      <c r="M252" s="33">
        <f>VLOOKUP(MYRANKS_H[[#This Row],[PLAYER NAME]],HITTERPROJECTIONS[],COLUMN(HITTERPROJECTIONS[[#This Row],[SO]]),FALSE)</f>
        <v>92</v>
      </c>
      <c r="N252" s="33">
        <f>VLOOKUP(MYRANKS_H[[#This Row],[PLAYER NAME]],HITTERPROJECTIONS[],COLUMN(HITTERPROJECTIONS[[#This Row],[SB]]),FALSE)</f>
        <v>0.5</v>
      </c>
      <c r="O252" s="12">
        <f>MYRANKS_H[[#This Row],[H]]/MYRANKS_H[[#This Row],[AB]]</f>
        <v>0.24142676376811592</v>
      </c>
      <c r="P252" s="24">
        <f>MYRANKS_H[[#This Row],[R]]/24.6-VLOOKUP(MYRANKS_H[[#This Row],[POS]],ReplacementLevel_H[],COLUMN(ReplacementLevel_H[R]),FALSE)</f>
        <v>-0.52130081300813025</v>
      </c>
      <c r="Q252" s="24">
        <f>MYRANKS_H[[#This Row],[HR]]/10.4-VLOOKUP(MYRANKS_H[[#This Row],[POS]],ReplacementLevel_H[],COLUMN(ReplacementLevel_H[HR]),FALSE)</f>
        <v>-0.15443749999999978</v>
      </c>
      <c r="R252" s="24">
        <f>MYRANKS_H[[#This Row],[RBI]]/24.6-VLOOKUP(MYRANKS_H[[#This Row],[POS]],ReplacementLevel_H[],COLUMN(ReplacementLevel_H[RBI]),FALSE)</f>
        <v>-0.78894308943089442</v>
      </c>
      <c r="S252" s="24">
        <f>MYRANKS_H[[#This Row],[SB]]/9.4-VLOOKUP(MYRANKS_H[[#This Row],[POS]],ReplacementLevel_H[],COLUMN(ReplacementLevel_H[SB]),FALSE)</f>
        <v>-0.29680851063829783</v>
      </c>
      <c r="T252" s="24">
        <f>((MYRANKS_H[[#This Row],[H]]+1768)/(MYRANKS_H[[#This Row],[AB]]+6617)-0.267)/0.0024-VLOOKUP(MYRANKS_H[[#This Row],[POS]],ReplacementLevel_H[],COLUMN(ReplacementLevel_H[AVG]),FALSE)</f>
        <v>-0.6425619134827103</v>
      </c>
      <c r="U252" s="24">
        <f>MYRANKS_H[[#This Row],[RSGP]]+MYRANKS_H[[#This Row],[HRSGP]]+MYRANKS_H[[#This Row],[RBISGP]]+MYRANKS_H[[#This Row],[SBSGP]]+MYRANKS_H[[#This Row],[AVGSGP]]</f>
        <v>-2.4040518265600328</v>
      </c>
      <c r="V252" s="57">
        <f>_xlfn.RANK.EQ(MYRANKS_H[[#This Row],[TTLSGP]],U:U,0)</f>
        <v>251</v>
      </c>
    </row>
    <row r="253" spans="1:22" x14ac:dyDescent="0.25">
      <c r="A253" s="45" t="s">
        <v>5270</v>
      </c>
      <c r="B253" s="46" t="str">
        <f>VLOOKUP(MYRANKS_H[[#This Row],[PLAYERID]],PLAYERIDMAP[],COLUMN(PLAYERIDMAP[[#This Row],[PLAYERNAME]]),FALSE)</f>
        <v>Corey Dickerson</v>
      </c>
      <c r="C253" s="59" t="str">
        <f>VLOOKUP(MYRANKS_H[[#This Row],[PLAYERID]],PLAYERIDMAP[],COLUMN(PLAYERIDMAP[[#This Row],[TEAM]]),FALSE)</f>
        <v>COL</v>
      </c>
      <c r="D253" s="59" t="str">
        <f>VLOOKUP(MYRANKS_H[[#This Row],[PLAYERID]],PLAYERIDMAP[],COLUMN(PLAYERIDMAP[[#This Row],[POS]]),FALSE)</f>
        <v>OF</v>
      </c>
      <c r="E253" s="59">
        <f>VLOOKUP(MYRANKS_H[[#This Row],[PLAYERID]],PLAYERIDMAP[],COLUMN(PLAYERIDMAP[[#This Row],[IDFANGRAPHS]]),FALSE)</f>
        <v>10762</v>
      </c>
      <c r="F253" s="59">
        <f>VLOOKUP(MYRANKS_H[[#This Row],[PLAYER NAME]],HITTERPROJECTIONS[],COLUMN(HITTERPROJECTIONS[[#This Row],[PA]]),FALSE)</f>
        <v>400</v>
      </c>
      <c r="G253" s="60">
        <f>VLOOKUP(MYRANKS_H[[#This Row],[PLAYER NAME]],HITTERPROJECTIONS[],COLUMN(HITTERPROJECTIONS[[#This Row],[AB]]),FALSE)</f>
        <v>364.91891891891891</v>
      </c>
      <c r="H253" s="60">
        <f>VLOOKUP(MYRANKS_H[[#This Row],[PLAYER NAME]],HITTERPROJECTIONS[],COLUMN(HITTERPROJECTIONS[[#This Row],[HITS]]),FALSE)</f>
        <v>96.827863675675673</v>
      </c>
      <c r="I253" s="60">
        <f>VLOOKUP(MYRANKS_H[[#This Row],[PLAYER NAME]],HITTERPROJECTIONS[],COLUMN(HITTERPROJECTIONS[[#This Row],[HR]]),FALSE)</f>
        <v>9.9592432432432432</v>
      </c>
      <c r="J253" s="60">
        <f>VLOOKUP(MYRANKS_H[[#This Row],[PLAYER NAME]],HITTERPROJECTIONS[],COLUMN(HITTERPROJECTIONS[[#This Row],[R]]),FALSE)</f>
        <v>53.2</v>
      </c>
      <c r="K253" s="60">
        <f>VLOOKUP(MYRANKS_H[[#This Row],[PLAYER NAME]],HITTERPROJECTIONS[],COLUMN(HITTERPROJECTIONS[[#This Row],[RBI]]),FALSE)</f>
        <v>38.4</v>
      </c>
      <c r="L253" s="60">
        <f>VLOOKUP(MYRANKS_H[[#This Row],[PLAYER NAME]],HITTERPROJECTIONS[],COLUMN(HITTERPROJECTIONS[[#This Row],[BB]]),FALSE)</f>
        <v>30</v>
      </c>
      <c r="M253" s="60">
        <f>VLOOKUP(MYRANKS_H[[#This Row],[PLAYER NAME]],HITTERPROJECTIONS[],COLUMN(HITTERPROJECTIONS[[#This Row],[SO]]),FALSE)</f>
        <v>76</v>
      </c>
      <c r="N253" s="60">
        <f>VLOOKUP(MYRANKS_H[[#This Row],[PLAYER NAME]],HITTERPROJECTIONS[],COLUMN(HITTERPROJECTIONS[[#This Row],[SB]]),FALSE)</f>
        <v>2.6666666666666665</v>
      </c>
      <c r="O253" s="61">
        <f>MYRANKS_H[[#This Row],[H]]/MYRANKS_H[[#This Row],[AB]]</f>
        <v>0.26534076107243371</v>
      </c>
      <c r="P253" s="62">
        <f>MYRANKS_H[[#This Row],[R]]/24.6-VLOOKUP(MYRANKS_H[[#This Row],[POS]],ReplacementLevel_H[],COLUMN(ReplacementLevel_H[R]),FALSE)</f>
        <v>-0.58739837398373984</v>
      </c>
      <c r="Q253" s="62">
        <f>MYRANKS_H[[#This Row],[HR]]/10.4-VLOOKUP(MYRANKS_H[[#This Row],[POS]],ReplacementLevel_H[],COLUMN(ReplacementLevel_H[HR]),FALSE)</f>
        <v>-0.40238045738045747</v>
      </c>
      <c r="R253" s="62">
        <f>MYRANKS_H[[#This Row],[RBI]]/24.6-VLOOKUP(MYRANKS_H[[#This Row],[POS]],ReplacementLevel_H[],COLUMN(ReplacementLevel_H[RBI]),FALSE)</f>
        <v>-0.82902439024390273</v>
      </c>
      <c r="S253" s="62">
        <f>MYRANKS_H[[#This Row],[SB]]/9.4-VLOOKUP(MYRANKS_H[[#This Row],[POS]],ReplacementLevel_H[],COLUMN(ReplacementLevel_H[SB]),FALSE)</f>
        <v>-0.49631205673758871</v>
      </c>
      <c r="T253" s="62">
        <f>((MYRANKS_H[[#This Row],[H]]+1768)/(MYRANKS_H[[#This Row],[AB]]+6617)-0.267)/0.0024-VLOOKUP(MYRANKS_H[[#This Row],[POS]],ReplacementLevel_H[],COLUMN(ReplacementLevel_H[AVG]),FALSE)</f>
        <v>-0.10088036279038211</v>
      </c>
      <c r="U253" s="63">
        <f>MYRANKS_H[[#This Row],[RSGP]]+MYRANKS_H[[#This Row],[HRSGP]]+MYRANKS_H[[#This Row],[RBISGP]]+MYRANKS_H[[#This Row],[SBSGP]]+MYRANKS_H[[#This Row],[AVGSGP]]</f>
        <v>-2.415995641136071</v>
      </c>
      <c r="V253" s="62">
        <f>_xlfn.RANK.EQ(MYRANKS_H[[#This Row],[TTLSGP]],U:U,0)</f>
        <v>252</v>
      </c>
    </row>
    <row r="254" spans="1:22" ht="15" customHeight="1" x14ac:dyDescent="0.25">
      <c r="A254" s="6" t="s">
        <v>1583</v>
      </c>
      <c r="B254" s="13" t="str">
        <f>VLOOKUP(MYRANKS_H[[#This Row],[PLAYERID]],PLAYERIDMAP[],COLUMN(PLAYERIDMAP[[#This Row],[PLAYERNAME]]),FALSE)</f>
        <v>David Lough</v>
      </c>
      <c r="C254" s="9" t="str">
        <f>VLOOKUP(MYRANKS_H[[#This Row],[PLAYERID]],PLAYERIDMAP[],COLUMN(PLAYERIDMAP[[#This Row],[TEAM]]),FALSE)</f>
        <v>BAL</v>
      </c>
      <c r="D254" s="9" t="str">
        <f>VLOOKUP(MYRANKS_H[[#This Row],[PLAYERID]],PLAYERIDMAP[],COLUMN(PLAYERIDMAP[[#This Row],[POS]]),FALSE)</f>
        <v>OF</v>
      </c>
      <c r="E254" s="9">
        <f>VLOOKUP(MYRANKS_H[[#This Row],[PLAYERID]],PLAYERIDMAP[],COLUMN(PLAYERIDMAP[[#This Row],[IDFANGRAPHS]]),FALSE)</f>
        <v>7215</v>
      </c>
      <c r="F254" s="10">
        <f>VLOOKUP(MYRANKS_H[[#This Row],[PLAYER NAME]],HITTERPROJECTIONS[],COLUMN(HITTERPROJECTIONS[[#This Row],[PA]]),FALSE)</f>
        <v>400</v>
      </c>
      <c r="G254" s="33">
        <f>VLOOKUP(MYRANKS_H[[#This Row],[PLAYER NAME]],HITTERPROJECTIONS[],COLUMN(HITTERPROJECTIONS[[#This Row],[AB]]),FALSE)</f>
        <v>372</v>
      </c>
      <c r="H254" s="33">
        <f>VLOOKUP(MYRANKS_H[[#This Row],[PLAYER NAME]],HITTERPROJECTIONS[],COLUMN(HITTERPROJECTIONS[[#This Row],[HITS]]),FALSE)</f>
        <v>103.45112400000001</v>
      </c>
      <c r="I254" s="33">
        <f>VLOOKUP(MYRANKS_H[[#This Row],[PLAYER NAME]],HITTERPROJECTIONS[],COLUMN(HITTERPROJECTIONS[[#This Row],[HR]]),FALSE)</f>
        <v>7.0595999999999997</v>
      </c>
      <c r="J254" s="33">
        <f>VLOOKUP(MYRANKS_H[[#This Row],[PLAYER NAME]],HITTERPROJECTIONS[],COLUMN(HITTERPROJECTIONS[[#This Row],[R]]),FALSE)</f>
        <v>46.800000000000004</v>
      </c>
      <c r="K254" s="33">
        <f>VLOOKUP(MYRANKS_H[[#This Row],[PLAYER NAME]],HITTERPROJECTIONS[],COLUMN(HITTERPROJECTIONS[[#This Row],[RBI]]),FALSE)</f>
        <v>33.200000000000003</v>
      </c>
      <c r="L254" s="33">
        <f>VLOOKUP(MYRANKS_H[[#This Row],[PLAYER NAME]],HITTERPROJECTIONS[],COLUMN(HITTERPROJECTIONS[[#This Row],[BB]]),FALSE)</f>
        <v>20</v>
      </c>
      <c r="M254" s="33">
        <f>VLOOKUP(MYRANKS_H[[#This Row],[PLAYER NAME]],HITTERPROJECTIONS[],COLUMN(HITTERPROJECTIONS[[#This Row],[SO]]),FALSE)</f>
        <v>57.999999999999993</v>
      </c>
      <c r="N254" s="33">
        <f>VLOOKUP(MYRANKS_H[[#This Row],[PLAYER NAME]],HITTERPROJECTIONS[],COLUMN(HITTERPROJECTIONS[[#This Row],[SB]]),FALSE)</f>
        <v>6.666666666666667</v>
      </c>
      <c r="O254" s="12">
        <f>MYRANKS_H[[#This Row],[H]]/MYRANKS_H[[#This Row],[AB]]</f>
        <v>0.27809441935483875</v>
      </c>
      <c r="P254" s="24">
        <f>MYRANKS_H[[#This Row],[R]]/24.6-VLOOKUP(MYRANKS_H[[#This Row],[POS]],ReplacementLevel_H[],COLUMN(ReplacementLevel_H[R]),FALSE)</f>
        <v>-0.84756097560975596</v>
      </c>
      <c r="Q254" s="24">
        <f>MYRANKS_H[[#This Row],[HR]]/10.4-VLOOKUP(MYRANKS_H[[#This Row],[POS]],ReplacementLevel_H[],COLUMN(ReplacementLevel_H[HR]),FALSE)</f>
        <v>-0.68119230769230787</v>
      </c>
      <c r="R254" s="24">
        <f>MYRANKS_H[[#This Row],[RBI]]/24.6-VLOOKUP(MYRANKS_H[[#This Row],[POS]],ReplacementLevel_H[],COLUMN(ReplacementLevel_H[RBI]),FALSE)</f>
        <v>-1.0404065040650408</v>
      </c>
      <c r="S254" s="24">
        <f>MYRANKS_H[[#This Row],[SB]]/9.4-VLOOKUP(MYRANKS_H[[#This Row],[POS]],ReplacementLevel_H[],COLUMN(ReplacementLevel_H[SB]),FALSE)</f>
        <v>-7.0780141843971633E-2</v>
      </c>
      <c r="T254" s="24">
        <f>((MYRANKS_H[[#This Row],[H]]+1768)/(MYRANKS_H[[#This Row],[AB]]+6617)-0.267)/0.0024-VLOOKUP(MYRANKS_H[[#This Row],[POS]],ReplacementLevel_H[],COLUMN(ReplacementLevel_H[AVG]),FALSE)</f>
        <v>0.18122645108980295</v>
      </c>
      <c r="U254" s="24">
        <f>MYRANKS_H[[#This Row],[RSGP]]+MYRANKS_H[[#This Row],[HRSGP]]+MYRANKS_H[[#This Row],[RBISGP]]+MYRANKS_H[[#This Row],[SBSGP]]+MYRANKS_H[[#This Row],[AVGSGP]]</f>
        <v>-2.4587134781212736</v>
      </c>
      <c r="V254" s="57">
        <f>_xlfn.RANK.EQ(MYRANKS_H[[#This Row],[TTLSGP]],U:U,0)</f>
        <v>253</v>
      </c>
    </row>
    <row r="255" spans="1:22" ht="15" customHeight="1" x14ac:dyDescent="0.25">
      <c r="A255" s="6" t="s">
        <v>1428</v>
      </c>
      <c r="B255" s="13" t="str">
        <f>VLOOKUP(MYRANKS_H[[#This Row],[PLAYERID]],PLAYERIDMAP[],COLUMN(PLAYERIDMAP[[#This Row],[PLAYERNAME]]),FALSE)</f>
        <v>Alberto Callaspo</v>
      </c>
      <c r="C255" s="9" t="str">
        <f>VLOOKUP(MYRANKS_H[[#This Row],[PLAYERID]],PLAYERIDMAP[],COLUMN(PLAYERIDMAP[[#This Row],[TEAM]]),FALSE)</f>
        <v>OAK</v>
      </c>
      <c r="D255" s="9" t="str">
        <f>VLOOKUP(MYRANKS_H[[#This Row],[PLAYERID]],PLAYERIDMAP[],COLUMN(PLAYERIDMAP[[#This Row],[POS]]),FALSE)</f>
        <v>3B</v>
      </c>
      <c r="E255" s="9">
        <f>VLOOKUP(MYRANKS_H[[#This Row],[PLAYERID]],PLAYERIDMAP[],COLUMN(PLAYERIDMAP[[#This Row],[IDFANGRAPHS]]),FALSE)</f>
        <v>3336</v>
      </c>
      <c r="F255" s="10">
        <f>VLOOKUP(MYRANKS_H[[#This Row],[PLAYER NAME]],HITTERPROJECTIONS[],COLUMN(HITTERPROJECTIONS[[#This Row],[PA]]),FALSE)</f>
        <v>400</v>
      </c>
      <c r="G255" s="33">
        <f>VLOOKUP(MYRANKS_H[[#This Row],[PLAYER NAME]],HITTERPROJECTIONS[],COLUMN(HITTERPROJECTIONS[[#This Row],[AB]]),FALSE)</f>
        <v>354.42307692307691</v>
      </c>
      <c r="H255" s="33">
        <f>VLOOKUP(MYRANKS_H[[#This Row],[PLAYER NAME]],HITTERPROJECTIONS[],COLUMN(HITTERPROJECTIONS[[#This Row],[HITS]]),FALSE)</f>
        <v>95.01996800000002</v>
      </c>
      <c r="I255" s="33">
        <f>VLOOKUP(MYRANKS_H[[#This Row],[PLAYER NAME]],HITTERPROJECTIONS[],COLUMN(HITTERPROJECTIONS[[#This Row],[HR]]),FALSE)</f>
        <v>6.944399999999999</v>
      </c>
      <c r="J255" s="33">
        <f>VLOOKUP(MYRANKS_H[[#This Row],[PLAYER NAME]],HITTERPROJECTIONS[],COLUMN(HITTERPROJECTIONS[[#This Row],[R]]),FALSE)</f>
        <v>41.199999999999996</v>
      </c>
      <c r="K255" s="33">
        <f>VLOOKUP(MYRANKS_H[[#This Row],[PLAYER NAME]],HITTERPROJECTIONS[],COLUMN(HITTERPROJECTIONS[[#This Row],[RBI]]),FALSE)</f>
        <v>40.799999999999997</v>
      </c>
      <c r="L255" s="33">
        <f>VLOOKUP(MYRANKS_H[[#This Row],[PLAYER NAME]],HITTERPROJECTIONS[],COLUMN(HITTERPROJECTIONS[[#This Row],[BB]]),FALSE)</f>
        <v>42</v>
      </c>
      <c r="M255" s="33">
        <f>VLOOKUP(MYRANKS_H[[#This Row],[PLAYER NAME]],HITTERPROJECTIONS[],COLUMN(HITTERPROJECTIONS[[#This Row],[SO]]),FALSE)</f>
        <v>36</v>
      </c>
      <c r="N255" s="33">
        <f>VLOOKUP(MYRANKS_H[[#This Row],[PLAYER NAME]],HITTERPROJECTIONS[],COLUMN(HITTERPROJECTIONS[[#This Row],[SB]]),FALSE)</f>
        <v>2.6</v>
      </c>
      <c r="O255" s="12">
        <f>MYRANKS_H[[#This Row],[H]]/MYRANKS_H[[#This Row],[AB]]</f>
        <v>0.26809757655995664</v>
      </c>
      <c r="P255" s="24">
        <f>MYRANKS_H[[#This Row],[R]]/24.6-VLOOKUP(MYRANKS_H[[#This Row],[POS]],ReplacementLevel_H[],COLUMN(ReplacementLevel_H[R]),FALSE)</f>
        <v>-0.76520325203252049</v>
      </c>
      <c r="Q255" s="24">
        <f>MYRANKS_H[[#This Row],[HR]]/10.4-VLOOKUP(MYRANKS_H[[#This Row],[POS]],ReplacementLevel_H[],COLUMN(ReplacementLevel_H[HR]),FALSE)</f>
        <v>-0.73226923076923078</v>
      </c>
      <c r="R255" s="24">
        <f>MYRANKS_H[[#This Row],[RBI]]/24.6-VLOOKUP(MYRANKS_H[[#This Row],[POS]],ReplacementLevel_H[],COLUMN(ReplacementLevel_H[RBI]),FALSE)</f>
        <v>-0.82146341463414663</v>
      </c>
      <c r="S255" s="24">
        <f>MYRANKS_H[[#This Row],[SB]]/9.4-VLOOKUP(MYRANKS_H[[#This Row],[POS]],ReplacementLevel_H[],COLUMN(ReplacementLevel_H[SB]),FALSE)</f>
        <v>-7.3404255319148903E-2</v>
      </c>
      <c r="T255" s="24">
        <f>((MYRANKS_H[[#This Row],[H]]+1768)/(MYRANKS_H[[#This Row],[AB]]+6617)-0.267)/0.0024-VLOOKUP(MYRANKS_H[[#This Row],[POS]],ReplacementLevel_H[],COLUMN(ReplacementLevel_H[AVG]),FALSE)</f>
        <v>-9.138273280479893E-2</v>
      </c>
      <c r="U255" s="24">
        <f>MYRANKS_H[[#This Row],[RSGP]]+MYRANKS_H[[#This Row],[HRSGP]]+MYRANKS_H[[#This Row],[RBISGP]]+MYRANKS_H[[#This Row],[SBSGP]]+MYRANKS_H[[#This Row],[AVGSGP]]</f>
        <v>-2.4837228855598457</v>
      </c>
      <c r="V255" s="57">
        <f>_xlfn.RANK.EQ(MYRANKS_H[[#This Row],[TTLSGP]],U:U,0)</f>
        <v>254</v>
      </c>
    </row>
    <row r="256" spans="1:22" x14ac:dyDescent="0.25">
      <c r="A256" s="6" t="s">
        <v>1355</v>
      </c>
      <c r="B256" s="13" t="str">
        <f>VLOOKUP(MYRANKS_H[[#This Row],[PLAYERID]],PLAYERIDMAP[],COLUMN(PLAYERIDMAP[[#This Row],[PLAYERNAME]]),FALSE)</f>
        <v>Conor Gillaspie</v>
      </c>
      <c r="C256" s="9" t="str">
        <f>VLOOKUP(MYRANKS_H[[#This Row],[PLAYERID]],PLAYERIDMAP[],COLUMN(PLAYERIDMAP[[#This Row],[TEAM]]),FALSE)</f>
        <v>CHW</v>
      </c>
      <c r="D256" s="9" t="str">
        <f>VLOOKUP(MYRANKS_H[[#This Row],[PLAYERID]],PLAYERIDMAP[],COLUMN(PLAYERIDMAP[[#This Row],[POS]]),FALSE)</f>
        <v>3B</v>
      </c>
      <c r="E256" s="9">
        <f>VLOOKUP(MYRANKS_H[[#This Row],[PLAYERID]],PLAYERIDMAP[],COLUMN(PLAYERIDMAP[[#This Row],[IDFANGRAPHS]]),FALSE)</f>
        <v>9009</v>
      </c>
      <c r="F256" s="10">
        <f>VLOOKUP(MYRANKS_H[[#This Row],[PLAYER NAME]],HITTERPROJECTIONS[],COLUMN(HITTERPROJECTIONS[[#This Row],[PA]]),FALSE)</f>
        <v>400</v>
      </c>
      <c r="G256" s="33">
        <f>VLOOKUP(MYRANKS_H[[#This Row],[PLAYER NAME]],HITTERPROJECTIONS[],COLUMN(HITTERPROJECTIONS[[#This Row],[AB]]),FALSE)</f>
        <v>360.2</v>
      </c>
      <c r="H256" s="33">
        <f>VLOOKUP(MYRANKS_H[[#This Row],[PLAYER NAME]],HITTERPROJECTIONS[],COLUMN(HITTERPROJECTIONS[[#This Row],[HITS]]),FALSE)</f>
        <v>93.762323199999997</v>
      </c>
      <c r="I256" s="33">
        <f>VLOOKUP(MYRANKS_H[[#This Row],[PLAYER NAME]],HITTERPROJECTIONS[],COLUMN(HITTERPROJECTIONS[[#This Row],[HR]]),FALSE)</f>
        <v>11.53656</v>
      </c>
      <c r="J256" s="33">
        <f>VLOOKUP(MYRANKS_H[[#This Row],[PLAYER NAME]],HITTERPROJECTIONS[],COLUMN(HITTERPROJECTIONS[[#This Row],[R]]),FALSE)</f>
        <v>42</v>
      </c>
      <c r="K256" s="33">
        <f>VLOOKUP(MYRANKS_H[[#This Row],[PLAYER NAME]],HITTERPROJECTIONS[],COLUMN(HITTERPROJECTIONS[[#This Row],[RBI]]),FALSE)</f>
        <v>40</v>
      </c>
      <c r="L256" s="33">
        <f>VLOOKUP(MYRANKS_H[[#This Row],[PLAYER NAME]],HITTERPROJECTIONS[],COLUMN(HITTERPROJECTIONS[[#This Row],[BB]]),FALSE)</f>
        <v>34</v>
      </c>
      <c r="M256" s="33">
        <f>VLOOKUP(MYRANKS_H[[#This Row],[PLAYER NAME]],HITTERPROJECTIONS[],COLUMN(HITTERPROJECTIONS[[#This Row],[SO]]),FALSE)</f>
        <v>60</v>
      </c>
      <c r="N256" s="33">
        <f>VLOOKUP(MYRANKS_H[[#This Row],[PLAYER NAME]],HITTERPROJECTIONS[],COLUMN(HITTERPROJECTIONS[[#This Row],[SB]]),FALSE)</f>
        <v>0</v>
      </c>
      <c r="O256" s="12">
        <f>MYRANKS_H[[#This Row],[H]]/MYRANKS_H[[#This Row],[AB]]</f>
        <v>0.26030628317601334</v>
      </c>
      <c r="P256" s="24">
        <f>MYRANKS_H[[#This Row],[R]]/24.6-VLOOKUP(MYRANKS_H[[#This Row],[POS]],ReplacementLevel_H[],COLUMN(ReplacementLevel_H[R]),FALSE)</f>
        <v>-0.73268292682926828</v>
      </c>
      <c r="Q256" s="24">
        <f>MYRANKS_H[[#This Row],[HR]]/10.4-VLOOKUP(MYRANKS_H[[#This Row],[POS]],ReplacementLevel_H[],COLUMN(ReplacementLevel_H[HR]),FALSE)</f>
        <v>-0.29071538461538449</v>
      </c>
      <c r="R256" s="24">
        <f>MYRANKS_H[[#This Row],[RBI]]/24.6-VLOOKUP(MYRANKS_H[[#This Row],[POS]],ReplacementLevel_H[],COLUMN(ReplacementLevel_H[RBI]),FALSE)</f>
        <v>-0.85398373983739839</v>
      </c>
      <c r="S256" s="24">
        <f>MYRANKS_H[[#This Row],[SB]]/9.4-VLOOKUP(MYRANKS_H[[#This Row],[POS]],ReplacementLevel_H[],COLUMN(ReplacementLevel_H[SB]),FALSE)</f>
        <v>-0.35</v>
      </c>
      <c r="T256" s="24">
        <f>((MYRANKS_H[[#This Row],[H]]+1768)/(MYRANKS_H[[#This Row],[AB]]+6617)-0.267)/0.0024-VLOOKUP(MYRANKS_H[[#This Row],[POS]],ReplacementLevel_H[],COLUMN(ReplacementLevel_H[AVG]),FALSE)</f>
        <v>-0.25868065508607951</v>
      </c>
      <c r="U256" s="24">
        <f>MYRANKS_H[[#This Row],[RSGP]]+MYRANKS_H[[#This Row],[HRSGP]]+MYRANKS_H[[#This Row],[RBISGP]]+MYRANKS_H[[#This Row],[SBSGP]]+MYRANKS_H[[#This Row],[AVGSGP]]</f>
        <v>-2.4860627063681306</v>
      </c>
      <c r="V256" s="57">
        <f>_xlfn.RANK.EQ(MYRANKS_H[[#This Row],[TTLSGP]],U:U,0)</f>
        <v>255</v>
      </c>
    </row>
    <row r="257" spans="1:22" ht="15" customHeight="1" x14ac:dyDescent="0.25">
      <c r="A257" s="6" t="s">
        <v>1348</v>
      </c>
      <c r="B257" s="13" t="str">
        <f>VLOOKUP(MYRANKS_H[[#This Row],[PLAYERID]],PLAYERIDMAP[],COLUMN(PLAYERIDMAP[[#This Row],[PLAYERNAME]]),FALSE)</f>
        <v>Mike Aviles</v>
      </c>
      <c r="C257" s="9" t="str">
        <f>VLOOKUP(MYRANKS_H[[#This Row],[PLAYERID]],PLAYERIDMAP[],COLUMN(PLAYERIDMAP[[#This Row],[TEAM]]),FALSE)</f>
        <v>CLE</v>
      </c>
      <c r="D257" s="9" t="str">
        <f>VLOOKUP(MYRANKS_H[[#This Row],[PLAYERID]],PLAYERIDMAP[],COLUMN(PLAYERIDMAP[[#This Row],[POS]]),FALSE)</f>
        <v>SS</v>
      </c>
      <c r="E257" s="9">
        <f>VLOOKUP(MYRANKS_H[[#This Row],[PLAYERID]],PLAYERIDMAP[],COLUMN(PLAYERIDMAP[[#This Row],[IDFANGRAPHS]]),FALSE)</f>
        <v>5986</v>
      </c>
      <c r="F257" s="10">
        <f>VLOOKUP(MYRANKS_H[[#This Row],[PLAYER NAME]],HITTERPROJECTIONS[],COLUMN(HITTERPROJECTIONS[[#This Row],[PA]]),FALSE)</f>
        <v>350</v>
      </c>
      <c r="G257" s="33">
        <f>VLOOKUP(MYRANKS_H[[#This Row],[PLAYER NAME]],HITTERPROJECTIONS[],COLUMN(HITTERPROJECTIONS[[#This Row],[AB]]),FALSE)</f>
        <v>329.05555555555554</v>
      </c>
      <c r="H257" s="33">
        <f>VLOOKUP(MYRANKS_H[[#This Row],[PLAYER NAME]],HITTERPROJECTIONS[],COLUMN(HITTERPROJECTIONS[[#This Row],[HITS]]),FALSE)</f>
        <v>83.755414166666682</v>
      </c>
      <c r="I257" s="33">
        <f>VLOOKUP(MYRANKS_H[[#This Row],[PLAYER NAME]],HITTERPROJECTIONS[],COLUMN(HITTERPROJECTIONS[[#This Row],[HR]]),FALSE)</f>
        <v>8.007416666666666</v>
      </c>
      <c r="J257" s="33">
        <f>VLOOKUP(MYRANKS_H[[#This Row],[PLAYER NAME]],HITTERPROJECTIONS[],COLUMN(HITTERPROJECTIONS[[#This Row],[R]]),FALSE)</f>
        <v>40.25</v>
      </c>
      <c r="K257" s="33">
        <f>VLOOKUP(MYRANKS_H[[#This Row],[PLAYER NAME]],HITTERPROJECTIONS[],COLUMN(HITTERPROJECTIONS[[#This Row],[RBI]]),FALSE)</f>
        <v>39.550000000000004</v>
      </c>
      <c r="L257" s="33">
        <f>VLOOKUP(MYRANKS_H[[#This Row],[PLAYER NAME]],HITTERPROJECTIONS[],COLUMN(HITTERPROJECTIONS[[#This Row],[BB]]),FALSE)</f>
        <v>14</v>
      </c>
      <c r="M257" s="33">
        <f>VLOOKUP(MYRANKS_H[[#This Row],[PLAYER NAME]],HITTERPROJECTIONS[],COLUMN(HITTERPROJECTIONS[[#This Row],[SO]]),FALSE)</f>
        <v>45.5</v>
      </c>
      <c r="N257" s="33">
        <f>VLOOKUP(MYRANKS_H[[#This Row],[PLAYER NAME]],HITTERPROJECTIONS[],COLUMN(HITTERPROJECTIONS[[#This Row],[SB]]),FALSE)</f>
        <v>8.75</v>
      </c>
      <c r="O257" s="12">
        <f>MYRANKS_H[[#This Row],[H]]/MYRANKS_H[[#This Row],[AB]]</f>
        <v>0.25453274607462439</v>
      </c>
      <c r="P257" s="24">
        <f>MYRANKS_H[[#This Row],[R]]/24.6-VLOOKUP(MYRANKS_H[[#This Row],[POS]],ReplacementLevel_H[],COLUMN(ReplacementLevel_H[R]),FALSE)</f>
        <v>-1.0638211382113825</v>
      </c>
      <c r="Q257" s="24">
        <f>MYRANKS_H[[#This Row],[HR]]/10.4-VLOOKUP(MYRANKS_H[[#This Row],[POS]],ReplacementLevel_H[],COLUMN(ReplacementLevel_H[HR]),FALSE)</f>
        <v>-0.35005608974358993</v>
      </c>
      <c r="R257" s="24">
        <f>MYRANKS_H[[#This Row],[RBI]]/24.6-VLOOKUP(MYRANKS_H[[#This Row],[POS]],ReplacementLevel_H[],COLUMN(ReplacementLevel_H[RBI]),FALSE)</f>
        <v>-0.59227642276422765</v>
      </c>
      <c r="S257" s="24">
        <f>MYRANKS_H[[#This Row],[SB]]/9.4-VLOOKUP(MYRANKS_H[[#This Row],[POS]],ReplacementLevel_H[],COLUMN(ReplacementLevel_H[SB]),FALSE)</f>
        <v>-0.4791489361702127</v>
      </c>
      <c r="T257" s="24">
        <f>((MYRANKS_H[[#This Row],[H]]+1768)/(MYRANKS_H[[#This Row],[AB]]+6617)-0.267)/0.0024-VLOOKUP(MYRANKS_H[[#This Row],[POS]],ReplacementLevel_H[],COLUMN(ReplacementLevel_H[AVG]),FALSE)</f>
        <v>-1.0445606619273906E-2</v>
      </c>
      <c r="U257" s="24">
        <f>MYRANKS_H[[#This Row],[RSGP]]+MYRANKS_H[[#This Row],[HRSGP]]+MYRANKS_H[[#This Row],[RBISGP]]+MYRANKS_H[[#This Row],[SBSGP]]+MYRANKS_H[[#This Row],[AVGSGP]]</f>
        <v>-2.4957481935086867</v>
      </c>
      <c r="V257" s="57">
        <f>_xlfn.RANK.EQ(MYRANKS_H[[#This Row],[TTLSGP]],U:U,0)</f>
        <v>256</v>
      </c>
    </row>
    <row r="258" spans="1:22" ht="15" customHeight="1" x14ac:dyDescent="0.25">
      <c r="A258" s="6" t="s">
        <v>1344</v>
      </c>
      <c r="B258" s="13" t="str">
        <f>VLOOKUP(MYRANKS_H[[#This Row],[PLAYERID]],PLAYERIDMAP[],COLUMN(PLAYERIDMAP[[#This Row],[PLAYERNAME]]),FALSE)</f>
        <v>Maicer Izturis</v>
      </c>
      <c r="C258" s="9" t="str">
        <f>VLOOKUP(MYRANKS_H[[#This Row],[PLAYERID]],PLAYERIDMAP[],COLUMN(PLAYERIDMAP[[#This Row],[TEAM]]),FALSE)</f>
        <v>TOR</v>
      </c>
      <c r="D258" s="9" t="str">
        <f>VLOOKUP(MYRANKS_H[[#This Row],[PLAYERID]],PLAYERIDMAP[],COLUMN(PLAYERIDMAP[[#This Row],[POS]]),FALSE)</f>
        <v>3B</v>
      </c>
      <c r="E258" s="9">
        <f>VLOOKUP(MYRANKS_H[[#This Row],[PLAYERID]],PLAYERIDMAP[],COLUMN(PLAYERIDMAP[[#This Row],[IDFANGRAPHS]]),FALSE)</f>
        <v>2437</v>
      </c>
      <c r="F258" s="10">
        <f>VLOOKUP(MYRANKS_H[[#This Row],[PLAYER NAME]],HITTERPROJECTIONS[],COLUMN(HITTERPROJECTIONS[[#This Row],[PA]]),FALSE)</f>
        <v>400</v>
      </c>
      <c r="G258" s="33">
        <f>VLOOKUP(MYRANKS_H[[#This Row],[PLAYER NAME]],HITTERPROJECTIONS[],COLUMN(HITTERPROJECTIONS[[#This Row],[AB]]),FALSE)</f>
        <v>366.01069518716577</v>
      </c>
      <c r="H258" s="33">
        <f>VLOOKUP(MYRANKS_H[[#This Row],[PLAYER NAME]],HITTERPROJECTIONS[],COLUMN(HITTERPROJECTIONS[[#This Row],[HITS]]),FALSE)</f>
        <v>98.058083454545454</v>
      </c>
      <c r="I258" s="33">
        <f>VLOOKUP(MYRANKS_H[[#This Row],[PLAYER NAME]],HITTERPROJECTIONS[],COLUMN(HITTERPROJECTIONS[[#This Row],[HR]]),FALSE)</f>
        <v>3.9896181818181824</v>
      </c>
      <c r="J258" s="33">
        <f>VLOOKUP(MYRANKS_H[[#This Row],[PLAYER NAME]],HITTERPROJECTIONS[],COLUMN(HITTERPROJECTIONS[[#This Row],[R]]),FALSE)</f>
        <v>39.200000000000003</v>
      </c>
      <c r="K258" s="33">
        <f>VLOOKUP(MYRANKS_H[[#This Row],[PLAYER NAME]],HITTERPROJECTIONS[],COLUMN(HITTERPROJECTIONS[[#This Row],[RBI]]),FALSE)</f>
        <v>31.6</v>
      </c>
      <c r="L258" s="33">
        <f>VLOOKUP(MYRANKS_H[[#This Row],[PLAYER NAME]],HITTERPROJECTIONS[],COLUMN(HITTERPROJECTIONS[[#This Row],[BB]]),FALSE)</f>
        <v>28.000000000000004</v>
      </c>
      <c r="M258" s="33">
        <f>VLOOKUP(MYRANKS_H[[#This Row],[PLAYER NAME]],HITTERPROJECTIONS[],COLUMN(HITTERPROJECTIONS[[#This Row],[SO]]),FALSE)</f>
        <v>40</v>
      </c>
      <c r="N258" s="33">
        <f>VLOOKUP(MYRANKS_H[[#This Row],[PLAYER NAME]],HITTERPROJECTIONS[],COLUMN(HITTERPROJECTIONS[[#This Row],[SB]]),FALSE)</f>
        <v>9.0666666666666682</v>
      </c>
      <c r="O258" s="12">
        <f>MYRANKS_H[[#This Row],[H]]/MYRANKS_H[[#This Row],[AB]]</f>
        <v>0.26791043197358427</v>
      </c>
      <c r="P258" s="24">
        <f>MYRANKS_H[[#This Row],[R]]/24.6-VLOOKUP(MYRANKS_H[[#This Row],[POS]],ReplacementLevel_H[],COLUMN(ReplacementLevel_H[R]),FALSE)</f>
        <v>-0.84650406504065034</v>
      </c>
      <c r="Q258" s="24">
        <f>MYRANKS_H[[#This Row],[HR]]/10.4-VLOOKUP(MYRANKS_H[[#This Row],[POS]],ReplacementLevel_H[],COLUMN(ReplacementLevel_H[HR]),FALSE)</f>
        <v>-1.016382867132867</v>
      </c>
      <c r="R258" s="24">
        <f>MYRANKS_H[[#This Row],[RBI]]/24.6-VLOOKUP(MYRANKS_H[[#This Row],[POS]],ReplacementLevel_H[],COLUMN(ReplacementLevel_H[RBI]),FALSE)</f>
        <v>-1.1954471544715448</v>
      </c>
      <c r="S258" s="24">
        <f>MYRANKS_H[[#This Row],[SB]]/9.4-VLOOKUP(MYRANKS_H[[#This Row],[POS]],ReplacementLevel_H[],COLUMN(ReplacementLevel_H[SB]),FALSE)</f>
        <v>0.61453900709219877</v>
      </c>
      <c r="T258" s="24">
        <f>((MYRANKS_H[[#This Row],[H]]+1768)/(MYRANKS_H[[#This Row],[AB]]+6617)-0.267)/0.0024-VLOOKUP(MYRANKS_H[[#This Row],[POS]],ReplacementLevel_H[],COLUMN(ReplacementLevel_H[AVG]),FALSE)</f>
        <v>-9.4874612281571721E-2</v>
      </c>
      <c r="U258" s="24">
        <f>MYRANKS_H[[#This Row],[RSGP]]+MYRANKS_H[[#This Row],[HRSGP]]+MYRANKS_H[[#This Row],[RBISGP]]+MYRANKS_H[[#This Row],[SBSGP]]+MYRANKS_H[[#This Row],[AVGSGP]]</f>
        <v>-2.5386696918344351</v>
      </c>
      <c r="V258" s="57">
        <f>_xlfn.RANK.EQ(MYRANKS_H[[#This Row],[TTLSGP]],U:U,0)</f>
        <v>257</v>
      </c>
    </row>
    <row r="259" spans="1:22" x14ac:dyDescent="0.25">
      <c r="A259" s="6" t="s">
        <v>1172</v>
      </c>
      <c r="B259" s="13" t="str">
        <f>VLOOKUP(MYRANKS_H[[#This Row],[PLAYERID]],PLAYERIDMAP[],COLUMN(PLAYERIDMAP[[#This Row],[PLAYERNAME]]),FALSE)</f>
        <v>David DeJesus</v>
      </c>
      <c r="C259" s="9" t="str">
        <f>VLOOKUP(MYRANKS_H[[#This Row],[PLAYERID]],PLAYERIDMAP[],COLUMN(PLAYERIDMAP[[#This Row],[TEAM]]),FALSE)</f>
        <v>TB</v>
      </c>
      <c r="D259" s="9" t="str">
        <f>VLOOKUP(MYRANKS_H[[#This Row],[PLAYERID]],PLAYERIDMAP[],COLUMN(PLAYERIDMAP[[#This Row],[POS]]),FALSE)</f>
        <v>OF</v>
      </c>
      <c r="E259" s="9">
        <f>VLOOKUP(MYRANKS_H[[#This Row],[PLAYERID]],PLAYERIDMAP[],COLUMN(PLAYERIDMAP[[#This Row],[IDFANGRAPHS]]),FALSE)</f>
        <v>1825</v>
      </c>
      <c r="F259" s="10">
        <f>VLOOKUP(MYRANKS_H[[#This Row],[PLAYER NAME]],HITTERPROJECTIONS[],COLUMN(HITTERPROJECTIONS[[#This Row],[PA]]),FALSE)</f>
        <v>450</v>
      </c>
      <c r="G259" s="33">
        <f>VLOOKUP(MYRANKS_H[[#This Row],[PLAYER NAME]],HITTERPROJECTIONS[],COLUMN(HITTERPROJECTIONS[[#This Row],[AB]]),FALSE)</f>
        <v>399.22582253240279</v>
      </c>
      <c r="H259" s="33">
        <f>VLOOKUP(MYRANKS_H[[#This Row],[PLAYER NAME]],HITTERPROJECTIONS[],COLUMN(HITTERPROJECTIONS[[#This Row],[HITS]]),FALSE)</f>
        <v>99.914040228813548</v>
      </c>
      <c r="I259" s="33">
        <f>VLOOKUP(MYRANKS_H[[#This Row],[PLAYER NAME]],HITTERPROJECTIONS[],COLUMN(HITTERPROJECTIONS[[#This Row],[HR]]),FALSE)</f>
        <v>7.8252177966101693</v>
      </c>
      <c r="J259" s="33">
        <f>VLOOKUP(MYRANKS_H[[#This Row],[PLAYER NAME]],HITTERPROJECTIONS[],COLUMN(HITTERPROJECTIONS[[#This Row],[R]]),FALSE)</f>
        <v>53.55</v>
      </c>
      <c r="K259" s="33">
        <f>VLOOKUP(MYRANKS_H[[#This Row],[PLAYER NAME]],HITTERPROJECTIONS[],COLUMN(HITTERPROJECTIONS[[#This Row],[RBI]]),FALSE)</f>
        <v>40.049999999999997</v>
      </c>
      <c r="L259" s="33">
        <f>VLOOKUP(MYRANKS_H[[#This Row],[PLAYER NAME]],HITTERPROJECTIONS[],COLUMN(HITTERPROJECTIONS[[#This Row],[BB]]),FALSE)</f>
        <v>40.5</v>
      </c>
      <c r="M259" s="33">
        <f>VLOOKUP(MYRANKS_H[[#This Row],[PLAYER NAME]],HITTERPROJECTIONS[],COLUMN(HITTERPROJECTIONS[[#This Row],[SO]]),FALSE)</f>
        <v>76.5</v>
      </c>
      <c r="N259" s="33">
        <f>VLOOKUP(MYRANKS_H[[#This Row],[PLAYER NAME]],HITTERPROJECTIONS[],COLUMN(HITTERPROJECTIONS[[#This Row],[SB]]),FALSE)</f>
        <v>5.8500000000000005</v>
      </c>
      <c r="O259" s="12">
        <f>MYRANKS_H[[#This Row],[H]]/MYRANKS_H[[#This Row],[AB]]</f>
        <v>0.25026948305856173</v>
      </c>
      <c r="P259" s="24">
        <f>MYRANKS_H[[#This Row],[R]]/24.6-VLOOKUP(MYRANKS_H[[#This Row],[POS]],ReplacementLevel_H[],COLUMN(ReplacementLevel_H[R]),FALSE)</f>
        <v>-0.57317073170731714</v>
      </c>
      <c r="Q259" s="24">
        <f>MYRANKS_H[[#This Row],[HR]]/10.4-VLOOKUP(MYRANKS_H[[#This Row],[POS]],ReplacementLevel_H[],COLUMN(ReplacementLevel_H[HR]),FALSE)</f>
        <v>-0.60757521186440688</v>
      </c>
      <c r="R259" s="24">
        <f>MYRANKS_H[[#This Row],[RBI]]/24.6-VLOOKUP(MYRANKS_H[[#This Row],[POS]],ReplacementLevel_H[],COLUMN(ReplacementLevel_H[RBI]),FALSE)</f>
        <v>-0.76195121951219535</v>
      </c>
      <c r="S259" s="24">
        <f>MYRANKS_H[[#This Row],[SB]]/9.4-VLOOKUP(MYRANKS_H[[#This Row],[POS]],ReplacementLevel_H[],COLUMN(ReplacementLevel_H[SB]),FALSE)</f>
        <v>-0.1576595744680851</v>
      </c>
      <c r="T259" s="24">
        <f>((MYRANKS_H[[#This Row],[H]]+1768)/(MYRANKS_H[[#This Row],[AB]]+6617)-0.267)/0.0024-VLOOKUP(MYRANKS_H[[#This Row],[POS]],ReplacementLevel_H[],COLUMN(ReplacementLevel_H[AVG]),FALSE)</f>
        <v>-0.4617692890491083</v>
      </c>
      <c r="U259" s="24">
        <f>MYRANKS_H[[#This Row],[RSGP]]+MYRANKS_H[[#This Row],[HRSGP]]+MYRANKS_H[[#This Row],[RBISGP]]+MYRANKS_H[[#This Row],[SBSGP]]+MYRANKS_H[[#This Row],[AVGSGP]]</f>
        <v>-2.5621260266011125</v>
      </c>
      <c r="V259" s="57">
        <f>_xlfn.RANK.EQ(MYRANKS_H[[#This Row],[TTLSGP]],U:U,0)</f>
        <v>258</v>
      </c>
    </row>
    <row r="260" spans="1:22" ht="15" customHeight="1" x14ac:dyDescent="0.25">
      <c r="A260" s="7" t="s">
        <v>1340</v>
      </c>
      <c r="B260" s="13" t="str">
        <f>VLOOKUP(MYRANKS_H[[#This Row],[PLAYERID]],PLAYERIDMAP[],COLUMN(PLAYERIDMAP[[#This Row],[PLAYERNAME]]),FALSE)</f>
        <v>Eduardo Nunez</v>
      </c>
      <c r="C260" s="10" t="str">
        <f>VLOOKUP(MYRANKS_H[[#This Row],[PLAYERID]],PLAYERIDMAP[],COLUMN(PLAYERIDMAP[[#This Row],[TEAM]]),FALSE)</f>
        <v>NYY</v>
      </c>
      <c r="D260" s="10" t="str">
        <f>VLOOKUP(MYRANKS_H[[#This Row],[PLAYERID]],PLAYERIDMAP[],COLUMN(PLAYERIDMAP[[#This Row],[POS]]),FALSE)</f>
        <v>3B</v>
      </c>
      <c r="E260" s="10">
        <f>VLOOKUP(MYRANKS_H[[#This Row],[PLAYERID]],PLAYERIDMAP[],COLUMN(PLAYERIDMAP[[#This Row],[IDFANGRAPHS]]),FALSE)</f>
        <v>6848</v>
      </c>
      <c r="F260" s="10">
        <f>VLOOKUP(MYRANKS_H[[#This Row],[PLAYER NAME]],HITTERPROJECTIONS[],COLUMN(HITTERPROJECTIONS[[#This Row],[PA]]),FALSE)</f>
        <v>300</v>
      </c>
      <c r="G260" s="33">
        <f>VLOOKUP(MYRANKS_H[[#This Row],[PLAYER NAME]],HITTERPROJECTIONS[],COLUMN(HITTERPROJECTIONS[[#This Row],[AB]]),FALSE)</f>
        <v>275.94230769230768</v>
      </c>
      <c r="H260" s="33">
        <f>VLOOKUP(MYRANKS_H[[#This Row],[PLAYER NAME]],HITTERPROJECTIONS[],COLUMN(HITTERPROJECTIONS[[#This Row],[HITS]]),FALSE)</f>
        <v>72.054687923076912</v>
      </c>
      <c r="I260" s="33">
        <f>VLOOKUP(MYRANKS_H[[#This Row],[PLAYER NAME]],HITTERPROJECTIONS[],COLUMN(HITTERPROJECTIONS[[#This Row],[HR]]),FALSE)</f>
        <v>3.0781153846153848</v>
      </c>
      <c r="J260" s="33">
        <f>VLOOKUP(MYRANKS_H[[#This Row],[PLAYER NAME]],HITTERPROJECTIONS[],COLUMN(HITTERPROJECTIONS[[#This Row],[R]]),FALSE)</f>
        <v>36</v>
      </c>
      <c r="K260" s="33">
        <f>VLOOKUP(MYRANKS_H[[#This Row],[PLAYER NAME]],HITTERPROJECTIONS[],COLUMN(HITTERPROJECTIONS[[#This Row],[RBI]]),FALSE)</f>
        <v>29.400000000000002</v>
      </c>
      <c r="L260" s="33">
        <f>VLOOKUP(MYRANKS_H[[#This Row],[PLAYER NAME]],HITTERPROJECTIONS[],COLUMN(HITTERPROJECTIONS[[#This Row],[BB]]),FALSE)</f>
        <v>18</v>
      </c>
      <c r="M260" s="33">
        <f>VLOOKUP(MYRANKS_H[[#This Row],[PLAYER NAME]],HITTERPROJECTIONS[],COLUMN(HITTERPROJECTIONS[[#This Row],[SO]]),FALSE)</f>
        <v>42.000000000000007</v>
      </c>
      <c r="N260" s="33">
        <f>VLOOKUP(MYRANKS_H[[#This Row],[PLAYER NAME]],HITTERPROJECTIONS[],COLUMN(HITTERPROJECTIONS[[#This Row],[SB]]),FALSE)</f>
        <v>12</v>
      </c>
      <c r="O260" s="12">
        <f>MYRANKS_H[[#This Row],[H]]/MYRANKS_H[[#This Row],[AB]]</f>
        <v>0.26112229228517664</v>
      </c>
      <c r="P260" s="24">
        <f>MYRANKS_H[[#This Row],[R]]/24.6-VLOOKUP(MYRANKS_H[[#This Row],[POS]],ReplacementLevel_H[],COLUMN(ReplacementLevel_H[R]),FALSE)</f>
        <v>-0.97658536585365852</v>
      </c>
      <c r="Q260" s="24">
        <f>MYRANKS_H[[#This Row],[HR]]/10.4-VLOOKUP(MYRANKS_H[[#This Row],[POS]],ReplacementLevel_H[],COLUMN(ReplacementLevel_H[HR]),FALSE)</f>
        <v>-1.1040273668639053</v>
      </c>
      <c r="R260" s="24">
        <f>MYRANKS_H[[#This Row],[RBI]]/24.6-VLOOKUP(MYRANKS_H[[#This Row],[POS]],ReplacementLevel_H[],COLUMN(ReplacementLevel_H[RBI]),FALSE)</f>
        <v>-1.2848780487804878</v>
      </c>
      <c r="S260" s="24">
        <f>MYRANKS_H[[#This Row],[SB]]/9.4-VLOOKUP(MYRANKS_H[[#This Row],[POS]],ReplacementLevel_H[],COLUMN(ReplacementLevel_H[SB]),FALSE)</f>
        <v>0.92659574468085093</v>
      </c>
      <c r="T260" s="24">
        <f>((MYRANKS_H[[#This Row],[H]]+1768)/(MYRANKS_H[[#This Row],[AB]]+6617)-0.267)/0.0024-VLOOKUP(MYRANKS_H[[#This Row],[POS]],ReplacementLevel_H[],COLUMN(ReplacementLevel_H[AVG]),FALSE)</f>
        <v>-0.21181629016673645</v>
      </c>
      <c r="U260" s="24">
        <f>MYRANKS_H[[#This Row],[RSGP]]+MYRANKS_H[[#This Row],[HRSGP]]+MYRANKS_H[[#This Row],[RBISGP]]+MYRANKS_H[[#This Row],[SBSGP]]+MYRANKS_H[[#This Row],[AVGSGP]]</f>
        <v>-2.6507113269839371</v>
      </c>
      <c r="V260" s="57">
        <f>_xlfn.RANK.EQ(MYRANKS_H[[#This Row],[TTLSGP]],U:U,0)</f>
        <v>259</v>
      </c>
    </row>
    <row r="261" spans="1:22" x14ac:dyDescent="0.25">
      <c r="A261" s="6" t="s">
        <v>1477</v>
      </c>
      <c r="B261" s="13" t="str">
        <f>VLOOKUP(MYRANKS_H[[#This Row],[PLAYERID]],PLAYERIDMAP[],COLUMN(PLAYERIDMAP[[#This Row],[PLAYERNAME]]),FALSE)</f>
        <v>Brandon Crawford</v>
      </c>
      <c r="C261" s="9" t="str">
        <f>VLOOKUP(MYRANKS_H[[#This Row],[PLAYERID]],PLAYERIDMAP[],COLUMN(PLAYERIDMAP[[#This Row],[TEAM]]),FALSE)</f>
        <v>SF</v>
      </c>
      <c r="D261" s="9" t="str">
        <f>VLOOKUP(MYRANKS_H[[#This Row],[PLAYERID]],PLAYERIDMAP[],COLUMN(PLAYERIDMAP[[#This Row],[POS]]),FALSE)</f>
        <v>SS</v>
      </c>
      <c r="E261" s="9">
        <f>VLOOKUP(MYRANKS_H[[#This Row],[PLAYERID]],PLAYERIDMAP[],COLUMN(PLAYERIDMAP[[#This Row],[IDFANGRAPHS]]),FALSE)</f>
        <v>5343</v>
      </c>
      <c r="F261" s="10">
        <f>VLOOKUP(MYRANKS_H[[#This Row],[PLAYER NAME]],HITTERPROJECTIONS[],COLUMN(HITTERPROJECTIONS[[#This Row],[PA]]),FALSE)</f>
        <v>550</v>
      </c>
      <c r="G261" s="33">
        <f>VLOOKUP(MYRANKS_H[[#This Row],[PLAYER NAME]],HITTERPROJECTIONS[],COLUMN(HITTERPROJECTIONS[[#This Row],[AB]]),FALSE)</f>
        <v>499.58333333333331</v>
      </c>
      <c r="H261" s="33">
        <f>VLOOKUP(MYRANKS_H[[#This Row],[PLAYER NAME]],HITTERPROJECTIONS[],COLUMN(HITTERPROJECTIONS[[#This Row],[HITS]]),FALSE)</f>
        <v>123.29989466666665</v>
      </c>
      <c r="I261" s="33">
        <f>VLOOKUP(MYRANKS_H[[#This Row],[PLAYER NAME]],HITTERPROJECTIONS[],COLUMN(HITTERPROJECTIONS[[#This Row],[HR]]),FALSE)</f>
        <v>7.7967999999999993</v>
      </c>
      <c r="J261" s="33">
        <f>VLOOKUP(MYRANKS_H[[#This Row],[PLAYER NAME]],HITTERPROJECTIONS[],COLUMN(HITTERPROJECTIONS[[#This Row],[R]]),FALSE)</f>
        <v>53.9</v>
      </c>
      <c r="K261" s="33">
        <f>VLOOKUP(MYRANKS_H[[#This Row],[PLAYER NAME]],HITTERPROJECTIONS[],COLUMN(HITTERPROJECTIONS[[#This Row],[RBI]]),FALSE)</f>
        <v>50.05</v>
      </c>
      <c r="L261" s="33">
        <f>VLOOKUP(MYRANKS_H[[#This Row],[PLAYER NAME]],HITTERPROJECTIONS[],COLUMN(HITTERPROJECTIONS[[#This Row],[BB]]),FALSE)</f>
        <v>44</v>
      </c>
      <c r="M261" s="33">
        <f>VLOOKUP(MYRANKS_H[[#This Row],[PLAYER NAME]],HITTERPROJECTIONS[],COLUMN(HITTERPROJECTIONS[[#This Row],[SO]]),FALSE)</f>
        <v>96.25</v>
      </c>
      <c r="N261" s="33">
        <f>VLOOKUP(MYRANKS_H[[#This Row],[PLAYER NAME]],HITTERPROJECTIONS[],COLUMN(HITTERPROJECTIONS[[#This Row],[SB]]),FALSE)</f>
        <v>1.1000000000000001</v>
      </c>
      <c r="O261" s="12">
        <f>MYRANKS_H[[#This Row],[H]]/MYRANKS_H[[#This Row],[AB]]</f>
        <v>0.24680546055045868</v>
      </c>
      <c r="P261" s="24">
        <f>MYRANKS_H[[#This Row],[R]]/24.6-VLOOKUP(MYRANKS_H[[#This Row],[POS]],ReplacementLevel_H[],COLUMN(ReplacementLevel_H[R]),FALSE)</f>
        <v>-0.50894308943089461</v>
      </c>
      <c r="Q261" s="24">
        <f>MYRANKS_H[[#This Row],[HR]]/10.4-VLOOKUP(MYRANKS_H[[#This Row],[POS]],ReplacementLevel_H[],COLUMN(ReplacementLevel_H[HR]),FALSE)</f>
        <v>-0.37030769230769256</v>
      </c>
      <c r="R261" s="24">
        <f>MYRANKS_H[[#This Row],[RBI]]/24.6-VLOOKUP(MYRANKS_H[[#This Row],[POS]],ReplacementLevel_H[],COLUMN(ReplacementLevel_H[RBI]),FALSE)</f>
        <v>-0.16544715447154523</v>
      </c>
      <c r="S261" s="24">
        <f>MYRANKS_H[[#This Row],[SB]]/9.4-VLOOKUP(MYRANKS_H[[#This Row],[POS]],ReplacementLevel_H[],COLUMN(ReplacementLevel_H[SB]),FALSE)</f>
        <v>-1.2929787234042553</v>
      </c>
      <c r="T261" s="24">
        <f>((MYRANKS_H[[#This Row],[H]]+1768)/(MYRANKS_H[[#This Row],[AB]]+6617)-0.267)/0.0024-VLOOKUP(MYRANKS_H[[#This Row],[POS]],ReplacementLevel_H[],COLUMN(ReplacementLevel_H[AVG]),FALSE)</f>
        <v>-0.35685940897043533</v>
      </c>
      <c r="U261" s="24">
        <f>MYRANKS_H[[#This Row],[RSGP]]+MYRANKS_H[[#This Row],[HRSGP]]+MYRANKS_H[[#This Row],[RBISGP]]+MYRANKS_H[[#This Row],[SBSGP]]+MYRANKS_H[[#This Row],[AVGSGP]]</f>
        <v>-2.694536068584823</v>
      </c>
      <c r="V261" s="57">
        <f>_xlfn.RANK.EQ(MYRANKS_H[[#This Row],[TTLSGP]],U:U,0)</f>
        <v>260</v>
      </c>
    </row>
    <row r="262" spans="1:22" ht="15" customHeight="1" x14ac:dyDescent="0.25">
      <c r="A262" s="7" t="s">
        <v>1180</v>
      </c>
      <c r="B262" s="13" t="str">
        <f>VLOOKUP(MYRANKS_H[[#This Row],[PLAYERID]],PLAYERIDMAP[],COLUMN(PLAYERIDMAP[[#This Row],[PLAYERNAME]]),FALSE)</f>
        <v>Chris Young</v>
      </c>
      <c r="C262" s="10" t="str">
        <f>VLOOKUP(MYRANKS_H[[#This Row],[PLAYERID]],PLAYERIDMAP[],COLUMN(PLAYERIDMAP[[#This Row],[TEAM]]),FALSE)</f>
        <v>NYM</v>
      </c>
      <c r="D262" s="10" t="str">
        <f>VLOOKUP(MYRANKS_H[[#This Row],[PLAYERID]],PLAYERIDMAP[],COLUMN(PLAYERIDMAP[[#This Row],[POS]]),FALSE)</f>
        <v>OF</v>
      </c>
      <c r="E262" s="10">
        <f>VLOOKUP(MYRANKS_H[[#This Row],[PLAYERID]],PLAYERIDMAP[],COLUMN(PLAYERIDMAP[[#This Row],[IDFANGRAPHS]]),FALSE)</f>
        <v>3882</v>
      </c>
      <c r="F262" s="10">
        <f>VLOOKUP(MYRANKS_H[[#This Row],[PLAYER NAME]],HITTERPROJECTIONS[],COLUMN(HITTERPROJECTIONS[[#This Row],[PA]]),FALSE)</f>
        <v>350</v>
      </c>
      <c r="G262" s="33">
        <f>VLOOKUP(MYRANKS_H[[#This Row],[PLAYER NAME]],HITTERPROJECTIONS[],COLUMN(HITTERPROJECTIONS[[#This Row],[AB]]),FALSE)</f>
        <v>310.72222222222223</v>
      </c>
      <c r="H262" s="33">
        <f>VLOOKUP(MYRANKS_H[[#This Row],[PLAYER NAME]],HITTERPROJECTIONS[],COLUMN(HITTERPROJECTIONS[[#This Row],[HITS]]),FALSE)</f>
        <v>71.993153555555566</v>
      </c>
      <c r="I262" s="33">
        <f>VLOOKUP(MYRANKS_H[[#This Row],[PLAYER NAME]],HITTERPROJECTIONS[],COLUMN(HITTERPROJECTIONS[[#This Row],[HR]]),FALSE)</f>
        <v>11.395222222222223</v>
      </c>
      <c r="J262" s="33">
        <f>VLOOKUP(MYRANKS_H[[#This Row],[PLAYER NAME]],HITTERPROJECTIONS[],COLUMN(HITTERPROJECTIONS[[#This Row],[R]]),FALSE)</f>
        <v>38.85</v>
      </c>
      <c r="K262" s="33">
        <f>VLOOKUP(MYRANKS_H[[#This Row],[PLAYER NAME]],HITTERPROJECTIONS[],COLUMN(HITTERPROJECTIONS[[#This Row],[RBI]]),FALSE)</f>
        <v>37.799999999999997</v>
      </c>
      <c r="L262" s="33">
        <f>VLOOKUP(MYRANKS_H[[#This Row],[PLAYER NAME]],HITTERPROJECTIONS[],COLUMN(HITTERPROJECTIONS[[#This Row],[BB]]),FALSE)</f>
        <v>35</v>
      </c>
      <c r="M262" s="33">
        <f>VLOOKUP(MYRANKS_H[[#This Row],[PLAYER NAME]],HITTERPROJECTIONS[],COLUMN(HITTERPROJECTIONS[[#This Row],[SO]]),FALSE)</f>
        <v>80.5</v>
      </c>
      <c r="N262" s="33">
        <f>VLOOKUP(MYRANKS_H[[#This Row],[PLAYER NAME]],HITTERPROJECTIONS[],COLUMN(HITTERPROJECTIONS[[#This Row],[SB]]),FALSE)</f>
        <v>10.219999999999999</v>
      </c>
      <c r="O262" s="12">
        <f>MYRANKS_H[[#This Row],[H]]/MYRANKS_H[[#This Row],[AB]]</f>
        <v>0.23169618523153945</v>
      </c>
      <c r="P262" s="24">
        <f>MYRANKS_H[[#This Row],[R]]/24.6-VLOOKUP(MYRANKS_H[[#This Row],[POS]],ReplacementLevel_H[],COLUMN(ReplacementLevel_H[R]),FALSE)</f>
        <v>-1.1707317073170731</v>
      </c>
      <c r="Q262" s="24">
        <f>MYRANKS_H[[#This Row],[HR]]/10.4-VLOOKUP(MYRANKS_H[[#This Row],[POS]],ReplacementLevel_H[],COLUMN(ReplacementLevel_H[HR]),FALSE)</f>
        <v>-0.26430555555555557</v>
      </c>
      <c r="R262" s="24">
        <f>MYRANKS_H[[#This Row],[RBI]]/24.6-VLOOKUP(MYRANKS_H[[#This Row],[POS]],ReplacementLevel_H[],COLUMN(ReplacementLevel_H[RBI]),FALSE)</f>
        <v>-0.85341463414634178</v>
      </c>
      <c r="S262" s="24">
        <f>MYRANKS_H[[#This Row],[SB]]/9.4-VLOOKUP(MYRANKS_H[[#This Row],[POS]],ReplacementLevel_H[],COLUMN(ReplacementLevel_H[SB]),FALSE)</f>
        <v>0.3072340425531912</v>
      </c>
      <c r="T262" s="24">
        <f>((MYRANKS_H[[#This Row],[H]]+1768)/(MYRANKS_H[[#This Row],[AB]]+6617)-0.267)/0.0024-VLOOKUP(MYRANKS_H[[#This Row],[POS]],ReplacementLevel_H[],COLUMN(ReplacementLevel_H[AVG]),FALSE)</f>
        <v>-0.72392688259997318</v>
      </c>
      <c r="U262" s="24">
        <f>MYRANKS_H[[#This Row],[RSGP]]+MYRANKS_H[[#This Row],[HRSGP]]+MYRANKS_H[[#This Row],[RBISGP]]+MYRANKS_H[[#This Row],[SBSGP]]+MYRANKS_H[[#This Row],[AVGSGP]]</f>
        <v>-2.7051447370657522</v>
      </c>
      <c r="V262" s="57">
        <f>_xlfn.RANK.EQ(MYRANKS_H[[#This Row],[TTLSGP]],U:U,0)</f>
        <v>261</v>
      </c>
    </row>
    <row r="263" spans="1:22" ht="15" customHeight="1" x14ac:dyDescent="0.25">
      <c r="A263" s="6" t="s">
        <v>1341</v>
      </c>
      <c r="B263" s="13" t="str">
        <f>VLOOKUP(MYRANKS_H[[#This Row],[PLAYERID]],PLAYERIDMAP[],COLUMN(PLAYERIDMAP[[#This Row],[PLAYERNAME]]),FALSE)</f>
        <v>Jeff Mathis</v>
      </c>
      <c r="C263" s="9" t="str">
        <f>VLOOKUP(MYRANKS_H[[#This Row],[PLAYERID]],PLAYERIDMAP[],COLUMN(PLAYERIDMAP[[#This Row],[TEAM]]),FALSE)</f>
        <v>MIA</v>
      </c>
      <c r="D263" s="9" t="str">
        <f>VLOOKUP(MYRANKS_H[[#This Row],[PLAYERID]],PLAYERIDMAP[],COLUMN(PLAYERIDMAP[[#This Row],[POS]]),FALSE)</f>
        <v>C</v>
      </c>
      <c r="E263" s="9">
        <f>VLOOKUP(MYRANKS_H[[#This Row],[PLAYERID]],PLAYERIDMAP[],COLUMN(PLAYERIDMAP[[#This Row],[IDFANGRAPHS]]),FALSE)</f>
        <v>3448</v>
      </c>
      <c r="F263" s="10">
        <f>VLOOKUP(MYRANKS_H[[#This Row],[PLAYER NAME]],HITTERPROJECTIONS[],COLUMN(HITTERPROJECTIONS[[#This Row],[PA]]),FALSE)</f>
        <v>200</v>
      </c>
      <c r="G263" s="33">
        <f>VLOOKUP(MYRANKS_H[[#This Row],[PLAYER NAME]],HITTERPROJECTIONS[],COLUMN(HITTERPROJECTIONS[[#This Row],[AB]]),FALSE)</f>
        <v>184.75</v>
      </c>
      <c r="H263" s="33">
        <f>VLOOKUP(MYRANKS_H[[#This Row],[PLAYER NAME]],HITTERPROJECTIONS[],COLUMN(HITTERPROJECTIONS[[#This Row],[HITS]]),FALSE)</f>
        <v>35.844096</v>
      </c>
      <c r="I263" s="33">
        <f>VLOOKUP(MYRANKS_H[[#This Row],[PLAYER NAME]],HITTERPROJECTIONS[],COLUMN(HITTERPROJECTIONS[[#This Row],[HR]]),FALSE)</f>
        <v>4.3007999999999997</v>
      </c>
      <c r="J263" s="33">
        <f>VLOOKUP(MYRANKS_H[[#This Row],[PLAYER NAME]],HITTERPROJECTIONS[],COLUMN(HITTERPROJECTIONS[[#This Row],[R]]),FALSE)</f>
        <v>17</v>
      </c>
      <c r="K263" s="33">
        <f>VLOOKUP(MYRANKS_H[[#This Row],[PLAYER NAME]],HITTERPROJECTIONS[],COLUMN(HITTERPROJECTIONS[[#This Row],[RBI]]),FALSE)</f>
        <v>21.2</v>
      </c>
      <c r="L263" s="33">
        <f>VLOOKUP(MYRANKS_H[[#This Row],[PLAYER NAME]],HITTERPROJECTIONS[],COLUMN(HITTERPROJECTIONS[[#This Row],[BB]]),FALSE)</f>
        <v>13</v>
      </c>
      <c r="M263" s="33">
        <f>VLOOKUP(MYRANKS_H[[#This Row],[PLAYER NAME]],HITTERPROJECTIONS[],COLUMN(HITTERPROJECTIONS[[#This Row],[SO]]),FALSE)</f>
        <v>57.999999999999993</v>
      </c>
      <c r="N263" s="33">
        <f>VLOOKUP(MYRANKS_H[[#This Row],[PLAYER NAME]],HITTERPROJECTIONS[],COLUMN(HITTERPROJECTIONS[[#This Row],[SB]]),FALSE)</f>
        <v>0.5</v>
      </c>
      <c r="O263" s="12">
        <f>MYRANKS_H[[#This Row],[H]]/MYRANKS_H[[#This Row],[AB]]</f>
        <v>0.19401405142083897</v>
      </c>
      <c r="P263" s="24">
        <f>MYRANKS_H[[#This Row],[R]]/24.6-VLOOKUP(MYRANKS_H[[#This Row],[POS]],ReplacementLevel_H[],COLUMN(ReplacementLevel_H[R]),FALSE)</f>
        <v>-0.96894308943089424</v>
      </c>
      <c r="Q263" s="24">
        <f>MYRANKS_H[[#This Row],[HR]]/10.4-VLOOKUP(MYRANKS_H[[#This Row],[POS]],ReplacementLevel_H[],COLUMN(ReplacementLevel_H[HR]),FALSE)</f>
        <v>-0.65646153846153854</v>
      </c>
      <c r="R263" s="24">
        <f>MYRANKS_H[[#This Row],[RBI]]/24.6-VLOOKUP(MYRANKS_H[[#This Row],[POS]],ReplacementLevel_H[],COLUMN(ReplacementLevel_H[RBI]),FALSE)</f>
        <v>-0.92821138211382126</v>
      </c>
      <c r="S263" s="24">
        <f>MYRANKS_H[[#This Row],[SB]]/9.4-VLOOKUP(MYRANKS_H[[#This Row],[POS]],ReplacementLevel_H[],COLUMN(ReplacementLevel_H[SB]),FALSE)</f>
        <v>-0.12680851063829787</v>
      </c>
      <c r="T263" s="24">
        <f>((MYRANKS_H[[#This Row],[H]]+1768)/(MYRANKS_H[[#This Row],[AB]]+6617)-0.267)/0.0024-VLOOKUP(MYRANKS_H[[#This Row],[POS]],ReplacementLevel_H[],COLUMN(ReplacementLevel_H[AVG]),FALSE)</f>
        <v>-2.8775070141261128E-2</v>
      </c>
      <c r="U263" s="24">
        <f>MYRANKS_H[[#This Row],[RSGP]]+MYRANKS_H[[#This Row],[HRSGP]]+MYRANKS_H[[#This Row],[RBISGP]]+MYRANKS_H[[#This Row],[SBSGP]]+MYRANKS_H[[#This Row],[AVGSGP]]</f>
        <v>-2.7091995907858131</v>
      </c>
      <c r="V263" s="57">
        <f>_xlfn.RANK.EQ(MYRANKS_H[[#This Row],[TTLSGP]],U:U,0)</f>
        <v>262</v>
      </c>
    </row>
    <row r="264" spans="1:22" x14ac:dyDescent="0.25">
      <c r="A264" s="6" t="s">
        <v>1231</v>
      </c>
      <c r="B264" s="13" t="str">
        <f>VLOOKUP(MYRANKS_H[[#This Row],[PLAYERID]],PLAYERIDMAP[],COLUMN(PLAYERIDMAP[[#This Row],[PLAYERNAME]]),FALSE)</f>
        <v>Emilio Bonifacio</v>
      </c>
      <c r="C264" s="9" t="str">
        <f>VLOOKUP(MYRANKS_H[[#This Row],[PLAYERID]],PLAYERIDMAP[],COLUMN(PLAYERIDMAP[[#This Row],[TEAM]]),FALSE)</f>
        <v>KC</v>
      </c>
      <c r="D264" s="9" t="str">
        <f>VLOOKUP(MYRANKS_H[[#This Row],[PLAYERID]],PLAYERIDMAP[],COLUMN(PLAYERIDMAP[[#This Row],[POS]]),FALSE)</f>
        <v>SS</v>
      </c>
      <c r="E264" s="9">
        <f>VLOOKUP(MYRANKS_H[[#This Row],[PLAYERID]],PLAYERIDMAP[],COLUMN(PLAYERIDMAP[[#This Row],[IDFANGRAPHS]]),FALSE)</f>
        <v>4054</v>
      </c>
      <c r="F264" s="10">
        <f>VLOOKUP(MYRANKS_H[[#This Row],[PLAYER NAME]],HITTERPROJECTIONS[],COLUMN(HITTERPROJECTIONS[[#This Row],[PA]]),FALSE)</f>
        <v>300</v>
      </c>
      <c r="G264" s="33">
        <f>VLOOKUP(MYRANKS_H[[#This Row],[PLAYER NAME]],HITTERPROJECTIONS[],COLUMN(HITTERPROJECTIONS[[#This Row],[AB]]),FALSE)</f>
        <v>273.35294117647061</v>
      </c>
      <c r="H264" s="33">
        <f>VLOOKUP(MYRANKS_H[[#This Row],[PLAYER NAME]],HITTERPROJECTIONS[],COLUMN(HITTERPROJECTIONS[[#This Row],[HITS]]),FALSE)</f>
        <v>71.209184669117661</v>
      </c>
      <c r="I264" s="33">
        <f>VLOOKUP(MYRANKS_H[[#This Row],[PLAYER NAME]],HITTERPROJECTIONS[],COLUMN(HITTERPROJECTIONS[[#This Row],[HR]]),FALSE)</f>
        <v>1.9199250000000001</v>
      </c>
      <c r="J264" s="33">
        <f>VLOOKUP(MYRANKS_H[[#This Row],[PLAYER NAME]],HITTERPROJECTIONS[],COLUMN(HITTERPROJECTIONS[[#This Row],[R]]),FALSE)</f>
        <v>34.5</v>
      </c>
      <c r="K264" s="33">
        <f>VLOOKUP(MYRANKS_H[[#This Row],[PLAYER NAME]],HITTERPROJECTIONS[],COLUMN(HITTERPROJECTIONS[[#This Row],[RBI]]),FALSE)</f>
        <v>19.5</v>
      </c>
      <c r="L264" s="33">
        <f>VLOOKUP(MYRANKS_H[[#This Row],[PLAYER NAME]],HITTERPROJECTIONS[],COLUMN(HITTERPROJECTIONS[[#This Row],[BB]]),FALSE)</f>
        <v>24</v>
      </c>
      <c r="M264" s="33">
        <f>VLOOKUP(MYRANKS_H[[#This Row],[PLAYER NAME]],HITTERPROJECTIONS[],COLUMN(HITTERPROJECTIONS[[#This Row],[SO]]),FALSE)</f>
        <v>60</v>
      </c>
      <c r="N264" s="33">
        <f>VLOOKUP(MYRANKS_H[[#This Row],[PLAYER NAME]],HITTERPROJECTIONS[],COLUMN(HITTERPROJECTIONS[[#This Row],[SB]]),FALSE)</f>
        <v>20.5</v>
      </c>
      <c r="O264" s="12">
        <f>MYRANKS_H[[#This Row],[H]]/MYRANKS_H[[#This Row],[AB]]</f>
        <v>0.26050271989993545</v>
      </c>
      <c r="P264" s="24">
        <f>MYRANKS_H[[#This Row],[R]]/24.6-VLOOKUP(MYRANKS_H[[#This Row],[POS]],ReplacementLevel_H[],COLUMN(ReplacementLevel_H[R]),FALSE)</f>
        <v>-1.2975609756097564</v>
      </c>
      <c r="Q264" s="24">
        <f>MYRANKS_H[[#This Row],[HR]]/10.4-VLOOKUP(MYRANKS_H[[#This Row],[POS]],ReplacementLevel_H[],COLUMN(ReplacementLevel_H[HR]),FALSE)</f>
        <v>-0.93539182692307699</v>
      </c>
      <c r="R264" s="24">
        <f>MYRANKS_H[[#This Row],[RBI]]/24.6-VLOOKUP(MYRANKS_H[[#This Row],[POS]],ReplacementLevel_H[],COLUMN(ReplacementLevel_H[RBI]),FALSE)</f>
        <v>-1.4073170731707321</v>
      </c>
      <c r="S264" s="24">
        <f>MYRANKS_H[[#This Row],[SB]]/9.4-VLOOKUP(MYRANKS_H[[#This Row],[POS]],ReplacementLevel_H[],COLUMN(ReplacementLevel_H[SB]),FALSE)</f>
        <v>0.77085106382978741</v>
      </c>
      <c r="T264" s="24">
        <f>((MYRANKS_H[[#This Row],[H]]+1768)/(MYRANKS_H[[#This Row],[AB]]+6617)-0.267)/0.0024-VLOOKUP(MYRANKS_H[[#This Row],[POS]],ReplacementLevel_H[],COLUMN(ReplacementLevel_H[AVG]),FALSE)</f>
        <v>0.12885436364210676</v>
      </c>
      <c r="U264" s="24">
        <f>MYRANKS_H[[#This Row],[RSGP]]+MYRANKS_H[[#This Row],[HRSGP]]+MYRANKS_H[[#This Row],[RBISGP]]+MYRANKS_H[[#This Row],[SBSGP]]+MYRANKS_H[[#This Row],[AVGSGP]]</f>
        <v>-2.7405644482316709</v>
      </c>
      <c r="V264" s="57">
        <f>_xlfn.RANK.EQ(MYRANKS_H[[#This Row],[TTLSGP]],U:U,0)</f>
        <v>263</v>
      </c>
    </row>
    <row r="265" spans="1:22" x14ac:dyDescent="0.25">
      <c r="A265" s="6" t="s">
        <v>1182</v>
      </c>
      <c r="B265" s="13" t="str">
        <f>VLOOKUP(MYRANKS_H[[#This Row],[PLAYERID]],PLAYERIDMAP[],COLUMN(PLAYERIDMAP[[#This Row],[PLAYERNAME]]),FALSE)</f>
        <v>Justin Maxwell</v>
      </c>
      <c r="C265" s="9" t="str">
        <f>VLOOKUP(MYRANKS_H[[#This Row],[PLAYERID]],PLAYERIDMAP[],COLUMN(PLAYERIDMAP[[#This Row],[TEAM]]),FALSE)</f>
        <v>KC</v>
      </c>
      <c r="D265" s="9" t="str">
        <f>VLOOKUP(MYRANKS_H[[#This Row],[PLAYERID]],PLAYERIDMAP[],COLUMN(PLAYERIDMAP[[#This Row],[POS]]),FALSE)</f>
        <v>OF</v>
      </c>
      <c r="E265" s="9">
        <f>VLOOKUP(MYRANKS_H[[#This Row],[PLAYERID]],PLAYERIDMAP[],COLUMN(PLAYERIDMAP[[#This Row],[IDFANGRAPHS]]),FALSE)</f>
        <v>6827</v>
      </c>
      <c r="F265" s="10">
        <f>VLOOKUP(MYRANKS_H[[#This Row],[PLAYER NAME]],HITTERPROJECTIONS[],COLUMN(HITTERPROJECTIONS[[#This Row],[PA]]),FALSE)</f>
        <v>300</v>
      </c>
      <c r="G265" s="33">
        <f>VLOOKUP(MYRANKS_H[[#This Row],[PLAYER NAME]],HITTERPROJECTIONS[],COLUMN(HITTERPROJECTIONS[[#This Row],[AB]]),FALSE)</f>
        <v>263.77272727272725</v>
      </c>
      <c r="H265" s="33">
        <f>VLOOKUP(MYRANKS_H[[#This Row],[PLAYER NAME]],HITTERPROJECTIONS[],COLUMN(HITTERPROJECTIONS[[#This Row],[HITS]]),FALSE)</f>
        <v>62.944805318181807</v>
      </c>
      <c r="I265" s="33">
        <f>VLOOKUP(MYRANKS_H[[#This Row],[PLAYER NAME]],HITTERPROJECTIONS[],COLUMN(HITTERPROJECTIONS[[#This Row],[HR]]),FALSE)</f>
        <v>10.7973</v>
      </c>
      <c r="J265" s="33">
        <f>VLOOKUP(MYRANKS_H[[#This Row],[PLAYER NAME]],HITTERPROJECTIONS[],COLUMN(HITTERPROJECTIONS[[#This Row],[R]]),FALSE)</f>
        <v>37.799999999999997</v>
      </c>
      <c r="K265" s="33">
        <f>VLOOKUP(MYRANKS_H[[#This Row],[PLAYER NAME]],HITTERPROJECTIONS[],COLUMN(HITTERPROJECTIONS[[#This Row],[RBI]]),FALSE)</f>
        <v>34.5</v>
      </c>
      <c r="L265" s="33">
        <f>VLOOKUP(MYRANKS_H[[#This Row],[PLAYER NAME]],HITTERPROJECTIONS[],COLUMN(HITTERPROJECTIONS[[#This Row],[BB]]),FALSE)</f>
        <v>31.5</v>
      </c>
      <c r="M265" s="33">
        <f>VLOOKUP(MYRANKS_H[[#This Row],[PLAYER NAME]],HITTERPROJECTIONS[],COLUMN(HITTERPROJECTIONS[[#This Row],[SO]]),FALSE)</f>
        <v>84.000000000000014</v>
      </c>
      <c r="N265" s="33">
        <f>VLOOKUP(MYRANKS_H[[#This Row],[PLAYER NAME]],HITTERPROJECTIONS[],COLUMN(HITTERPROJECTIONS[[#This Row],[SB]]),FALSE)</f>
        <v>7.5</v>
      </c>
      <c r="O265" s="12">
        <f>MYRANKS_H[[#This Row],[H]]/MYRANKS_H[[#This Row],[AB]]</f>
        <v>0.23863272738238839</v>
      </c>
      <c r="P265" s="24">
        <f>MYRANKS_H[[#This Row],[R]]/24.6-VLOOKUP(MYRANKS_H[[#This Row],[POS]],ReplacementLevel_H[],COLUMN(ReplacementLevel_H[R]),FALSE)</f>
        <v>-1.2134146341463417</v>
      </c>
      <c r="Q265" s="24">
        <f>MYRANKS_H[[#This Row],[HR]]/10.4-VLOOKUP(MYRANKS_H[[#This Row],[POS]],ReplacementLevel_H[],COLUMN(ReplacementLevel_H[HR]),FALSE)</f>
        <v>-0.32179807692307705</v>
      </c>
      <c r="R265" s="24">
        <f>MYRANKS_H[[#This Row],[RBI]]/24.6-VLOOKUP(MYRANKS_H[[#This Row],[POS]],ReplacementLevel_H[],COLUMN(ReplacementLevel_H[RBI]),FALSE)</f>
        <v>-0.98756097560975631</v>
      </c>
      <c r="S265" s="24">
        <f>MYRANKS_H[[#This Row],[SB]]/9.4-VLOOKUP(MYRANKS_H[[#This Row],[POS]],ReplacementLevel_H[],COLUMN(ReplacementLevel_H[SB]),FALSE)</f>
        <v>1.7872340425531874E-2</v>
      </c>
      <c r="T265" s="24">
        <f>((MYRANKS_H[[#This Row],[H]]+1768)/(MYRANKS_H[[#This Row],[AB]]+6617)-0.267)/0.0024-VLOOKUP(MYRANKS_H[[#This Row],[POS]],ReplacementLevel_H[],COLUMN(ReplacementLevel_H[AVG]),FALSE)</f>
        <v>-0.51674504438147784</v>
      </c>
      <c r="U265" s="24">
        <f>MYRANKS_H[[#This Row],[RSGP]]+MYRANKS_H[[#This Row],[HRSGP]]+MYRANKS_H[[#This Row],[RBISGP]]+MYRANKS_H[[#This Row],[SBSGP]]+MYRANKS_H[[#This Row],[AVGSGP]]</f>
        <v>-3.0216463906351207</v>
      </c>
      <c r="V265" s="57">
        <f>_xlfn.RANK.EQ(MYRANKS_H[[#This Row],[TTLSGP]],U:U,0)</f>
        <v>264</v>
      </c>
    </row>
    <row r="266" spans="1:22" x14ac:dyDescent="0.25">
      <c r="A266" s="7" t="s">
        <v>1593</v>
      </c>
      <c r="B266" s="13" t="str">
        <f>VLOOKUP(MYRANKS_H[[#This Row],[PLAYERID]],PLAYERIDMAP[],COLUMN(PLAYERIDMAP[[#This Row],[PLAYERNAME]]),FALSE)</f>
        <v>Ryan Sweeney</v>
      </c>
      <c r="C266" s="10" t="str">
        <f>VLOOKUP(MYRANKS_H[[#This Row],[PLAYERID]],PLAYERIDMAP[],COLUMN(PLAYERIDMAP[[#This Row],[TEAM]]),FALSE)</f>
        <v>CHC</v>
      </c>
      <c r="D266" s="10" t="str">
        <f>VLOOKUP(MYRANKS_H[[#This Row],[PLAYERID]],PLAYERIDMAP[],COLUMN(PLAYERIDMAP[[#This Row],[POS]]),FALSE)</f>
        <v>OF</v>
      </c>
      <c r="E266" s="10">
        <f>VLOOKUP(MYRANKS_H[[#This Row],[PLAYERID]],PLAYERIDMAP[],COLUMN(PLAYERIDMAP[[#This Row],[IDFANGRAPHS]]),FALSE)</f>
        <v>6352</v>
      </c>
      <c r="F266" s="10">
        <f>VLOOKUP(MYRANKS_H[[#This Row],[PLAYER NAME]],HITTERPROJECTIONS[],COLUMN(HITTERPROJECTIONS[[#This Row],[PA]]),FALSE)</f>
        <v>400</v>
      </c>
      <c r="G266" s="33">
        <f>VLOOKUP(MYRANKS_H[[#This Row],[PLAYER NAME]],HITTERPROJECTIONS[],COLUMN(HITTERPROJECTIONS[[#This Row],[AB]]),FALSE)</f>
        <v>365.61038961038963</v>
      </c>
      <c r="H266" s="33">
        <f>VLOOKUP(MYRANKS_H[[#This Row],[PLAYER NAME]],HITTERPROJECTIONS[],COLUMN(HITTERPROJECTIONS[[#This Row],[HITS]]),FALSE)</f>
        <v>102.72657257142859</v>
      </c>
      <c r="I266" s="33">
        <f>VLOOKUP(MYRANKS_H[[#This Row],[PLAYER NAME]],HITTERPROJECTIONS[],COLUMN(HITTERPROJECTIONS[[#This Row],[HR]]),FALSE)</f>
        <v>7.6738285714285714</v>
      </c>
      <c r="J266" s="33">
        <f>VLOOKUP(MYRANKS_H[[#This Row],[PLAYER NAME]],HITTERPROJECTIONS[],COLUMN(HITTERPROJECTIONS[[#This Row],[R]]),FALSE)</f>
        <v>41.199999999999996</v>
      </c>
      <c r="K266" s="33">
        <f>VLOOKUP(MYRANKS_H[[#This Row],[PLAYER NAME]],HITTERPROJECTIONS[],COLUMN(HITTERPROJECTIONS[[#This Row],[RBI]]),FALSE)</f>
        <v>36</v>
      </c>
      <c r="L266" s="33">
        <f>VLOOKUP(MYRANKS_H[[#This Row],[PLAYER NAME]],HITTERPROJECTIONS[],COLUMN(HITTERPROJECTIONS[[#This Row],[BB]]),FALSE)</f>
        <v>32</v>
      </c>
      <c r="M266" s="33">
        <f>VLOOKUP(MYRANKS_H[[#This Row],[PLAYER NAME]],HITTERPROJECTIONS[],COLUMN(HITTERPROJECTIONS[[#This Row],[SO]]),FALSE)</f>
        <v>57.999999999999993</v>
      </c>
      <c r="N266" s="33">
        <f>VLOOKUP(MYRANKS_H[[#This Row],[PLAYER NAME]],HITTERPROJECTIONS[],COLUMN(HITTERPROJECTIONS[[#This Row],[SB]]),FALSE)</f>
        <v>1.1666666666666667</v>
      </c>
      <c r="O266" s="12">
        <f>MYRANKS_H[[#This Row],[H]]/MYRANKS_H[[#This Row],[AB]]</f>
        <v>0.28097279369138961</v>
      </c>
      <c r="P266" s="24">
        <f>MYRANKS_H[[#This Row],[R]]/24.6-VLOOKUP(MYRANKS_H[[#This Row],[POS]],ReplacementLevel_H[],COLUMN(ReplacementLevel_H[R]),FALSE)</f>
        <v>-1.0752032520325205</v>
      </c>
      <c r="Q266" s="24">
        <f>MYRANKS_H[[#This Row],[HR]]/10.4-VLOOKUP(MYRANKS_H[[#This Row],[POS]],ReplacementLevel_H[],COLUMN(ReplacementLevel_H[HR]),FALSE)</f>
        <v>-0.62213186813186827</v>
      </c>
      <c r="R266" s="24">
        <f>MYRANKS_H[[#This Row],[RBI]]/24.6-VLOOKUP(MYRANKS_H[[#This Row],[POS]],ReplacementLevel_H[],COLUMN(ReplacementLevel_H[RBI]),FALSE)</f>
        <v>-0.92658536585365869</v>
      </c>
      <c r="S266" s="24">
        <f>MYRANKS_H[[#This Row],[SB]]/9.4-VLOOKUP(MYRANKS_H[[#This Row],[POS]],ReplacementLevel_H[],COLUMN(ReplacementLevel_H[SB]),FALSE)</f>
        <v>-0.65588652482269505</v>
      </c>
      <c r="T266" s="24">
        <f>((MYRANKS_H[[#This Row],[H]]+1768)/(MYRANKS_H[[#This Row],[AB]]+6617)-0.267)/0.0024-VLOOKUP(MYRANKS_H[[#This Row],[POS]],ReplacementLevel_H[],COLUMN(ReplacementLevel_H[AVG]),FALSE)</f>
        <v>0.24008699409725992</v>
      </c>
      <c r="U266" s="24">
        <f>MYRANKS_H[[#This Row],[RSGP]]+MYRANKS_H[[#This Row],[HRSGP]]+MYRANKS_H[[#This Row],[RBISGP]]+MYRANKS_H[[#This Row],[SBSGP]]+MYRANKS_H[[#This Row],[AVGSGP]]</f>
        <v>-3.0397200167434826</v>
      </c>
      <c r="V266" s="57">
        <f>_xlfn.RANK.EQ(MYRANKS_H[[#This Row],[TTLSGP]],U:U,0)</f>
        <v>265</v>
      </c>
    </row>
    <row r="267" spans="1:22" ht="15" customHeight="1" x14ac:dyDescent="0.25">
      <c r="A267" s="6" t="s">
        <v>1169</v>
      </c>
      <c r="B267" s="13" t="str">
        <f>VLOOKUP(MYRANKS_H[[#This Row],[PLAYERID]],PLAYERIDMAP[],COLUMN(PLAYERIDMAP[[#This Row],[PLAYERNAME]]),FALSE)</f>
        <v>Jason Kubel</v>
      </c>
      <c r="C267" s="9" t="str">
        <f>VLOOKUP(MYRANKS_H[[#This Row],[PLAYERID]],PLAYERIDMAP[],COLUMN(PLAYERIDMAP[[#This Row],[TEAM]]),FALSE)</f>
        <v>MIN</v>
      </c>
      <c r="D267" s="9" t="str">
        <f>VLOOKUP(MYRANKS_H[[#This Row],[PLAYERID]],PLAYERIDMAP[],COLUMN(PLAYERIDMAP[[#This Row],[POS]]),FALSE)</f>
        <v>OF</v>
      </c>
      <c r="E267" s="9">
        <f>VLOOKUP(MYRANKS_H[[#This Row],[PLAYERID]],PLAYERIDMAP[],COLUMN(PLAYERIDMAP[[#This Row],[IDFANGRAPHS]]),FALSE)</f>
        <v>2161</v>
      </c>
      <c r="F267" s="10">
        <f>VLOOKUP(MYRANKS_H[[#This Row],[PLAYER NAME]],HITTERPROJECTIONS[],COLUMN(HITTERPROJECTIONS[[#This Row],[PA]]),FALSE)</f>
        <v>400</v>
      </c>
      <c r="G267" s="33">
        <f>VLOOKUP(MYRANKS_H[[#This Row],[PLAYER NAME]],HITTERPROJECTIONS[],COLUMN(HITTERPROJECTIONS[[#This Row],[AB]]),FALSE)</f>
        <v>356.03418803418799</v>
      </c>
      <c r="H267" s="33">
        <f>VLOOKUP(MYRANKS_H[[#This Row],[PLAYER NAME]],HITTERPROJECTIONS[],COLUMN(HITTERPROJECTIONS[[#This Row],[HITS]]),FALSE)</f>
        <v>85.847656888888864</v>
      </c>
      <c r="I267" s="33">
        <f>VLOOKUP(MYRANKS_H[[#This Row],[PLAYER NAME]],HITTERPROJECTIONS[],COLUMN(HITTERPROJECTIONS[[#This Row],[HR]]),FALSE)</f>
        <v>10.882666666666667</v>
      </c>
      <c r="J267" s="33">
        <f>VLOOKUP(MYRANKS_H[[#This Row],[PLAYER NAME]],HITTERPROJECTIONS[],COLUMN(HITTERPROJECTIONS[[#This Row],[R]]),FALSE)</f>
        <v>39.6</v>
      </c>
      <c r="K267" s="33">
        <f>VLOOKUP(MYRANKS_H[[#This Row],[PLAYER NAME]],HITTERPROJECTIONS[],COLUMN(HITTERPROJECTIONS[[#This Row],[RBI]]),FALSE)</f>
        <v>51.2</v>
      </c>
      <c r="L267" s="33">
        <f>VLOOKUP(MYRANKS_H[[#This Row],[PLAYER NAME]],HITTERPROJECTIONS[],COLUMN(HITTERPROJECTIONS[[#This Row],[BB]]),FALSE)</f>
        <v>40</v>
      </c>
      <c r="M267" s="33">
        <f>VLOOKUP(MYRANKS_H[[#This Row],[PLAYER NAME]],HITTERPROJECTIONS[],COLUMN(HITTERPROJECTIONS[[#This Row],[SO]]),FALSE)</f>
        <v>100</v>
      </c>
      <c r="N267" s="33">
        <f>VLOOKUP(MYRANKS_H[[#This Row],[PLAYER NAME]],HITTERPROJECTIONS[],COLUMN(HITTERPROJECTIONS[[#This Row],[SB]]),FALSE)</f>
        <v>0.66666666666666663</v>
      </c>
      <c r="O267" s="12">
        <f>MYRANKS_H[[#This Row],[H]]/MYRANKS_H[[#This Row],[AB]]</f>
        <v>0.24112194776262719</v>
      </c>
      <c r="P267" s="24">
        <f>MYRANKS_H[[#This Row],[R]]/24.6-VLOOKUP(MYRANKS_H[[#This Row],[POS]],ReplacementLevel_H[],COLUMN(ReplacementLevel_H[R]),FALSE)</f>
        <v>-1.1402439024390245</v>
      </c>
      <c r="Q267" s="24">
        <f>MYRANKS_H[[#This Row],[HR]]/10.4-VLOOKUP(MYRANKS_H[[#This Row],[POS]],ReplacementLevel_H[],COLUMN(ReplacementLevel_H[HR]),FALSE)</f>
        <v>-0.31358974358974367</v>
      </c>
      <c r="R267" s="24">
        <f>MYRANKS_H[[#This Row],[RBI]]/24.6-VLOOKUP(MYRANKS_H[[#This Row],[POS]],ReplacementLevel_H[],COLUMN(ReplacementLevel_H[RBI]),FALSE)</f>
        <v>-0.30869918699187027</v>
      </c>
      <c r="S267" s="24">
        <f>MYRANKS_H[[#This Row],[SB]]/9.4-VLOOKUP(MYRANKS_H[[#This Row],[POS]],ReplacementLevel_H[],COLUMN(ReplacementLevel_H[SB]),FALSE)</f>
        <v>-0.7090780141843972</v>
      </c>
      <c r="T267" s="24">
        <f>((MYRANKS_H[[#This Row],[H]]+1768)/(MYRANKS_H[[#This Row],[AB]]+6617)-0.267)/0.0024-VLOOKUP(MYRANKS_H[[#This Row],[POS]],ReplacementLevel_H[],COLUMN(ReplacementLevel_H[AVG]),FALSE)</f>
        <v>-0.6151919502683314</v>
      </c>
      <c r="U267" s="24">
        <f>MYRANKS_H[[#This Row],[RSGP]]+MYRANKS_H[[#This Row],[HRSGP]]+MYRANKS_H[[#This Row],[RBISGP]]+MYRANKS_H[[#This Row],[SBSGP]]+MYRANKS_H[[#This Row],[AVGSGP]]</f>
        <v>-3.0868027974733669</v>
      </c>
      <c r="V267" s="57">
        <f>_xlfn.RANK.EQ(MYRANKS_H[[#This Row],[TTLSGP]],U:U,0)</f>
        <v>266</v>
      </c>
    </row>
    <row r="268" spans="1:22" ht="15" customHeight="1" x14ac:dyDescent="0.25">
      <c r="A268" s="6" t="s">
        <v>1166</v>
      </c>
      <c r="B268" s="13" t="str">
        <f>VLOOKUP(MYRANKS_H[[#This Row],[PLAYERID]],PLAYERIDMAP[],COLUMN(PLAYERIDMAP[[#This Row],[PLAYERNAME]]),FALSE)</f>
        <v>Ryan Ludwick</v>
      </c>
      <c r="C268" s="9" t="str">
        <f>VLOOKUP(MYRANKS_H[[#This Row],[PLAYERID]],PLAYERIDMAP[],COLUMN(PLAYERIDMAP[[#This Row],[TEAM]]),FALSE)</f>
        <v>CIN</v>
      </c>
      <c r="D268" s="9" t="str">
        <f>VLOOKUP(MYRANKS_H[[#This Row],[PLAYERID]],PLAYERIDMAP[],COLUMN(PLAYERIDMAP[[#This Row],[POS]]),FALSE)</f>
        <v>OF</v>
      </c>
      <c r="E268" s="9">
        <f>VLOOKUP(MYRANKS_H[[#This Row],[PLAYERID]],PLAYERIDMAP[],COLUMN(PLAYERIDMAP[[#This Row],[IDFANGRAPHS]]),FALSE)</f>
        <v>1260</v>
      </c>
      <c r="F268" s="10">
        <f>VLOOKUP(MYRANKS_H[[#This Row],[PLAYER NAME]],HITTERPROJECTIONS[],COLUMN(HITTERPROJECTIONS[[#This Row],[PA]]),FALSE)</f>
        <v>400</v>
      </c>
      <c r="G268" s="33">
        <f>VLOOKUP(MYRANKS_H[[#This Row],[PLAYER NAME]],HITTERPROJECTIONS[],COLUMN(HITTERPROJECTIONS[[#This Row],[AB]]),FALSE)</f>
        <v>359.84615384615381</v>
      </c>
      <c r="H268" s="33">
        <f>VLOOKUP(MYRANKS_H[[#This Row],[PLAYER NAME]],HITTERPROJECTIONS[],COLUMN(HITTERPROJECTIONS[[#This Row],[HITS]]),FALSE)</f>
        <v>90.147938461538459</v>
      </c>
      <c r="I268" s="33">
        <f>VLOOKUP(MYRANKS_H[[#This Row],[PLAYER NAME]],HITTERPROJECTIONS[],COLUMN(HITTERPROJECTIONS[[#This Row],[HR]]),FALSE)</f>
        <v>11.156923076923078</v>
      </c>
      <c r="J268" s="33">
        <f>VLOOKUP(MYRANKS_H[[#This Row],[PLAYER NAME]],HITTERPROJECTIONS[],COLUMN(HITTERPROJECTIONS[[#This Row],[R]]),FALSE)</f>
        <v>35.199999999999996</v>
      </c>
      <c r="K268" s="33">
        <f>VLOOKUP(MYRANKS_H[[#This Row],[PLAYER NAME]],HITTERPROJECTIONS[],COLUMN(HITTERPROJECTIONS[[#This Row],[RBI]]),FALSE)</f>
        <v>47.599999999999994</v>
      </c>
      <c r="L268" s="33">
        <f>VLOOKUP(MYRANKS_H[[#This Row],[PLAYER NAME]],HITTERPROJECTIONS[],COLUMN(HITTERPROJECTIONS[[#This Row],[BB]]),FALSE)</f>
        <v>34</v>
      </c>
      <c r="M268" s="33">
        <f>VLOOKUP(MYRANKS_H[[#This Row],[PLAYER NAME]],HITTERPROJECTIONS[],COLUMN(HITTERPROJECTIONS[[#This Row],[SO]]),FALSE)</f>
        <v>84</v>
      </c>
      <c r="N268" s="33">
        <f>VLOOKUP(MYRANKS_H[[#This Row],[PLAYER NAME]],HITTERPROJECTIONS[],COLUMN(HITTERPROJECTIONS[[#This Row],[SB]]),FALSE)</f>
        <v>0.5</v>
      </c>
      <c r="O268" s="12">
        <f>MYRANKS_H[[#This Row],[H]]/MYRANKS_H[[#This Row],[AB]]</f>
        <v>0.25051799914493372</v>
      </c>
      <c r="P268" s="24">
        <f>MYRANKS_H[[#This Row],[R]]/24.6-VLOOKUP(MYRANKS_H[[#This Row],[POS]],ReplacementLevel_H[],COLUMN(ReplacementLevel_H[R]),FALSE)</f>
        <v>-1.3191056910569108</v>
      </c>
      <c r="Q268" s="24">
        <f>MYRANKS_H[[#This Row],[HR]]/10.4-VLOOKUP(MYRANKS_H[[#This Row],[POS]],ReplacementLevel_H[],COLUMN(ReplacementLevel_H[HR]),FALSE)</f>
        <v>-0.28721893491124262</v>
      </c>
      <c r="R268" s="24">
        <f>MYRANKS_H[[#This Row],[RBI]]/24.6-VLOOKUP(MYRANKS_H[[#This Row],[POS]],ReplacementLevel_H[],COLUMN(ReplacementLevel_H[RBI]),FALSE)</f>
        <v>-0.45504065040650454</v>
      </c>
      <c r="S268" s="24">
        <f>MYRANKS_H[[#This Row],[SB]]/9.4-VLOOKUP(MYRANKS_H[[#This Row],[POS]],ReplacementLevel_H[],COLUMN(ReplacementLevel_H[SB]),FALSE)</f>
        <v>-0.72680851063829788</v>
      </c>
      <c r="T268" s="24">
        <f>((MYRANKS_H[[#This Row],[H]]+1768)/(MYRANKS_H[[#This Row],[AB]]+6617)-0.267)/0.0024-VLOOKUP(MYRANKS_H[[#This Row],[POS]],ReplacementLevel_H[],COLUMN(ReplacementLevel_H[AVG]),FALSE)</f>
        <v>-0.41889778277600626</v>
      </c>
      <c r="U268" s="24">
        <f>MYRANKS_H[[#This Row],[RSGP]]+MYRANKS_H[[#This Row],[HRSGP]]+MYRANKS_H[[#This Row],[RBISGP]]+MYRANKS_H[[#This Row],[SBSGP]]+MYRANKS_H[[#This Row],[AVGSGP]]</f>
        <v>-3.2070715697889618</v>
      </c>
      <c r="V268" s="57">
        <f>_xlfn.RANK.EQ(MYRANKS_H[[#This Row],[TTLSGP]],U:U,0)</f>
        <v>267</v>
      </c>
    </row>
    <row r="269" spans="1:22" ht="15" customHeight="1" x14ac:dyDescent="0.25">
      <c r="A269" s="7" t="s">
        <v>1522</v>
      </c>
      <c r="B269" s="13" t="str">
        <f>VLOOKUP(MYRANKS_H[[#This Row],[PLAYERID]],PLAYERIDMAP[],COLUMN(PLAYERIDMAP[[#This Row],[PLAYERNAME]]),FALSE)</f>
        <v>Justin Smoak</v>
      </c>
      <c r="C269" s="10" t="str">
        <f>VLOOKUP(MYRANKS_H[[#This Row],[PLAYERID]],PLAYERIDMAP[],COLUMN(PLAYERIDMAP[[#This Row],[TEAM]]),FALSE)</f>
        <v>SEA</v>
      </c>
      <c r="D269" s="10" t="str">
        <f>VLOOKUP(MYRANKS_H[[#This Row],[PLAYERID]],PLAYERIDMAP[],COLUMN(PLAYERIDMAP[[#This Row],[POS]]),FALSE)</f>
        <v>1B</v>
      </c>
      <c r="E269" s="10">
        <f>VLOOKUP(MYRANKS_H[[#This Row],[PLAYERID]],PLAYERIDMAP[],COLUMN(PLAYERIDMAP[[#This Row],[IDFANGRAPHS]]),FALSE)</f>
        <v>9054</v>
      </c>
      <c r="F269" s="10">
        <f>VLOOKUP(MYRANKS_H[[#This Row],[PLAYER NAME]],HITTERPROJECTIONS[],COLUMN(HITTERPROJECTIONS[[#This Row],[PA]]),FALSE)</f>
        <v>450</v>
      </c>
      <c r="G269" s="33">
        <f>VLOOKUP(MYRANKS_H[[#This Row],[PLAYER NAME]],HITTERPROJECTIONS[],COLUMN(HITTERPROJECTIONS[[#This Row],[AB]]),FALSE)</f>
        <v>392.46923076923076</v>
      </c>
      <c r="H269" s="33">
        <f>VLOOKUP(MYRANKS_H[[#This Row],[PLAYER NAME]],HITTERPROJECTIONS[],COLUMN(HITTERPROJECTIONS[[#This Row],[HITS]]),FALSE)</f>
        <v>89.345516538461538</v>
      </c>
      <c r="I269" s="33">
        <f>VLOOKUP(MYRANKS_H[[#This Row],[PLAYER NAME]],HITTERPROJECTIONS[],COLUMN(HITTERPROJECTIONS[[#This Row],[HR]]),FALSE)</f>
        <v>16.239807692307693</v>
      </c>
      <c r="J269" s="33">
        <f>VLOOKUP(MYRANKS_H[[#This Row],[PLAYER NAME]],HITTERPROJECTIONS[],COLUMN(HITTERPROJECTIONS[[#This Row],[R]]),FALSE)</f>
        <v>43.65</v>
      </c>
      <c r="K269" s="33">
        <f>VLOOKUP(MYRANKS_H[[#This Row],[PLAYER NAME]],HITTERPROJECTIONS[],COLUMN(HITTERPROJECTIONS[[#This Row],[RBI]]),FALSE)</f>
        <v>45.9</v>
      </c>
      <c r="L269" s="33">
        <f>VLOOKUP(MYRANKS_H[[#This Row],[PLAYER NAME]],HITTERPROJECTIONS[],COLUMN(HITTERPROJECTIONS[[#This Row],[BB]]),FALSE)</f>
        <v>54</v>
      </c>
      <c r="M269" s="33">
        <f>VLOOKUP(MYRANKS_H[[#This Row],[PLAYER NAME]],HITTERPROJECTIONS[],COLUMN(HITTERPROJECTIONS[[#This Row],[SO]]),FALSE)</f>
        <v>99</v>
      </c>
      <c r="N269" s="33">
        <f>VLOOKUP(MYRANKS_H[[#This Row],[PLAYER NAME]],HITTERPROJECTIONS[],COLUMN(HITTERPROJECTIONS[[#This Row],[SB]]),FALSE)</f>
        <v>0</v>
      </c>
      <c r="O269" s="12">
        <f>MYRANKS_H[[#This Row],[H]]/MYRANKS_H[[#This Row],[AB]]</f>
        <v>0.22764973540306932</v>
      </c>
      <c r="P269" s="24">
        <f>MYRANKS_H[[#This Row],[R]]/24.6-VLOOKUP(MYRANKS_H[[#This Row],[POS]],ReplacementLevel_H[],COLUMN(ReplacementLevel_H[R]),FALSE)</f>
        <v>-0.58560975609756105</v>
      </c>
      <c r="Q269" s="24">
        <f>MYRANKS_H[[#This Row],[HR]]/10.4-VLOOKUP(MYRANKS_H[[#This Row],[POS]],ReplacementLevel_H[],COLUMN(ReplacementLevel_H[HR]),FALSE)</f>
        <v>-0.37848002958579885</v>
      </c>
      <c r="R269" s="24">
        <f>MYRANKS_H[[#This Row],[RBI]]/24.6-VLOOKUP(MYRANKS_H[[#This Row],[POS]],ReplacementLevel_H[],COLUMN(ReplacementLevel_H[RBI]),FALSE)</f>
        <v>-0.83414634146341493</v>
      </c>
      <c r="S269" s="24">
        <f>MYRANKS_H[[#This Row],[SB]]/9.4-VLOOKUP(MYRANKS_H[[#This Row],[POS]],ReplacementLevel_H[],COLUMN(ReplacementLevel_H[SB]),FALSE)</f>
        <v>-0.28999999999999998</v>
      </c>
      <c r="T269" s="24">
        <f>((MYRANKS_H[[#This Row],[H]]+1768)/(MYRANKS_H[[#This Row],[AB]]+6617)-0.267)/0.0024-VLOOKUP(MYRANKS_H[[#This Row],[POS]],ReplacementLevel_H[],COLUMN(ReplacementLevel_H[AVG]),FALSE)</f>
        <v>-1.1330719223043866</v>
      </c>
      <c r="U269" s="24">
        <f>MYRANKS_H[[#This Row],[RSGP]]+MYRANKS_H[[#This Row],[HRSGP]]+MYRANKS_H[[#This Row],[RBISGP]]+MYRANKS_H[[#This Row],[SBSGP]]+MYRANKS_H[[#This Row],[AVGSGP]]</f>
        <v>-3.221308049451161</v>
      </c>
      <c r="V269" s="57">
        <f>_xlfn.RANK.EQ(MYRANKS_H[[#This Row],[TTLSGP]],U:U,0)</f>
        <v>268</v>
      </c>
    </row>
    <row r="270" spans="1:22" ht="15" customHeight="1" x14ac:dyDescent="0.25">
      <c r="A270" s="7" t="s">
        <v>1547</v>
      </c>
      <c r="B270" s="13" t="str">
        <f>VLOOKUP(MYRANKS_H[[#This Row],[PLAYERID]],PLAYERIDMAP[],COLUMN(PLAYERIDMAP[[#This Row],[PLAYERNAME]]),FALSE)</f>
        <v>Jose Tabata</v>
      </c>
      <c r="C270" s="10" t="str">
        <f>VLOOKUP(MYRANKS_H[[#This Row],[PLAYERID]],PLAYERIDMAP[],COLUMN(PLAYERIDMAP[[#This Row],[TEAM]]),FALSE)</f>
        <v>PIT</v>
      </c>
      <c r="D270" s="10" t="str">
        <f>VLOOKUP(MYRANKS_H[[#This Row],[PLAYERID]],PLAYERIDMAP[],COLUMN(PLAYERIDMAP[[#This Row],[POS]]),FALSE)</f>
        <v>OF</v>
      </c>
      <c r="E270" s="10">
        <f>VLOOKUP(MYRANKS_H[[#This Row],[PLAYERID]],PLAYERIDMAP[],COLUMN(PLAYERIDMAP[[#This Row],[IDFANGRAPHS]]),FALSE)</f>
        <v>2411</v>
      </c>
      <c r="F270" s="10">
        <f>VLOOKUP(MYRANKS_H[[#This Row],[PLAYER NAME]],HITTERPROJECTIONS[],COLUMN(HITTERPROJECTIONS[[#This Row],[PA]]),FALSE)</f>
        <v>350</v>
      </c>
      <c r="G270" s="33">
        <f>VLOOKUP(MYRANKS_H[[#This Row],[PLAYER NAME]],HITTERPROJECTIONS[],COLUMN(HITTERPROJECTIONS[[#This Row],[AB]]),FALSE)</f>
        <v>315.83333333333331</v>
      </c>
      <c r="H270" s="33">
        <f>VLOOKUP(MYRANKS_H[[#This Row],[PLAYER NAME]],HITTERPROJECTIONS[],COLUMN(HITTERPROJECTIONS[[#This Row],[HITS]]),FALSE)</f>
        <v>88.22335600000001</v>
      </c>
      <c r="I270" s="33">
        <f>VLOOKUP(MYRANKS_H[[#This Row],[PLAYER NAME]],HITTERPROJECTIONS[],COLUMN(HITTERPROJECTIONS[[#This Row],[HR]]),FALSE)</f>
        <v>4.7476000000000003</v>
      </c>
      <c r="J270" s="33">
        <f>VLOOKUP(MYRANKS_H[[#This Row],[PLAYER NAME]],HITTERPROJECTIONS[],COLUMN(HITTERPROJECTIONS[[#This Row],[R]]),FALSE)</f>
        <v>40.950000000000003</v>
      </c>
      <c r="K270" s="33">
        <f>VLOOKUP(MYRANKS_H[[#This Row],[PLAYER NAME]],HITTERPROJECTIONS[],COLUMN(HITTERPROJECTIONS[[#This Row],[RBI]]),FALSE)</f>
        <v>27.3</v>
      </c>
      <c r="L270" s="33">
        <f>VLOOKUP(MYRANKS_H[[#This Row],[PLAYER NAME]],HITTERPROJECTIONS[],COLUMN(HITTERPROJECTIONS[[#This Row],[BB]]),FALSE)</f>
        <v>28</v>
      </c>
      <c r="M270" s="33">
        <f>VLOOKUP(MYRANKS_H[[#This Row],[PLAYER NAME]],HITTERPROJECTIONS[],COLUMN(HITTERPROJECTIONS[[#This Row],[SO]]),FALSE)</f>
        <v>47.25</v>
      </c>
      <c r="N270" s="33">
        <f>VLOOKUP(MYRANKS_H[[#This Row],[PLAYER NAME]],HITTERPROJECTIONS[],COLUMN(HITTERPROJECTIONS[[#This Row],[SB]]),FALSE)</f>
        <v>6</v>
      </c>
      <c r="O270" s="12">
        <f>MYRANKS_H[[#This Row],[H]]/MYRANKS_H[[#This Row],[AB]]</f>
        <v>0.27933516411609505</v>
      </c>
      <c r="P270" s="24">
        <f>MYRANKS_H[[#This Row],[R]]/24.6-VLOOKUP(MYRANKS_H[[#This Row],[POS]],ReplacementLevel_H[],COLUMN(ReplacementLevel_H[R]),FALSE)</f>
        <v>-1.0853658536585367</v>
      </c>
      <c r="Q270" s="24">
        <f>MYRANKS_H[[#This Row],[HR]]/10.4-VLOOKUP(MYRANKS_H[[#This Row],[POS]],ReplacementLevel_H[],COLUMN(ReplacementLevel_H[HR]),FALSE)</f>
        <v>-0.90350000000000008</v>
      </c>
      <c r="R270" s="24">
        <f>MYRANKS_H[[#This Row],[RBI]]/24.6-VLOOKUP(MYRANKS_H[[#This Row],[POS]],ReplacementLevel_H[],COLUMN(ReplacementLevel_H[RBI]),FALSE)</f>
        <v>-1.2802439024390246</v>
      </c>
      <c r="S270" s="24">
        <f>MYRANKS_H[[#This Row],[SB]]/9.4-VLOOKUP(MYRANKS_H[[#This Row],[POS]],ReplacementLevel_H[],COLUMN(ReplacementLevel_H[SB]),FALSE)</f>
        <v>-0.14170212765957457</v>
      </c>
      <c r="T270" s="24">
        <f>((MYRANKS_H[[#This Row],[H]]+1768)/(MYRANKS_H[[#This Row],[AB]]+6617)-0.267)/0.0024-VLOOKUP(MYRANKS_H[[#This Row],[POS]],ReplacementLevel_H[],COLUMN(ReplacementLevel_H[AVG]),FALSE)</f>
        <v>0.16992956222805161</v>
      </c>
      <c r="U270" s="24">
        <f>MYRANKS_H[[#This Row],[RSGP]]+MYRANKS_H[[#This Row],[HRSGP]]+MYRANKS_H[[#This Row],[RBISGP]]+MYRANKS_H[[#This Row],[SBSGP]]+MYRANKS_H[[#This Row],[AVGSGP]]</f>
        <v>-3.2408823215290847</v>
      </c>
      <c r="V270" s="57">
        <f>_xlfn.RANK.EQ(MYRANKS_H[[#This Row],[TTLSGP]],U:U,0)</f>
        <v>269</v>
      </c>
    </row>
    <row r="271" spans="1:22" ht="15" customHeight="1" x14ac:dyDescent="0.25">
      <c r="A271" s="6" t="s">
        <v>1481</v>
      </c>
      <c r="B271" s="13" t="str">
        <f>VLOOKUP(MYRANKS_H[[#This Row],[PLAYERID]],PLAYERIDMAP[],COLUMN(PLAYERIDMAP[[#This Row],[PLAYERNAME]]),FALSE)</f>
        <v>Dee Gordon</v>
      </c>
      <c r="C271" s="9" t="str">
        <f>VLOOKUP(MYRANKS_H[[#This Row],[PLAYERID]],PLAYERIDMAP[],COLUMN(PLAYERIDMAP[[#This Row],[TEAM]]),FALSE)</f>
        <v>LAD</v>
      </c>
      <c r="D271" s="9" t="str">
        <f>VLOOKUP(MYRANKS_H[[#This Row],[PLAYERID]],PLAYERIDMAP[],COLUMN(PLAYERIDMAP[[#This Row],[POS]]),FALSE)</f>
        <v>SS</v>
      </c>
      <c r="E271" s="9">
        <f>VLOOKUP(MYRANKS_H[[#This Row],[PLAYERID]],PLAYERIDMAP[],COLUMN(PLAYERIDMAP[[#This Row],[IDFANGRAPHS]]),FALSE)</f>
        <v>8203</v>
      </c>
      <c r="F271" s="10">
        <f>VLOOKUP(MYRANKS_H[[#This Row],[PLAYER NAME]],HITTERPROJECTIONS[],COLUMN(HITTERPROJECTIONS[[#This Row],[PA]]),FALSE)</f>
        <v>250</v>
      </c>
      <c r="G271" s="33">
        <f>VLOOKUP(MYRANKS_H[[#This Row],[PLAYER NAME]],HITTERPROJECTIONS[],COLUMN(HITTERPROJECTIONS[[#This Row],[AB]]),FALSE)</f>
        <v>227.10227272727272</v>
      </c>
      <c r="H271" s="33">
        <f>VLOOKUP(MYRANKS_H[[#This Row],[PLAYER NAME]],HITTERPROJECTIONS[],COLUMN(HITTERPROJECTIONS[[#This Row],[HITS]]),FALSE)</f>
        <v>54.938679545454548</v>
      </c>
      <c r="I271" s="33">
        <f>VLOOKUP(MYRANKS_H[[#This Row],[PLAYER NAME]],HITTERPROJECTIONS[],COLUMN(HITTERPROJECTIONS[[#This Row],[HR]]),FALSE)</f>
        <v>1.2435681818181819</v>
      </c>
      <c r="J271" s="33">
        <f>VLOOKUP(MYRANKS_H[[#This Row],[PLAYER NAME]],HITTERPROJECTIONS[],COLUMN(HITTERPROJECTIONS[[#This Row],[R]]),FALSE)</f>
        <v>26.25</v>
      </c>
      <c r="K271" s="33">
        <f>VLOOKUP(MYRANKS_H[[#This Row],[PLAYER NAME]],HITTERPROJECTIONS[],COLUMN(HITTERPROJECTIONS[[#This Row],[RBI]]),FALSE)</f>
        <v>19</v>
      </c>
      <c r="L271" s="33">
        <f>VLOOKUP(MYRANKS_H[[#This Row],[PLAYER NAME]],HITTERPROJECTIONS[],COLUMN(HITTERPROJECTIONS[[#This Row],[BB]]),FALSE)</f>
        <v>20</v>
      </c>
      <c r="M271" s="33">
        <f>VLOOKUP(MYRANKS_H[[#This Row],[PLAYER NAME]],HITTERPROJECTIONS[],COLUMN(HITTERPROJECTIONS[[#This Row],[SO]]),FALSE)</f>
        <v>47.5</v>
      </c>
      <c r="N271" s="33">
        <f>VLOOKUP(MYRANKS_H[[#This Row],[PLAYER NAME]],HITTERPROJECTIONS[],COLUMN(HITTERPROJECTIONS[[#This Row],[SB]]),FALSE)</f>
        <v>21.666666666666668</v>
      </c>
      <c r="O271" s="12">
        <f>MYRANKS_H[[#This Row],[H]]/MYRANKS_H[[#This Row],[AB]]</f>
        <v>0.24191162371778835</v>
      </c>
      <c r="P271" s="24">
        <f>MYRANKS_H[[#This Row],[R]]/24.6-VLOOKUP(MYRANKS_H[[#This Row],[POS]],ReplacementLevel_H[],COLUMN(ReplacementLevel_H[R]),FALSE)</f>
        <v>-1.632926829268293</v>
      </c>
      <c r="Q271" s="24">
        <f>MYRANKS_H[[#This Row],[HR]]/10.4-VLOOKUP(MYRANKS_H[[#This Row],[POS]],ReplacementLevel_H[],COLUMN(ReplacementLevel_H[HR]),FALSE)</f>
        <v>-1.0004261363636364</v>
      </c>
      <c r="R271" s="24">
        <f>MYRANKS_H[[#This Row],[RBI]]/24.6-VLOOKUP(MYRANKS_H[[#This Row],[POS]],ReplacementLevel_H[],COLUMN(ReplacementLevel_H[RBI]),FALSE)</f>
        <v>-1.4276422764227643</v>
      </c>
      <c r="S271" s="24">
        <f>MYRANKS_H[[#This Row],[SB]]/9.4-VLOOKUP(MYRANKS_H[[#This Row],[POS]],ReplacementLevel_H[],COLUMN(ReplacementLevel_H[SB]),FALSE)</f>
        <v>0.89496453900709239</v>
      </c>
      <c r="T271" s="24">
        <f>((MYRANKS_H[[#This Row],[H]]+1768)/(MYRANKS_H[[#This Row],[AB]]+6617)-0.267)/0.0024-VLOOKUP(MYRANKS_H[[#This Row],[POS]],ReplacementLevel_H[],COLUMN(ReplacementLevel_H[AVG]),FALSE)</f>
        <v>-0.1101003905707563</v>
      </c>
      <c r="U271" s="24">
        <f>MYRANKS_H[[#This Row],[RSGP]]+MYRANKS_H[[#This Row],[HRSGP]]+MYRANKS_H[[#This Row],[RBISGP]]+MYRANKS_H[[#This Row],[SBSGP]]+MYRANKS_H[[#This Row],[AVGSGP]]</f>
        <v>-3.2761310936183579</v>
      </c>
      <c r="V271" s="57">
        <f>_xlfn.RANK.EQ(MYRANKS_H[[#This Row],[TTLSGP]],U:U,0)</f>
        <v>270</v>
      </c>
    </row>
    <row r="272" spans="1:22" ht="15" customHeight="1" x14ac:dyDescent="0.25">
      <c r="A272" s="7" t="s">
        <v>1181</v>
      </c>
      <c r="B272" s="13" t="str">
        <f>VLOOKUP(MYRANKS_H[[#This Row],[PLAYERID]],PLAYERIDMAP[],COLUMN(PLAYERIDMAP[[#This Row],[PLAYERNAME]]),FALSE)</f>
        <v>Carlos Quentin</v>
      </c>
      <c r="C272" s="10" t="str">
        <f>VLOOKUP(MYRANKS_H[[#This Row],[PLAYERID]],PLAYERIDMAP[],COLUMN(PLAYERIDMAP[[#This Row],[TEAM]]),FALSE)</f>
        <v>SD</v>
      </c>
      <c r="D272" s="10" t="str">
        <f>VLOOKUP(MYRANKS_H[[#This Row],[PLAYERID]],PLAYERIDMAP[],COLUMN(PLAYERIDMAP[[#This Row],[POS]]),FALSE)</f>
        <v>OF</v>
      </c>
      <c r="E272" s="10">
        <f>VLOOKUP(MYRANKS_H[[#This Row],[PLAYERID]],PLAYERIDMAP[],COLUMN(PLAYERIDMAP[[#This Row],[IDFANGRAPHS]]),FALSE)</f>
        <v>6274</v>
      </c>
      <c r="F272" s="10">
        <f>VLOOKUP(MYRANKS_H[[#This Row],[PLAYER NAME]],HITTERPROJECTIONS[],COLUMN(HITTERPROJECTIONS[[#This Row],[PA]]),FALSE)</f>
        <v>300</v>
      </c>
      <c r="G272" s="33">
        <f>VLOOKUP(MYRANKS_H[[#This Row],[PLAYER NAME]],HITTERPROJECTIONS[],COLUMN(HITTERPROJECTIONS[[#This Row],[AB]]),FALSE)</f>
        <v>254.84210526315789</v>
      </c>
      <c r="H272" s="33">
        <f>VLOOKUP(MYRANKS_H[[#This Row],[PLAYER NAME]],HITTERPROJECTIONS[],COLUMN(HITTERPROJECTIONS[[#This Row],[HITS]]),FALSE)</f>
        <v>63.690899999999999</v>
      </c>
      <c r="I272" s="33">
        <f>VLOOKUP(MYRANKS_H[[#This Row],[PLAYER NAME]],HITTERPROJECTIONS[],COLUMN(HITTERPROJECTIONS[[#This Row],[HR]]),FALSE)</f>
        <v>12.285</v>
      </c>
      <c r="J272" s="33">
        <f>VLOOKUP(MYRANKS_H[[#This Row],[PLAYER NAME]],HITTERPROJECTIONS[],COLUMN(HITTERPROJECTIONS[[#This Row],[R]]),FALSE)</f>
        <v>37.200000000000003</v>
      </c>
      <c r="K272" s="33">
        <f>VLOOKUP(MYRANKS_H[[#This Row],[PLAYER NAME]],HITTERPROJECTIONS[],COLUMN(HITTERPROJECTIONS[[#This Row],[RBI]]),FALSE)</f>
        <v>38.1</v>
      </c>
      <c r="L272" s="33">
        <f>VLOOKUP(MYRANKS_H[[#This Row],[PLAYER NAME]],HITTERPROJECTIONS[],COLUMN(HITTERPROJECTIONS[[#This Row],[BB]]),FALSE)</f>
        <v>30</v>
      </c>
      <c r="M272" s="33">
        <f>VLOOKUP(MYRANKS_H[[#This Row],[PLAYER NAME]],HITTERPROJECTIONS[],COLUMN(HITTERPROJECTIONS[[#This Row],[SO]]),FALSE)</f>
        <v>48</v>
      </c>
      <c r="N272" s="33">
        <f>VLOOKUP(MYRANKS_H[[#This Row],[PLAYER NAME]],HITTERPROJECTIONS[],COLUMN(HITTERPROJECTIONS[[#This Row],[SB]]),FALSE)</f>
        <v>0.30000000000000004</v>
      </c>
      <c r="O272" s="12">
        <f>MYRANKS_H[[#This Row],[H]]/MYRANKS_H[[#This Row],[AB]]</f>
        <v>0.24992298636926891</v>
      </c>
      <c r="P272" s="24">
        <f>MYRANKS_H[[#This Row],[R]]/24.6-VLOOKUP(MYRANKS_H[[#This Row],[POS]],ReplacementLevel_H[],COLUMN(ReplacementLevel_H[R]),FALSE)</f>
        <v>-1.2378048780487805</v>
      </c>
      <c r="Q272" s="24">
        <f>MYRANKS_H[[#This Row],[HR]]/10.4-VLOOKUP(MYRANKS_H[[#This Row],[POS]],ReplacementLevel_H[],COLUMN(ReplacementLevel_H[HR]),FALSE)</f>
        <v>-0.17875000000000019</v>
      </c>
      <c r="R272" s="24">
        <f>MYRANKS_H[[#This Row],[RBI]]/24.6-VLOOKUP(MYRANKS_H[[#This Row],[POS]],ReplacementLevel_H[],COLUMN(ReplacementLevel_H[RBI]),FALSE)</f>
        <v>-0.84121951219512203</v>
      </c>
      <c r="S272" s="24">
        <f>MYRANKS_H[[#This Row],[SB]]/9.4-VLOOKUP(MYRANKS_H[[#This Row],[POS]],ReplacementLevel_H[],COLUMN(ReplacementLevel_H[SB]),FALSE)</f>
        <v>-0.74808510638297876</v>
      </c>
      <c r="T272" s="24">
        <f>((MYRANKS_H[[#This Row],[H]]+1768)/(MYRANKS_H[[#This Row],[AB]]+6617)-0.267)/0.0024-VLOOKUP(MYRANKS_H[[#This Row],[POS]],ReplacementLevel_H[],COLUMN(ReplacementLevel_H[AVG]),FALSE)</f>
        <v>-0.32741591033840289</v>
      </c>
      <c r="U272" s="24">
        <f>MYRANKS_H[[#This Row],[RSGP]]+MYRANKS_H[[#This Row],[HRSGP]]+MYRANKS_H[[#This Row],[RBISGP]]+MYRANKS_H[[#This Row],[SBSGP]]+MYRANKS_H[[#This Row],[AVGSGP]]</f>
        <v>-3.3332754069652841</v>
      </c>
      <c r="V272" s="57">
        <f>_xlfn.RANK.EQ(MYRANKS_H[[#This Row],[TTLSGP]],U:U,0)</f>
        <v>271</v>
      </c>
    </row>
    <row r="273" spans="1:22" ht="15" customHeight="1" x14ac:dyDescent="0.25">
      <c r="A273" s="45" t="s">
        <v>1072</v>
      </c>
      <c r="B273" s="46" t="str">
        <f>VLOOKUP(MYRANKS_H[[#This Row],[PLAYERID]],PLAYERIDMAP[],COLUMN(PLAYERIDMAP[[#This Row],[PLAYERNAME]]),FALSE)</f>
        <v>Rafael Furcal</v>
      </c>
      <c r="C273" s="59" t="str">
        <f>VLOOKUP(MYRANKS_H[[#This Row],[PLAYERID]],PLAYERIDMAP[],COLUMN(PLAYERIDMAP[[#This Row],[TEAM]]),FALSE)</f>
        <v>MIA</v>
      </c>
      <c r="D273" s="59" t="str">
        <f>VLOOKUP(MYRANKS_H[[#This Row],[PLAYERID]],PLAYERIDMAP[],COLUMN(PLAYERIDMAP[[#This Row],[POS]]),FALSE)</f>
        <v>SS</v>
      </c>
      <c r="E273" s="59">
        <f>VLOOKUP(MYRANKS_H[[#This Row],[PLAYERID]],PLAYERIDMAP[],COLUMN(PLAYERIDMAP[[#This Row],[IDFANGRAPHS]]),FALSE)</f>
        <v>88</v>
      </c>
      <c r="F273" s="59">
        <f>VLOOKUP(MYRANKS_H[[#This Row],[PLAYER NAME]],HITTERPROJECTIONS[],COLUMN(HITTERPROJECTIONS[[#This Row],[PA]]),FALSE)</f>
        <v>300</v>
      </c>
      <c r="G273" s="60">
        <f>VLOOKUP(MYRANKS_H[[#This Row],[PLAYER NAME]],HITTERPROJECTIONS[],COLUMN(HITTERPROJECTIONS[[#This Row],[AB]]),FALSE)</f>
        <v>271.3</v>
      </c>
      <c r="H273" s="60">
        <f>VLOOKUP(MYRANKS_H[[#This Row],[PLAYER NAME]],HITTERPROJECTIONS[],COLUMN(HITTERPROJECTIONS[[#This Row],[HITS]]),FALSE)</f>
        <v>75.716200874999998</v>
      </c>
      <c r="I273" s="60">
        <f>VLOOKUP(MYRANKS_H[[#This Row],[PLAYER NAME]],HITTERPROJECTIONS[],COLUMN(HITTERPROJECTIONS[[#This Row],[HR]]),FALSE)</f>
        <v>4.8053250000000007</v>
      </c>
      <c r="J273" s="60">
        <f>VLOOKUP(MYRANKS_H[[#This Row],[PLAYER NAME]],HITTERPROJECTIONS[],COLUMN(HITTERPROJECTIONS[[#This Row],[R]]),FALSE)</f>
        <v>36.299999999999997</v>
      </c>
      <c r="K273" s="60">
        <f>VLOOKUP(MYRANKS_H[[#This Row],[PLAYER NAME]],HITTERPROJECTIONS[],COLUMN(HITTERPROJECTIONS[[#This Row],[RBI]]),FALSE)</f>
        <v>28.5</v>
      </c>
      <c r="L273" s="60">
        <f>VLOOKUP(MYRANKS_H[[#This Row],[PLAYER NAME]],HITTERPROJECTIONS[],COLUMN(HITTERPROJECTIONS[[#This Row],[BB]]),FALSE)</f>
        <v>25.500000000000004</v>
      </c>
      <c r="M273" s="60">
        <f>VLOOKUP(MYRANKS_H[[#This Row],[PLAYER NAME]],HITTERPROJECTIONS[],COLUMN(HITTERPROJECTIONS[[#This Row],[SO]]),FALSE)</f>
        <v>36</v>
      </c>
      <c r="N273" s="60">
        <f>VLOOKUP(MYRANKS_H[[#This Row],[PLAYER NAME]],HITTERPROJECTIONS[],COLUMN(HITTERPROJECTIONS[[#This Row],[SB]]),FALSE)</f>
        <v>5.25</v>
      </c>
      <c r="O273" s="61">
        <f>MYRANKS_H[[#This Row],[H]]/MYRANKS_H[[#This Row],[AB]]</f>
        <v>0.27908662320309618</v>
      </c>
      <c r="P273" s="62">
        <f>MYRANKS_H[[#This Row],[R]]/24.6-VLOOKUP(MYRANKS_H[[#This Row],[POS]],ReplacementLevel_H[],COLUMN(ReplacementLevel_H[R]),FALSE)</f>
        <v>-1.2243902439024394</v>
      </c>
      <c r="Q273" s="62">
        <f>MYRANKS_H[[#This Row],[HR]]/10.4-VLOOKUP(MYRANKS_H[[#This Row],[POS]],ReplacementLevel_H[],COLUMN(ReplacementLevel_H[HR]),FALSE)</f>
        <v>-0.65794951923076928</v>
      </c>
      <c r="R273" s="62">
        <f>MYRANKS_H[[#This Row],[RBI]]/24.6-VLOOKUP(MYRANKS_H[[#This Row],[POS]],ReplacementLevel_H[],COLUMN(ReplacementLevel_H[RBI]),FALSE)</f>
        <v>-1.0414634146341466</v>
      </c>
      <c r="S273" s="62">
        <f>MYRANKS_H[[#This Row],[SB]]/9.4-VLOOKUP(MYRANKS_H[[#This Row],[POS]],ReplacementLevel_H[],COLUMN(ReplacementLevel_H[SB]),FALSE)</f>
        <v>-0.85148936170212763</v>
      </c>
      <c r="T273" s="62">
        <f>((MYRANKS_H[[#This Row],[H]]+1768)/(MYRANKS_H[[#This Row],[AB]]+6617)-0.267)/0.0024-VLOOKUP(MYRANKS_H[[#This Row],[POS]],ReplacementLevel_H[],COLUMN(ReplacementLevel_H[AVG]),FALSE)</f>
        <v>0.43462635162761598</v>
      </c>
      <c r="U273" s="63">
        <f>MYRANKS_H[[#This Row],[RSGP]]+MYRANKS_H[[#This Row],[HRSGP]]+MYRANKS_H[[#This Row],[RBISGP]]+MYRANKS_H[[#This Row],[SBSGP]]+MYRANKS_H[[#This Row],[AVGSGP]]</f>
        <v>-3.3406661878418666</v>
      </c>
      <c r="V273" s="62">
        <f>_xlfn.RANK.EQ(MYRANKS_H[[#This Row],[TTLSGP]],U:U,0)</f>
        <v>272</v>
      </c>
    </row>
    <row r="274" spans="1:22" ht="15" customHeight="1" x14ac:dyDescent="0.25">
      <c r="A274" s="6" t="s">
        <v>1361</v>
      </c>
      <c r="B274" s="13" t="str">
        <f>VLOOKUP(MYRANKS_H[[#This Row],[PLAYERID]],PLAYERIDMAP[],COLUMN(PLAYERIDMAP[[#This Row],[PLAYERNAME]]),FALSE)</f>
        <v>Ryan Flaherty</v>
      </c>
      <c r="C274" s="9" t="str">
        <f>VLOOKUP(MYRANKS_H[[#This Row],[PLAYERID]],PLAYERIDMAP[],COLUMN(PLAYERIDMAP[[#This Row],[TEAM]]),FALSE)</f>
        <v>BAL</v>
      </c>
      <c r="D274" s="9" t="str">
        <f>VLOOKUP(MYRANKS_H[[#This Row],[PLAYERID]],PLAYERIDMAP[],COLUMN(PLAYERIDMAP[[#This Row],[POS]]),FALSE)</f>
        <v>3B</v>
      </c>
      <c r="E274" s="9">
        <f>VLOOKUP(MYRANKS_H[[#This Row],[PLAYERID]],PLAYERIDMAP[],COLUMN(PLAYERIDMAP[[#This Row],[IDFANGRAPHS]]),FALSE)</f>
        <v>7888</v>
      </c>
      <c r="F274" s="10">
        <f>VLOOKUP(MYRANKS_H[[#This Row],[PLAYER NAME]],HITTERPROJECTIONS[],COLUMN(HITTERPROJECTIONS[[#This Row],[PA]]),FALSE)</f>
        <v>300</v>
      </c>
      <c r="G274" s="33">
        <f>VLOOKUP(MYRANKS_H[[#This Row],[PLAYER NAME]],HITTERPROJECTIONS[],COLUMN(HITTERPROJECTIONS[[#This Row],[AB]]),FALSE)</f>
        <v>276.8679245283019</v>
      </c>
      <c r="H274" s="33">
        <f>VLOOKUP(MYRANKS_H[[#This Row],[PLAYER NAME]],HITTERPROJECTIONS[],COLUMN(HITTERPROJECTIONS[[#This Row],[HITS]]),FALSE)</f>
        <v>65.689896000000005</v>
      </c>
      <c r="I274" s="33">
        <f>VLOOKUP(MYRANKS_H[[#This Row],[PLAYER NAME]],HITTERPROJECTIONS[],COLUMN(HITTERPROJECTIONS[[#This Row],[HR]]),FALSE)</f>
        <v>11.575200000000002</v>
      </c>
      <c r="J274" s="33">
        <f>VLOOKUP(MYRANKS_H[[#This Row],[PLAYER NAME]],HITTERPROJECTIONS[],COLUMN(HITTERPROJECTIONS[[#This Row],[R]]),FALSE)</f>
        <v>30.9</v>
      </c>
      <c r="K274" s="33">
        <f>VLOOKUP(MYRANKS_H[[#This Row],[PLAYER NAME]],HITTERPROJECTIONS[],COLUMN(HITTERPROJECTIONS[[#This Row],[RBI]]),FALSE)</f>
        <v>32.1</v>
      </c>
      <c r="L274" s="33">
        <f>VLOOKUP(MYRANKS_H[[#This Row],[PLAYER NAME]],HITTERPROJECTIONS[],COLUMN(HITTERPROJECTIONS[[#This Row],[BB]]),FALSE)</f>
        <v>19.5</v>
      </c>
      <c r="M274" s="33">
        <f>VLOOKUP(MYRANKS_H[[#This Row],[PLAYER NAME]],HITTERPROJECTIONS[],COLUMN(HITTERPROJECTIONS[[#This Row],[SO]]),FALSE)</f>
        <v>66</v>
      </c>
      <c r="N274" s="33">
        <f>VLOOKUP(MYRANKS_H[[#This Row],[PLAYER NAME]],HITTERPROJECTIONS[],COLUMN(HITTERPROJECTIONS[[#This Row],[SB]]),FALSE)</f>
        <v>1.7307692307692306</v>
      </c>
      <c r="O274" s="12">
        <f>MYRANKS_H[[#This Row],[H]]/MYRANKS_H[[#This Row],[AB]]</f>
        <v>0.237260766525828</v>
      </c>
      <c r="P274" s="24">
        <f>MYRANKS_H[[#This Row],[R]]/24.6-VLOOKUP(MYRANKS_H[[#This Row],[POS]],ReplacementLevel_H[],COLUMN(ReplacementLevel_H[R]),FALSE)</f>
        <v>-1.1839024390243904</v>
      </c>
      <c r="Q274" s="24">
        <f>MYRANKS_H[[#This Row],[HR]]/10.4-VLOOKUP(MYRANKS_H[[#This Row],[POS]],ReplacementLevel_H[],COLUMN(ReplacementLevel_H[HR]),FALSE)</f>
        <v>-0.2869999999999997</v>
      </c>
      <c r="R274" s="24">
        <f>MYRANKS_H[[#This Row],[RBI]]/24.6-VLOOKUP(MYRANKS_H[[#This Row],[POS]],ReplacementLevel_H[],COLUMN(ReplacementLevel_H[RBI]),FALSE)</f>
        <v>-1.1751219512195121</v>
      </c>
      <c r="S274" s="24">
        <f>MYRANKS_H[[#This Row],[SB]]/9.4-VLOOKUP(MYRANKS_H[[#This Row],[POS]],ReplacementLevel_H[],COLUMN(ReplacementLevel_H[SB]),FALSE)</f>
        <v>-0.16587561374795418</v>
      </c>
      <c r="T274" s="24">
        <f>((MYRANKS_H[[#This Row],[H]]+1768)/(MYRANKS_H[[#This Row],[AB]]+6617)-0.267)/0.0024-VLOOKUP(MYRANKS_H[[#This Row],[POS]],ReplacementLevel_H[],COLUMN(ReplacementLevel_H[AVG]),FALSE)</f>
        <v>-0.61143974455469141</v>
      </c>
      <c r="U274" s="24">
        <f>MYRANKS_H[[#This Row],[RSGP]]+MYRANKS_H[[#This Row],[HRSGP]]+MYRANKS_H[[#This Row],[RBISGP]]+MYRANKS_H[[#This Row],[SBSGP]]+MYRANKS_H[[#This Row],[AVGSGP]]</f>
        <v>-3.4233397485465478</v>
      </c>
      <c r="V274" s="57">
        <f>_xlfn.RANK.EQ(MYRANKS_H[[#This Row],[TTLSGP]],U:U,0)</f>
        <v>273</v>
      </c>
    </row>
    <row r="275" spans="1:22" x14ac:dyDescent="0.25">
      <c r="A275" s="6" t="s">
        <v>1191</v>
      </c>
      <c r="B275" s="13" t="str">
        <f>VLOOKUP(MYRANKS_H[[#This Row],[PLAYERID]],PLAYERIDMAP[],COLUMN(PLAYERIDMAP[[#This Row],[PLAYERNAME]]),FALSE)</f>
        <v>Lucas Duda</v>
      </c>
      <c r="C275" s="9" t="str">
        <f>VLOOKUP(MYRANKS_H[[#This Row],[PLAYERID]],PLAYERIDMAP[],COLUMN(PLAYERIDMAP[[#This Row],[TEAM]]),FALSE)</f>
        <v>NYM</v>
      </c>
      <c r="D275" s="9" t="str">
        <f>VLOOKUP(MYRANKS_H[[#This Row],[PLAYERID]],PLAYERIDMAP[],COLUMN(PLAYERIDMAP[[#This Row],[POS]]),FALSE)</f>
        <v>OF</v>
      </c>
      <c r="E275" s="9">
        <f>VLOOKUP(MYRANKS_H[[#This Row],[PLAYERID]],PLAYERIDMAP[],COLUMN(PLAYERIDMAP[[#This Row],[IDFANGRAPHS]]),FALSE)</f>
        <v>2502</v>
      </c>
      <c r="F275" s="10">
        <f>VLOOKUP(MYRANKS_H[[#This Row],[PLAYER NAME]],HITTERPROJECTIONS[],COLUMN(HITTERPROJECTIONS[[#This Row],[PA]]),FALSE)</f>
        <v>350</v>
      </c>
      <c r="G275" s="33">
        <f>VLOOKUP(MYRANKS_H[[#This Row],[PLAYER NAME]],HITTERPROJECTIONS[],COLUMN(HITTERPROJECTIONS[[#This Row],[AB]]),FALSE)</f>
        <v>294</v>
      </c>
      <c r="H275" s="33">
        <f>VLOOKUP(MYRANKS_H[[#This Row],[PLAYER NAME]],HITTERPROJECTIONS[],COLUMN(HITTERPROJECTIONS[[#This Row],[HITS]]),FALSE)</f>
        <v>69.041793333333331</v>
      </c>
      <c r="I275" s="33">
        <f>VLOOKUP(MYRANKS_H[[#This Row],[PLAYER NAME]],HITTERPROJECTIONS[],COLUMN(HITTERPROJECTIONS[[#This Row],[HR]]),FALSE)</f>
        <v>12.012</v>
      </c>
      <c r="J275" s="33">
        <f>VLOOKUP(MYRANKS_H[[#This Row],[PLAYER NAME]],HITTERPROJECTIONS[],COLUMN(HITTERPROJECTIONS[[#This Row],[R]]),FALSE)</f>
        <v>37.1</v>
      </c>
      <c r="K275" s="33">
        <f>VLOOKUP(MYRANKS_H[[#This Row],[PLAYER NAME]],HITTERPROJECTIONS[],COLUMN(HITTERPROJECTIONS[[#This Row],[RBI]]),FALSE)</f>
        <v>39.550000000000004</v>
      </c>
      <c r="L275" s="33">
        <f>VLOOKUP(MYRANKS_H[[#This Row],[PLAYER NAME]],HITTERPROJECTIONS[],COLUMN(HITTERPROJECTIONS[[#This Row],[BB]]),FALSE)</f>
        <v>49.000000000000007</v>
      </c>
      <c r="M275" s="33">
        <f>VLOOKUP(MYRANKS_H[[#This Row],[PLAYER NAME]],HITTERPROJECTIONS[],COLUMN(HITTERPROJECTIONS[[#This Row],[SO]]),FALSE)</f>
        <v>91</v>
      </c>
      <c r="N275" s="33">
        <f>VLOOKUP(MYRANKS_H[[#This Row],[PLAYER NAME]],HITTERPROJECTIONS[],COLUMN(HITTERPROJECTIONS[[#This Row],[SB]]),FALSE)</f>
        <v>1.1666666666666667</v>
      </c>
      <c r="O275" s="12">
        <f>MYRANKS_H[[#This Row],[H]]/MYRANKS_H[[#This Row],[AB]]</f>
        <v>0.23483603174603174</v>
      </c>
      <c r="P275" s="24">
        <f>MYRANKS_H[[#This Row],[R]]/24.6-VLOOKUP(MYRANKS_H[[#This Row],[POS]],ReplacementLevel_H[],COLUMN(ReplacementLevel_H[R]),FALSE)</f>
        <v>-1.2418699186991871</v>
      </c>
      <c r="Q275" s="24">
        <f>MYRANKS_H[[#This Row],[HR]]/10.4-VLOOKUP(MYRANKS_H[[#This Row],[POS]],ReplacementLevel_H[],COLUMN(ReplacementLevel_H[HR]),FALSE)</f>
        <v>-0.20500000000000007</v>
      </c>
      <c r="R275" s="24">
        <f>MYRANKS_H[[#This Row],[RBI]]/24.6-VLOOKUP(MYRANKS_H[[#This Row],[POS]],ReplacementLevel_H[],COLUMN(ReplacementLevel_H[RBI]),FALSE)</f>
        <v>-0.7822764227642276</v>
      </c>
      <c r="S275" s="24">
        <f>MYRANKS_H[[#This Row],[SB]]/9.4-VLOOKUP(MYRANKS_H[[#This Row],[POS]],ReplacementLevel_H[],COLUMN(ReplacementLevel_H[SB]),FALSE)</f>
        <v>-0.65588652482269505</v>
      </c>
      <c r="T275" s="24">
        <f>((MYRANKS_H[[#This Row],[H]]+1768)/(MYRANKS_H[[#This Row],[AB]]+6617)-0.267)/0.0024-VLOOKUP(MYRANKS_H[[#This Row],[POS]],ReplacementLevel_H[],COLUMN(ReplacementLevel_H[AVG]),FALSE)</f>
        <v>-0.63409194681588243</v>
      </c>
      <c r="U275" s="24">
        <f>MYRANKS_H[[#This Row],[RSGP]]+MYRANKS_H[[#This Row],[HRSGP]]+MYRANKS_H[[#This Row],[RBISGP]]+MYRANKS_H[[#This Row],[SBSGP]]+MYRANKS_H[[#This Row],[AVGSGP]]</f>
        <v>-3.5191248131019925</v>
      </c>
      <c r="V275" s="57">
        <f>_xlfn.RANK.EQ(MYRANKS_H[[#This Row],[TTLSGP]],U:U,0)</f>
        <v>274</v>
      </c>
    </row>
    <row r="276" spans="1:22" ht="15" customHeight="1" x14ac:dyDescent="0.25">
      <c r="A276" s="6" t="s">
        <v>1154</v>
      </c>
      <c r="B276" s="13" t="str">
        <f>VLOOKUP(MYRANKS_H[[#This Row],[PLAYERID]],PLAYERIDMAP[],COLUMN(PLAYERIDMAP[[#This Row],[PLAYERNAME]]),FALSE)</f>
        <v>Jon Jay</v>
      </c>
      <c r="C276" s="9" t="str">
        <f>VLOOKUP(MYRANKS_H[[#This Row],[PLAYERID]],PLAYERIDMAP[],COLUMN(PLAYERIDMAP[[#This Row],[TEAM]]),FALSE)</f>
        <v>STL</v>
      </c>
      <c r="D276" s="9" t="str">
        <f>VLOOKUP(MYRANKS_H[[#This Row],[PLAYERID]],PLAYERIDMAP[],COLUMN(PLAYERIDMAP[[#This Row],[POS]]),FALSE)</f>
        <v>OF</v>
      </c>
      <c r="E276" s="9">
        <f>VLOOKUP(MYRANKS_H[[#This Row],[PLAYERID]],PLAYERIDMAP[],COLUMN(PLAYERIDMAP[[#This Row],[IDFANGRAPHS]]),FALSE)</f>
        <v>5227</v>
      </c>
      <c r="F276" s="10">
        <f>VLOOKUP(MYRANKS_H[[#This Row],[PLAYER NAME]],HITTERPROJECTIONS[],COLUMN(HITTERPROJECTIONS[[#This Row],[PA]]),FALSE)</f>
        <v>300</v>
      </c>
      <c r="G276" s="33">
        <f>VLOOKUP(MYRANKS_H[[#This Row],[PLAYER NAME]],HITTERPROJECTIONS[],COLUMN(HITTERPROJECTIONS[[#This Row],[AB]]),FALSE)</f>
        <v>267.45833333333331</v>
      </c>
      <c r="H276" s="33">
        <f>VLOOKUP(MYRANKS_H[[#This Row],[PLAYER NAME]],HITTERPROJECTIONS[],COLUMN(HITTERPROJECTIONS[[#This Row],[HITS]]),FALSE)</f>
        <v>75.834194333333329</v>
      </c>
      <c r="I276" s="33">
        <f>VLOOKUP(MYRANKS_H[[#This Row],[PLAYER NAME]],HITTERPROJECTIONS[],COLUMN(HITTERPROJECTIONS[[#This Row],[HR]]),FALSE)</f>
        <v>3.4316333333333335</v>
      </c>
      <c r="J276" s="33">
        <f>VLOOKUP(MYRANKS_H[[#This Row],[PLAYER NAME]],HITTERPROJECTIONS[],COLUMN(HITTERPROJECTIONS[[#This Row],[R]]),FALSE)</f>
        <v>36.6</v>
      </c>
      <c r="K276" s="33">
        <f>VLOOKUP(MYRANKS_H[[#This Row],[PLAYER NAME]],HITTERPROJECTIONS[],COLUMN(HITTERPROJECTIONS[[#This Row],[RBI]]),FALSE)</f>
        <v>27.599999999999998</v>
      </c>
      <c r="L276" s="33">
        <f>VLOOKUP(MYRANKS_H[[#This Row],[PLAYER NAME]],HITTERPROJECTIONS[],COLUMN(HITTERPROJECTIONS[[#This Row],[BB]]),FALSE)</f>
        <v>24</v>
      </c>
      <c r="M276" s="33">
        <f>VLOOKUP(MYRANKS_H[[#This Row],[PLAYER NAME]],HITTERPROJECTIONS[],COLUMN(HITTERPROJECTIONS[[#This Row],[SO]]),FALSE)</f>
        <v>46.5</v>
      </c>
      <c r="N276" s="33">
        <f>VLOOKUP(MYRANKS_H[[#This Row],[PLAYER NAME]],HITTERPROJECTIONS[],COLUMN(HITTERPROJECTIONS[[#This Row],[SB]]),FALSE)</f>
        <v>4.875</v>
      </c>
      <c r="O276" s="12">
        <f>MYRANKS_H[[#This Row],[H]]/MYRANKS_H[[#This Row],[AB]]</f>
        <v>0.283536479825518</v>
      </c>
      <c r="P276" s="24">
        <f>MYRANKS_H[[#This Row],[R]]/24.6-VLOOKUP(MYRANKS_H[[#This Row],[POS]],ReplacementLevel_H[],COLUMN(ReplacementLevel_H[R]),FALSE)</f>
        <v>-1.2621951219512195</v>
      </c>
      <c r="Q276" s="24">
        <f>MYRANKS_H[[#This Row],[HR]]/10.4-VLOOKUP(MYRANKS_H[[#This Row],[POS]],ReplacementLevel_H[],COLUMN(ReplacementLevel_H[HR]),FALSE)</f>
        <v>-1.0300352564102564</v>
      </c>
      <c r="R276" s="24">
        <f>MYRANKS_H[[#This Row],[RBI]]/24.6-VLOOKUP(MYRANKS_H[[#This Row],[POS]],ReplacementLevel_H[],COLUMN(ReplacementLevel_H[RBI]),FALSE)</f>
        <v>-1.2680487804878051</v>
      </c>
      <c r="S276" s="24">
        <f>MYRANKS_H[[#This Row],[SB]]/9.4-VLOOKUP(MYRANKS_H[[#This Row],[POS]],ReplacementLevel_H[],COLUMN(ReplacementLevel_H[SB]),FALSE)</f>
        <v>-0.26138297872340432</v>
      </c>
      <c r="T276" s="24">
        <f>((MYRANKS_H[[#This Row],[H]]+1768)/(MYRANKS_H[[#This Row],[AB]]+6617)-0.267)/0.0024-VLOOKUP(MYRANKS_H[[#This Row],[POS]],ReplacementLevel_H[],COLUMN(ReplacementLevel_H[AVG]),FALSE)</f>
        <v>0.20400063750677594</v>
      </c>
      <c r="U276" s="24">
        <f>MYRANKS_H[[#This Row],[RSGP]]+MYRANKS_H[[#This Row],[HRSGP]]+MYRANKS_H[[#This Row],[RBISGP]]+MYRANKS_H[[#This Row],[SBSGP]]+MYRANKS_H[[#This Row],[AVGSGP]]</f>
        <v>-3.6176615000659091</v>
      </c>
      <c r="V276" s="57">
        <f>_xlfn.RANK.EQ(MYRANKS_H[[#This Row],[TTLSGP]],U:U,0)</f>
        <v>275</v>
      </c>
    </row>
    <row r="277" spans="1:22" x14ac:dyDescent="0.25">
      <c r="A277" s="6" t="s">
        <v>1456</v>
      </c>
      <c r="B277" s="13" t="str">
        <f>VLOOKUP(MYRANKS_H[[#This Row],[PLAYERID]],PLAYERIDMAP[],COLUMN(PLAYERIDMAP[[#This Row],[PLAYERNAME]]),FALSE)</f>
        <v>Juan Lagares</v>
      </c>
      <c r="C277" s="9" t="str">
        <f>VLOOKUP(MYRANKS_H[[#This Row],[PLAYERID]],PLAYERIDMAP[],COLUMN(PLAYERIDMAP[[#This Row],[TEAM]]),FALSE)</f>
        <v>NYM</v>
      </c>
      <c r="D277" s="9" t="str">
        <f>VLOOKUP(MYRANKS_H[[#This Row],[PLAYERID]],PLAYERIDMAP[],COLUMN(PLAYERIDMAP[[#This Row],[POS]]),FALSE)</f>
        <v>OF</v>
      </c>
      <c r="E277" s="9">
        <f>VLOOKUP(MYRANKS_H[[#This Row],[PLAYERID]],PLAYERIDMAP[],COLUMN(PLAYERIDMAP[[#This Row],[IDFANGRAPHS]]),FALSE)</f>
        <v>5384</v>
      </c>
      <c r="F277" s="10">
        <f>VLOOKUP(MYRANKS_H[[#This Row],[PLAYER NAME]],HITTERPROJECTIONS[],COLUMN(HITTERPROJECTIONS[[#This Row],[PA]]),FALSE)</f>
        <v>400</v>
      </c>
      <c r="G277" s="33">
        <f>VLOOKUP(MYRANKS_H[[#This Row],[PLAYER NAME]],HITTERPROJECTIONS[],COLUMN(HITTERPROJECTIONS[[#This Row],[AB]]),FALSE)</f>
        <v>376</v>
      </c>
      <c r="H277" s="33">
        <f>VLOOKUP(MYRANKS_H[[#This Row],[PLAYER NAME]],HITTERPROJECTIONS[],COLUMN(HITTERPROJECTIONS[[#This Row],[HITS]]),FALSE)</f>
        <v>93.872383999999997</v>
      </c>
      <c r="I277" s="33">
        <f>VLOOKUP(MYRANKS_H[[#This Row],[PLAYER NAME]],HITTERPROJECTIONS[],COLUMN(HITTERPROJECTIONS[[#This Row],[HR]]),FALSE)</f>
        <v>4.2911999999999999</v>
      </c>
      <c r="J277" s="33">
        <f>VLOOKUP(MYRANKS_H[[#This Row],[PLAYER NAME]],HITTERPROJECTIONS[],COLUMN(HITTERPROJECTIONS[[#This Row],[R]]),FALSE)</f>
        <v>38.4</v>
      </c>
      <c r="K277" s="33">
        <f>VLOOKUP(MYRANKS_H[[#This Row],[PLAYER NAME]],HITTERPROJECTIONS[],COLUMN(HITTERPROJECTIONS[[#This Row],[RBI]]),FALSE)</f>
        <v>36.799999999999997</v>
      </c>
      <c r="L277" s="33">
        <f>VLOOKUP(MYRANKS_H[[#This Row],[PLAYER NAME]],HITTERPROJECTIONS[],COLUMN(HITTERPROJECTIONS[[#This Row],[BB]]),FALSE)</f>
        <v>20</v>
      </c>
      <c r="M277" s="33">
        <f>VLOOKUP(MYRANKS_H[[#This Row],[PLAYER NAME]],HITTERPROJECTIONS[],COLUMN(HITTERPROJECTIONS[[#This Row],[SO]]),FALSE)</f>
        <v>80</v>
      </c>
      <c r="N277" s="33">
        <f>VLOOKUP(MYRANKS_H[[#This Row],[PLAYER NAME]],HITTERPROJECTIONS[],COLUMN(HITTERPROJECTIONS[[#This Row],[SB]]),FALSE)</f>
        <v>5.6</v>
      </c>
      <c r="O277" s="12">
        <f>MYRANKS_H[[#This Row],[H]]/MYRANKS_H[[#This Row],[AB]]</f>
        <v>0.24966059574468083</v>
      </c>
      <c r="P277" s="24">
        <f>MYRANKS_H[[#This Row],[R]]/24.6-VLOOKUP(MYRANKS_H[[#This Row],[POS]],ReplacementLevel_H[],COLUMN(ReplacementLevel_H[R]),FALSE)</f>
        <v>-1.1890243902439026</v>
      </c>
      <c r="Q277" s="24">
        <f>MYRANKS_H[[#This Row],[HR]]/10.4-VLOOKUP(MYRANKS_H[[#This Row],[POS]],ReplacementLevel_H[],COLUMN(ReplacementLevel_H[HR]),FALSE)</f>
        <v>-0.94738461538461549</v>
      </c>
      <c r="R277" s="24">
        <f>MYRANKS_H[[#This Row],[RBI]]/24.6-VLOOKUP(MYRANKS_H[[#This Row],[POS]],ReplacementLevel_H[],COLUMN(ReplacementLevel_H[RBI]),FALSE)</f>
        <v>-0.89406504065040693</v>
      </c>
      <c r="S277" s="24">
        <f>MYRANKS_H[[#This Row],[SB]]/9.4-VLOOKUP(MYRANKS_H[[#This Row],[POS]],ReplacementLevel_H[],COLUMN(ReplacementLevel_H[SB]),FALSE)</f>
        <v>-0.18425531914893623</v>
      </c>
      <c r="T277" s="24">
        <f>((MYRANKS_H[[#This Row],[H]]+1768)/(MYRANKS_H[[#This Row],[AB]]+6617)-0.267)/0.0024-VLOOKUP(MYRANKS_H[[#This Row],[POS]],ReplacementLevel_H[],COLUMN(ReplacementLevel_H[AVG]),FALSE)</f>
        <v>-0.45332618332618563</v>
      </c>
      <c r="U277" s="24">
        <f>MYRANKS_H[[#This Row],[RSGP]]+MYRANKS_H[[#This Row],[HRSGP]]+MYRANKS_H[[#This Row],[RBISGP]]+MYRANKS_H[[#This Row],[SBSGP]]+MYRANKS_H[[#This Row],[AVGSGP]]</f>
        <v>-3.6680555487540469</v>
      </c>
      <c r="V277" s="57">
        <f>_xlfn.RANK.EQ(MYRANKS_H[[#This Row],[TTLSGP]],U:U,0)</f>
        <v>276</v>
      </c>
    </row>
    <row r="278" spans="1:22" x14ac:dyDescent="0.25">
      <c r="A278" s="45" t="s">
        <v>4302</v>
      </c>
      <c r="B278" s="46" t="str">
        <f>VLOOKUP(MYRANKS_H[[#This Row],[PLAYERID]],PLAYERIDMAP[],COLUMN(PLAYERIDMAP[[#This Row],[PLAYERNAME]]),FALSE)</f>
        <v>Marcell Ozuna</v>
      </c>
      <c r="C278" s="59" t="str">
        <f>VLOOKUP(MYRANKS_H[[#This Row],[PLAYERID]],PLAYERIDMAP[],COLUMN(PLAYERIDMAP[[#This Row],[TEAM]]),FALSE)</f>
        <v>MIA</v>
      </c>
      <c r="D278" s="59" t="str">
        <f>VLOOKUP(MYRANKS_H[[#This Row],[PLAYERID]],PLAYERIDMAP[],COLUMN(PLAYERIDMAP[[#This Row],[POS]]),FALSE)</f>
        <v>OF</v>
      </c>
      <c r="E278" s="59">
        <f>VLOOKUP(MYRANKS_H[[#This Row],[PLAYERID]],PLAYERIDMAP[],COLUMN(PLAYERIDMAP[[#This Row],[IDFANGRAPHS]]),FALSE)</f>
        <v>10324</v>
      </c>
      <c r="F278" s="59">
        <f>VLOOKUP(MYRANKS_H[[#This Row],[PLAYER NAME]],HITTERPROJECTIONS[],COLUMN(HITTERPROJECTIONS[[#This Row],[PA]]),FALSE)</f>
        <v>300</v>
      </c>
      <c r="G278" s="60">
        <f>VLOOKUP(MYRANKS_H[[#This Row],[PLAYER NAME]],HITTERPROJECTIONS[],COLUMN(HITTERPROJECTIONS[[#This Row],[AB]]),FALSE)</f>
        <v>278.5</v>
      </c>
      <c r="H278" s="60">
        <f>VLOOKUP(MYRANKS_H[[#This Row],[PLAYER NAME]],HITTERPROJECTIONS[],COLUMN(HITTERPROJECTIONS[[#This Row],[HITS]]),FALSE)</f>
        <v>68.174099999999996</v>
      </c>
      <c r="I278" s="60">
        <f>VLOOKUP(MYRANKS_H[[#This Row],[PLAYER NAME]],HITTERPROJECTIONS[],COLUMN(HITTERPROJECTIONS[[#This Row],[HR]]),FALSE)</f>
        <v>6.9630000000000001</v>
      </c>
      <c r="J278" s="60">
        <f>VLOOKUP(MYRANKS_H[[#This Row],[PLAYER NAME]],HITTERPROJECTIONS[],COLUMN(HITTERPROJECTIONS[[#This Row],[R]]),FALSE)</f>
        <v>36</v>
      </c>
      <c r="K278" s="60">
        <f>VLOOKUP(MYRANKS_H[[#This Row],[PLAYER NAME]],HITTERPROJECTIONS[],COLUMN(HITTERPROJECTIONS[[#This Row],[RBI]]),FALSE)</f>
        <v>33</v>
      </c>
      <c r="L278" s="60">
        <f>VLOOKUP(MYRANKS_H[[#This Row],[PLAYER NAME]],HITTERPROJECTIONS[],COLUMN(HITTERPROJECTIONS[[#This Row],[BB]]),FALSE)</f>
        <v>18</v>
      </c>
      <c r="M278" s="60">
        <f>VLOOKUP(MYRANKS_H[[#This Row],[PLAYER NAME]],HITTERPROJECTIONS[],COLUMN(HITTERPROJECTIONS[[#This Row],[SO]]),FALSE)</f>
        <v>69</v>
      </c>
      <c r="N278" s="60">
        <f>VLOOKUP(MYRANKS_H[[#This Row],[PLAYER NAME]],HITTERPROJECTIONS[],COLUMN(HITTERPROJECTIONS[[#This Row],[SB]]),FALSE)</f>
        <v>5.3333333333333339</v>
      </c>
      <c r="O278" s="61">
        <f>MYRANKS_H[[#This Row],[H]]/MYRANKS_H[[#This Row],[AB]]</f>
        <v>0.24479030520646319</v>
      </c>
      <c r="P278" s="62">
        <f>MYRANKS_H[[#This Row],[R]]/24.6-VLOOKUP(MYRANKS_H[[#This Row],[POS]],ReplacementLevel_H[],COLUMN(ReplacementLevel_H[R]),FALSE)</f>
        <v>-1.2865853658536586</v>
      </c>
      <c r="Q278" s="62">
        <f>MYRANKS_H[[#This Row],[HR]]/10.4-VLOOKUP(MYRANKS_H[[#This Row],[POS]],ReplacementLevel_H[],COLUMN(ReplacementLevel_H[HR]),FALSE)</f>
        <v>-0.6904807692307694</v>
      </c>
      <c r="R278" s="62">
        <f>MYRANKS_H[[#This Row],[RBI]]/24.6-VLOOKUP(MYRANKS_H[[#This Row],[POS]],ReplacementLevel_H[],COLUMN(ReplacementLevel_H[RBI]),FALSE)</f>
        <v>-1.0485365853658539</v>
      </c>
      <c r="S278" s="62">
        <f>MYRANKS_H[[#This Row],[SB]]/9.4-VLOOKUP(MYRANKS_H[[#This Row],[POS]],ReplacementLevel_H[],COLUMN(ReplacementLevel_H[SB]),FALSE)</f>
        <v>-0.21262411347517729</v>
      </c>
      <c r="T278" s="62">
        <f>((MYRANKS_H[[#This Row],[H]]+1768)/(MYRANKS_H[[#This Row],[AB]]+6617)-0.267)/0.0024-VLOOKUP(MYRANKS_H[[#This Row],[POS]],ReplacementLevel_H[],COLUMN(ReplacementLevel_H[AVG]),FALSE)</f>
        <v>-0.43756121141808391</v>
      </c>
      <c r="U278" s="63">
        <f>MYRANKS_H[[#This Row],[RSGP]]+MYRANKS_H[[#This Row],[HRSGP]]+MYRANKS_H[[#This Row],[RBISGP]]+MYRANKS_H[[#This Row],[SBSGP]]+MYRANKS_H[[#This Row],[AVGSGP]]</f>
        <v>-3.675788045343543</v>
      </c>
      <c r="V278" s="62">
        <f>_xlfn.RANK.EQ(MYRANKS_H[[#This Row],[TTLSGP]],U:U,0)</f>
        <v>277</v>
      </c>
    </row>
    <row r="279" spans="1:22" x14ac:dyDescent="0.25">
      <c r="A279" s="7" t="s">
        <v>1413</v>
      </c>
      <c r="B279" s="13" t="str">
        <f>VLOOKUP(MYRANKS_H[[#This Row],[PLAYERID]],PLAYERIDMAP[],COLUMN(PLAYERIDMAP[[#This Row],[PLAYERNAME]]),FALSE)</f>
        <v>Ryan Raburn</v>
      </c>
      <c r="C279" s="10" t="str">
        <f>VLOOKUP(MYRANKS_H[[#This Row],[PLAYERID]],PLAYERIDMAP[],COLUMN(PLAYERIDMAP[[#This Row],[TEAM]]),FALSE)</f>
        <v>CLE</v>
      </c>
      <c r="D279" s="10" t="str">
        <f>VLOOKUP(MYRANKS_H[[#This Row],[PLAYERID]],PLAYERIDMAP[],COLUMN(PLAYERIDMAP[[#This Row],[POS]]),FALSE)</f>
        <v>OF</v>
      </c>
      <c r="E279" s="10">
        <f>VLOOKUP(MYRANKS_H[[#This Row],[PLAYERID]],PLAYERIDMAP[],COLUMN(PLAYERIDMAP[[#This Row],[IDFANGRAPHS]]),FALSE)</f>
        <v>2218</v>
      </c>
      <c r="F279" s="10">
        <f>VLOOKUP(MYRANKS_H[[#This Row],[PLAYER NAME]],HITTERPROJECTIONS[],COLUMN(HITTERPROJECTIONS[[#This Row],[PA]]),FALSE)</f>
        <v>275</v>
      </c>
      <c r="G279" s="33">
        <f>VLOOKUP(MYRANKS_H[[#This Row],[PLAYER NAME]],HITTERPROJECTIONS[],COLUMN(HITTERPROJECTIONS[[#This Row],[AB]]),FALSE)</f>
        <v>251.55263157894737</v>
      </c>
      <c r="H279" s="33">
        <f>VLOOKUP(MYRANKS_H[[#This Row],[PLAYER NAME]],HITTERPROJECTIONS[],COLUMN(HITTERPROJECTIONS[[#This Row],[HITS]]),FALSE)</f>
        <v>65.376322000000002</v>
      </c>
      <c r="I279" s="33">
        <f>VLOOKUP(MYRANKS_H[[#This Row],[PLAYER NAME]],HITTERPROJECTIONS[],COLUMN(HITTERPROJECTIONS[[#This Row],[HR]]),FALSE)</f>
        <v>10.7338</v>
      </c>
      <c r="J279" s="33">
        <f>VLOOKUP(MYRANKS_H[[#This Row],[PLAYER NAME]],HITTERPROJECTIONS[],COLUMN(HITTERPROJECTIONS[[#This Row],[R]]),FALSE)</f>
        <v>30.525000000000002</v>
      </c>
      <c r="K279" s="33">
        <f>VLOOKUP(MYRANKS_H[[#This Row],[PLAYER NAME]],HITTERPROJECTIONS[],COLUMN(HITTERPROJECTIONS[[#This Row],[RBI]]),FALSE)</f>
        <v>33.825000000000003</v>
      </c>
      <c r="L279" s="33">
        <f>VLOOKUP(MYRANKS_H[[#This Row],[PLAYER NAME]],HITTERPROJECTIONS[],COLUMN(HITTERPROJECTIONS[[#This Row],[BB]]),FALSE)</f>
        <v>19.250000000000004</v>
      </c>
      <c r="M279" s="33">
        <f>VLOOKUP(MYRANKS_H[[#This Row],[PLAYER NAME]],HITTERPROJECTIONS[],COLUMN(HITTERPROJECTIONS[[#This Row],[SO]]),FALSE)</f>
        <v>66</v>
      </c>
      <c r="N279" s="33">
        <f>VLOOKUP(MYRANKS_H[[#This Row],[PLAYER NAME]],HITTERPROJECTIONS[],COLUMN(HITTERPROJECTIONS[[#This Row],[SB]]),FALSE)</f>
        <v>0.6875</v>
      </c>
      <c r="O279" s="12">
        <f>MYRANKS_H[[#This Row],[H]]/MYRANKS_H[[#This Row],[AB]]</f>
        <v>0.25989122669735326</v>
      </c>
      <c r="P279" s="24">
        <f>MYRANKS_H[[#This Row],[R]]/24.6-VLOOKUP(MYRANKS_H[[#This Row],[POS]],ReplacementLevel_H[],COLUMN(ReplacementLevel_H[R]),FALSE)</f>
        <v>-1.5091463414634145</v>
      </c>
      <c r="Q279" s="24">
        <f>MYRANKS_H[[#This Row],[HR]]/10.4-VLOOKUP(MYRANKS_H[[#This Row],[POS]],ReplacementLevel_H[],COLUMN(ReplacementLevel_H[HR]),FALSE)</f>
        <v>-0.32790384615384616</v>
      </c>
      <c r="R279" s="24">
        <f>MYRANKS_H[[#This Row],[RBI]]/24.6-VLOOKUP(MYRANKS_H[[#This Row],[POS]],ReplacementLevel_H[],COLUMN(ReplacementLevel_H[RBI]),FALSE)</f>
        <v>-1.0150000000000001</v>
      </c>
      <c r="S279" s="24">
        <f>MYRANKS_H[[#This Row],[SB]]/9.4-VLOOKUP(MYRANKS_H[[#This Row],[POS]],ReplacementLevel_H[],COLUMN(ReplacementLevel_H[SB]),FALSE)</f>
        <v>-0.70686170212765964</v>
      </c>
      <c r="T279" s="24">
        <f>((MYRANKS_H[[#This Row],[H]]+1768)/(MYRANKS_H[[#This Row],[AB]]+6617)-0.267)/0.0024-VLOOKUP(MYRANKS_H[[#This Row],[POS]],ReplacementLevel_H[],COLUMN(ReplacementLevel_H[AVG]),FALSE)</f>
        <v>-0.17198336558048188</v>
      </c>
      <c r="U279" s="24">
        <f>MYRANKS_H[[#This Row],[RSGP]]+MYRANKS_H[[#This Row],[HRSGP]]+MYRANKS_H[[#This Row],[RBISGP]]+MYRANKS_H[[#This Row],[SBSGP]]+MYRANKS_H[[#This Row],[AVGSGP]]</f>
        <v>-3.730895255325402</v>
      </c>
      <c r="V279" s="57">
        <f>_xlfn.RANK.EQ(MYRANKS_H[[#This Row],[TTLSGP]],U:U,0)</f>
        <v>278</v>
      </c>
    </row>
    <row r="280" spans="1:22" ht="15" customHeight="1" x14ac:dyDescent="0.25">
      <c r="A280" s="7" t="s">
        <v>1415</v>
      </c>
      <c r="B280" s="13" t="str">
        <f>VLOOKUP(MYRANKS_H[[#This Row],[PLAYERID]],PLAYERIDMAP[],COLUMN(PLAYERIDMAP[[#This Row],[PLAYERNAME]]),FALSE)</f>
        <v>Vernon Wells</v>
      </c>
      <c r="C280" s="10" t="str">
        <f>VLOOKUP(MYRANKS_H[[#This Row],[PLAYERID]],PLAYERIDMAP[],COLUMN(PLAYERIDMAP[[#This Row],[TEAM]]),FALSE)</f>
        <v>NYY</v>
      </c>
      <c r="D280" s="10" t="str">
        <f>VLOOKUP(MYRANKS_H[[#This Row],[PLAYERID]],PLAYERIDMAP[],COLUMN(PLAYERIDMAP[[#This Row],[POS]]),FALSE)</f>
        <v>OF</v>
      </c>
      <c r="E280" s="10">
        <f>VLOOKUP(MYRANKS_H[[#This Row],[PLAYERID]],PLAYERIDMAP[],COLUMN(PLAYERIDMAP[[#This Row],[IDFANGRAPHS]]),FALSE)</f>
        <v>1326</v>
      </c>
      <c r="F280" s="10">
        <f>VLOOKUP(MYRANKS_H[[#This Row],[PLAYER NAME]],HITTERPROJECTIONS[],COLUMN(HITTERPROJECTIONS[[#This Row],[PA]]),FALSE)</f>
        <v>300</v>
      </c>
      <c r="G280" s="33">
        <f>VLOOKUP(MYRANKS_H[[#This Row],[PLAYER NAME]],HITTERPROJECTIONS[],COLUMN(HITTERPROJECTIONS[[#This Row],[AB]]),FALSE)</f>
        <v>278.75480769230768</v>
      </c>
      <c r="H280" s="33">
        <f>VLOOKUP(MYRANKS_H[[#This Row],[PLAYER NAME]],HITTERPROJECTIONS[],COLUMN(HITTERPROJECTIONS[[#This Row],[HITS]]),FALSE)</f>
        <v>65.082703124999995</v>
      </c>
      <c r="I280" s="33">
        <f>VLOOKUP(MYRANKS_H[[#This Row],[PLAYER NAME]],HITTERPROJECTIONS[],COLUMN(HITTERPROJECTIONS[[#This Row],[HR]]),FALSE)</f>
        <v>9.0894375000000007</v>
      </c>
      <c r="J280" s="33">
        <f>VLOOKUP(MYRANKS_H[[#This Row],[PLAYER NAME]],HITTERPROJECTIONS[],COLUMN(HITTERPROJECTIONS[[#This Row],[R]]),FALSE)</f>
        <v>33.6</v>
      </c>
      <c r="K280" s="33">
        <f>VLOOKUP(MYRANKS_H[[#This Row],[PLAYER NAME]],HITTERPROJECTIONS[],COLUMN(HITTERPROJECTIONS[[#This Row],[RBI]]),FALSE)</f>
        <v>33</v>
      </c>
      <c r="L280" s="33">
        <f>VLOOKUP(MYRANKS_H[[#This Row],[PLAYER NAME]],HITTERPROJECTIONS[],COLUMN(HITTERPROJECTIONS[[#This Row],[BB]]),FALSE)</f>
        <v>18</v>
      </c>
      <c r="M280" s="33">
        <f>VLOOKUP(MYRANKS_H[[#This Row],[PLAYER NAME]],HITTERPROJECTIONS[],COLUMN(HITTERPROJECTIONS[[#This Row],[SO]]),FALSE)</f>
        <v>48</v>
      </c>
      <c r="N280" s="33">
        <f>VLOOKUP(MYRANKS_H[[#This Row],[PLAYER NAME]],HITTERPROJECTIONS[],COLUMN(HITTERPROJECTIONS[[#This Row],[SB]]),FALSE)</f>
        <v>4.666666666666667</v>
      </c>
      <c r="O280" s="12">
        <f>MYRANKS_H[[#This Row],[H]]/MYRANKS_H[[#This Row],[AB]]</f>
        <v>0.23347652248150255</v>
      </c>
      <c r="P280" s="24">
        <f>MYRANKS_H[[#This Row],[R]]/24.6-VLOOKUP(MYRANKS_H[[#This Row],[POS]],ReplacementLevel_H[],COLUMN(ReplacementLevel_H[R]),FALSE)</f>
        <v>-1.3841463414634148</v>
      </c>
      <c r="Q280" s="24">
        <f>MYRANKS_H[[#This Row],[HR]]/10.4-VLOOKUP(MYRANKS_H[[#This Row],[POS]],ReplacementLevel_H[],COLUMN(ReplacementLevel_H[HR]),FALSE)</f>
        <v>-0.48601562500000006</v>
      </c>
      <c r="R280" s="24">
        <f>MYRANKS_H[[#This Row],[RBI]]/24.6-VLOOKUP(MYRANKS_H[[#This Row],[POS]],ReplacementLevel_H[],COLUMN(ReplacementLevel_H[RBI]),FALSE)</f>
        <v>-1.0485365853658539</v>
      </c>
      <c r="S280" s="24">
        <f>MYRANKS_H[[#This Row],[SB]]/9.4-VLOOKUP(MYRANKS_H[[#This Row],[POS]],ReplacementLevel_H[],COLUMN(ReplacementLevel_H[SB]),FALSE)</f>
        <v>-0.28354609929078017</v>
      </c>
      <c r="T280" s="24">
        <f>((MYRANKS_H[[#This Row],[H]]+1768)/(MYRANKS_H[[#This Row],[AB]]+6617)-0.267)/0.0024-VLOOKUP(MYRANKS_H[[#This Row],[POS]],ReplacementLevel_H[],COLUMN(ReplacementLevel_H[AVG]),FALSE)</f>
        <v>-0.6284545367818406</v>
      </c>
      <c r="U280" s="24">
        <f>MYRANKS_H[[#This Row],[RSGP]]+MYRANKS_H[[#This Row],[HRSGP]]+MYRANKS_H[[#This Row],[RBISGP]]+MYRANKS_H[[#This Row],[SBSGP]]+MYRANKS_H[[#This Row],[AVGSGP]]</f>
        <v>-3.8306991879018897</v>
      </c>
      <c r="V280" s="57">
        <f>_xlfn.RANK.EQ(MYRANKS_H[[#This Row],[TTLSGP]],U:U,0)</f>
        <v>279</v>
      </c>
    </row>
    <row r="281" spans="1:22" ht="15" customHeight="1" x14ac:dyDescent="0.25">
      <c r="A281" s="6" t="s">
        <v>1541</v>
      </c>
      <c r="B281" s="13" t="str">
        <f>VLOOKUP(MYRANKS_H[[#This Row],[PLAYERID]],PLAYERIDMAP[],COLUMN(PLAYERIDMAP[[#This Row],[PLAYERNAME]]),FALSE)</f>
        <v>Gregor Blanco</v>
      </c>
      <c r="C281" s="9" t="str">
        <f>VLOOKUP(MYRANKS_H[[#This Row],[PLAYERID]],PLAYERIDMAP[],COLUMN(PLAYERIDMAP[[#This Row],[TEAM]]),FALSE)</f>
        <v>SF</v>
      </c>
      <c r="D281" s="9" t="str">
        <f>VLOOKUP(MYRANKS_H[[#This Row],[PLAYERID]],PLAYERIDMAP[],COLUMN(PLAYERIDMAP[[#This Row],[POS]]),FALSE)</f>
        <v>OF</v>
      </c>
      <c r="E281" s="9">
        <f>VLOOKUP(MYRANKS_H[[#This Row],[PLAYERID]],PLAYERIDMAP[],COLUMN(PLAYERIDMAP[[#This Row],[IDFANGRAPHS]]),FALSE)</f>
        <v>3123</v>
      </c>
      <c r="F281" s="10">
        <f>VLOOKUP(MYRANKS_H[[#This Row],[PLAYER NAME]],HITTERPROJECTIONS[],COLUMN(HITTERPROJECTIONS[[#This Row],[PA]]),FALSE)</f>
        <v>300</v>
      </c>
      <c r="G281" s="33">
        <f>VLOOKUP(MYRANKS_H[[#This Row],[PLAYER NAME]],HITTERPROJECTIONS[],COLUMN(HITTERPROJECTIONS[[#This Row],[AB]]),FALSE)</f>
        <v>264.5</v>
      </c>
      <c r="H281" s="33">
        <f>VLOOKUP(MYRANKS_H[[#This Row],[PLAYER NAME]],HITTERPROJECTIONS[],COLUMN(HITTERPROJECTIONS[[#This Row],[HITS]]),FALSE)</f>
        <v>69.110030000000009</v>
      </c>
      <c r="I281" s="33">
        <f>VLOOKUP(MYRANKS_H[[#This Row],[PLAYER NAME]],HITTERPROJECTIONS[],COLUMN(HITTERPROJECTIONS[[#This Row],[HR]]),FALSE)</f>
        <v>1.7556000000000003</v>
      </c>
      <c r="J281" s="33">
        <f>VLOOKUP(MYRANKS_H[[#This Row],[PLAYER NAME]],HITTERPROJECTIONS[],COLUMN(HITTERPROJECTIONS[[#This Row],[R]]),FALSE)</f>
        <v>33</v>
      </c>
      <c r="K281" s="33">
        <f>VLOOKUP(MYRANKS_H[[#This Row],[PLAYER NAME]],HITTERPROJECTIONS[],COLUMN(HITTERPROJECTIONS[[#This Row],[RBI]]),FALSE)</f>
        <v>25.200000000000003</v>
      </c>
      <c r="L281" s="33">
        <f>VLOOKUP(MYRANKS_H[[#This Row],[PLAYER NAME]],HITTERPROJECTIONS[],COLUMN(HITTERPROJECTIONS[[#This Row],[BB]]),FALSE)</f>
        <v>33</v>
      </c>
      <c r="M281" s="33">
        <f>VLOOKUP(MYRANKS_H[[#This Row],[PLAYER NAME]],HITTERPROJECTIONS[],COLUMN(HITTERPROJECTIONS[[#This Row],[SO]]),FALSE)</f>
        <v>57</v>
      </c>
      <c r="N281" s="33">
        <f>VLOOKUP(MYRANKS_H[[#This Row],[PLAYER NAME]],HITTERPROJECTIONS[],COLUMN(HITTERPROJECTIONS[[#This Row],[SB]]),FALSE)</f>
        <v>9.545454545454545</v>
      </c>
      <c r="O281" s="12">
        <f>MYRANKS_H[[#This Row],[H]]/MYRANKS_H[[#This Row],[AB]]</f>
        <v>0.26128555765595468</v>
      </c>
      <c r="P281" s="24">
        <f>MYRANKS_H[[#This Row],[R]]/24.6-VLOOKUP(MYRANKS_H[[#This Row],[POS]],ReplacementLevel_H[],COLUMN(ReplacementLevel_H[R]),FALSE)</f>
        <v>-1.4085365853658538</v>
      </c>
      <c r="Q281" s="24">
        <f>MYRANKS_H[[#This Row],[HR]]/10.4-VLOOKUP(MYRANKS_H[[#This Row],[POS]],ReplacementLevel_H[],COLUMN(ReplacementLevel_H[HR]),FALSE)</f>
        <v>-1.1911923076923077</v>
      </c>
      <c r="R281" s="24">
        <f>MYRANKS_H[[#This Row],[RBI]]/24.6-VLOOKUP(MYRANKS_H[[#This Row],[POS]],ReplacementLevel_H[],COLUMN(ReplacementLevel_H[RBI]),FALSE)</f>
        <v>-1.3656097560975611</v>
      </c>
      <c r="S281" s="24">
        <f>MYRANKS_H[[#This Row],[SB]]/9.4-VLOOKUP(MYRANKS_H[[#This Row],[POS]],ReplacementLevel_H[],COLUMN(ReplacementLevel_H[SB]),FALSE)</f>
        <v>0.23547388781431322</v>
      </c>
      <c r="T281" s="24">
        <f>((MYRANKS_H[[#This Row],[H]]+1768)/(MYRANKS_H[[#This Row],[AB]]+6617)-0.267)/0.0024-VLOOKUP(MYRANKS_H[[#This Row],[POS]],ReplacementLevel_H[],COLUMN(ReplacementLevel_H[AVG]),FALSE)</f>
        <v>-0.15516566155633968</v>
      </c>
      <c r="U281" s="24">
        <f>MYRANKS_H[[#This Row],[RSGP]]+MYRANKS_H[[#This Row],[HRSGP]]+MYRANKS_H[[#This Row],[RBISGP]]+MYRANKS_H[[#This Row],[SBSGP]]+MYRANKS_H[[#This Row],[AVGSGP]]</f>
        <v>-3.8850304228977492</v>
      </c>
      <c r="V281" s="57">
        <f>_xlfn.RANK.EQ(MYRANKS_H[[#This Row],[TTLSGP]],U:U,0)</f>
        <v>280</v>
      </c>
    </row>
    <row r="282" spans="1:22" x14ac:dyDescent="0.25">
      <c r="A282" s="6" t="s">
        <v>1487</v>
      </c>
      <c r="B282" s="13" t="str">
        <f>VLOOKUP(MYRANKS_H[[#This Row],[PLAYERID]],PLAYERIDMAP[],COLUMN(PLAYERIDMAP[[#This Row],[PLAYERNAME]]),FALSE)</f>
        <v>Nick Franklin</v>
      </c>
      <c r="C282" s="9" t="str">
        <f>VLOOKUP(MYRANKS_H[[#This Row],[PLAYERID]],PLAYERIDMAP[],COLUMN(PLAYERIDMAP[[#This Row],[TEAM]]),FALSE)</f>
        <v>SEA</v>
      </c>
      <c r="D282" s="9" t="str">
        <f>VLOOKUP(MYRANKS_H[[#This Row],[PLAYERID]],PLAYERIDMAP[],COLUMN(PLAYERIDMAP[[#This Row],[POS]]),FALSE)</f>
        <v>SS</v>
      </c>
      <c r="E282" s="9">
        <f>VLOOKUP(MYRANKS_H[[#This Row],[PLAYERID]],PLAYERIDMAP[],COLUMN(PLAYERIDMAP[[#This Row],[IDFANGRAPHS]]),FALSE)</f>
        <v>10166</v>
      </c>
      <c r="F282" s="10">
        <f>VLOOKUP(MYRANKS_H[[#This Row],[PLAYER NAME]],HITTERPROJECTIONS[],COLUMN(HITTERPROJECTIONS[[#This Row],[PA]]),FALSE)</f>
        <v>250</v>
      </c>
      <c r="G282" s="33">
        <f>VLOOKUP(MYRANKS_H[[#This Row],[PLAYER NAME]],HITTERPROJECTIONS[],COLUMN(HITTERPROJECTIONS[[#This Row],[AB]]),FALSE)</f>
        <v>220.25</v>
      </c>
      <c r="H282" s="33">
        <f>VLOOKUP(MYRANKS_H[[#This Row],[PLAYER NAME]],HITTERPROJECTIONS[],COLUMN(HITTERPROJECTIONS[[#This Row],[HITS]]),FALSE)</f>
        <v>53.616662499999997</v>
      </c>
      <c r="I282" s="33">
        <f>VLOOKUP(MYRANKS_H[[#This Row],[PLAYER NAME]],HITTERPROJECTIONS[],COLUMN(HITTERPROJECTIONS[[#This Row],[HR]]),FALSE)</f>
        <v>7.5325000000000006</v>
      </c>
      <c r="J282" s="33">
        <f>VLOOKUP(MYRANKS_H[[#This Row],[PLAYER NAME]],HITTERPROJECTIONS[],COLUMN(HITTERPROJECTIONS[[#This Row],[R]]),FALSE)</f>
        <v>25.75</v>
      </c>
      <c r="K282" s="33">
        <f>VLOOKUP(MYRANKS_H[[#This Row],[PLAYER NAME]],HITTERPROJECTIONS[],COLUMN(HITTERPROJECTIONS[[#This Row],[RBI]]),FALSE)</f>
        <v>28</v>
      </c>
      <c r="L282" s="33">
        <f>VLOOKUP(MYRANKS_H[[#This Row],[PLAYER NAME]],HITTERPROJECTIONS[],COLUMN(HITTERPROJECTIONS[[#This Row],[BB]]),FALSE)</f>
        <v>27.5</v>
      </c>
      <c r="M282" s="33">
        <f>VLOOKUP(MYRANKS_H[[#This Row],[PLAYER NAME]],HITTERPROJECTIONS[],COLUMN(HITTERPROJECTIONS[[#This Row],[SO]]),FALSE)</f>
        <v>57.5</v>
      </c>
      <c r="N282" s="33">
        <f>VLOOKUP(MYRANKS_H[[#This Row],[PLAYER NAME]],HITTERPROJECTIONS[],COLUMN(HITTERPROJECTIONS[[#This Row],[SB]]),FALSE)</f>
        <v>3.6363636363636367</v>
      </c>
      <c r="O282" s="12">
        <f>MYRANKS_H[[#This Row],[H]]/MYRANKS_H[[#This Row],[AB]]</f>
        <v>0.24343547105561861</v>
      </c>
      <c r="P282" s="24">
        <f>MYRANKS_H[[#This Row],[R]]/24.6-VLOOKUP(MYRANKS_H[[#This Row],[POS]],ReplacementLevel_H[],COLUMN(ReplacementLevel_H[R]),FALSE)</f>
        <v>-1.6532520325203255</v>
      </c>
      <c r="Q282" s="24">
        <f>MYRANKS_H[[#This Row],[HR]]/10.4-VLOOKUP(MYRANKS_H[[#This Row],[POS]],ReplacementLevel_H[],COLUMN(ReplacementLevel_H[HR]),FALSE)</f>
        <v>-0.39572115384615392</v>
      </c>
      <c r="R282" s="24">
        <f>MYRANKS_H[[#This Row],[RBI]]/24.6-VLOOKUP(MYRANKS_H[[#This Row],[POS]],ReplacementLevel_H[],COLUMN(ReplacementLevel_H[RBI]),FALSE)</f>
        <v>-1.0617886178861791</v>
      </c>
      <c r="S282" s="24">
        <f>MYRANKS_H[[#This Row],[SB]]/9.4-VLOOKUP(MYRANKS_H[[#This Row],[POS]],ReplacementLevel_H[],COLUMN(ReplacementLevel_H[SB]),FALSE)</f>
        <v>-1.0231528046421663</v>
      </c>
      <c r="T282" s="24">
        <f>((MYRANKS_H[[#This Row],[H]]+1768)/(MYRANKS_H[[#This Row],[AB]]+6617)-0.267)/0.0024-VLOOKUP(MYRANKS_H[[#This Row],[POS]],ReplacementLevel_H[],COLUMN(ReplacementLevel_H[AVG]),FALSE)</f>
        <v>-7.9441265372277359E-2</v>
      </c>
      <c r="U282" s="24">
        <f>MYRANKS_H[[#This Row],[RSGP]]+MYRANKS_H[[#This Row],[HRSGP]]+MYRANKS_H[[#This Row],[RBISGP]]+MYRANKS_H[[#This Row],[SBSGP]]+MYRANKS_H[[#This Row],[AVGSGP]]</f>
        <v>-4.2133558742671022</v>
      </c>
      <c r="V282" s="57">
        <f>_xlfn.RANK.EQ(MYRANKS_H[[#This Row],[TTLSGP]],U:U,0)</f>
        <v>281</v>
      </c>
    </row>
    <row r="283" spans="1:22" ht="15" customHeight="1" x14ac:dyDescent="0.25">
      <c r="A283" s="45" t="s">
        <v>5267</v>
      </c>
      <c r="B283" s="13" t="str">
        <f>VLOOKUP(MYRANKS_H[[#This Row],[PLAYERID]],PLAYERIDMAP[],COLUMN(PLAYERIDMAP[[#This Row],[PLAYERNAME]]),FALSE)</f>
        <v>Abraham Almonte</v>
      </c>
      <c r="C283" s="59" t="str">
        <f>VLOOKUP(MYRANKS_H[[#This Row],[PLAYERID]],PLAYERIDMAP[],COLUMN(PLAYERIDMAP[[#This Row],[TEAM]]),FALSE)</f>
        <v>SEA</v>
      </c>
      <c r="D283" s="59" t="str">
        <f>VLOOKUP(MYRANKS_H[[#This Row],[PLAYERID]],PLAYERIDMAP[],COLUMN(PLAYERIDMAP[[#This Row],[POS]]),FALSE)</f>
        <v>OF</v>
      </c>
      <c r="E283" s="59">
        <f>VLOOKUP(MYRANKS_H[[#This Row],[PLAYERID]],PLAYERIDMAP[],COLUMN(PLAYERIDMAP[[#This Row],[IDFANGRAPHS]]),FALSE)</f>
        <v>5486</v>
      </c>
      <c r="F283" s="59">
        <f>VLOOKUP(MYRANKS_H[[#This Row],[PLAYER NAME]],HITTERPROJECTIONS[],COLUMN(HITTERPROJECTIONS[[#This Row],[PA]]),FALSE)</f>
        <v>200</v>
      </c>
      <c r="G283" s="60">
        <f>VLOOKUP(MYRANKS_H[[#This Row],[PLAYER NAME]],HITTERPROJECTIONS[],COLUMN(HITTERPROJECTIONS[[#This Row],[AB]]),FALSE)</f>
        <v>180.6</v>
      </c>
      <c r="H283" s="60">
        <f>VLOOKUP(MYRANKS_H[[#This Row],[PLAYER NAME]],HITTERPROJECTIONS[],COLUMN(HITTERPROJECTIONS[[#This Row],[HITS]]),FALSE)</f>
        <v>47.413343999999995</v>
      </c>
      <c r="I283" s="60">
        <f>VLOOKUP(MYRANKS_H[[#This Row],[PLAYER NAME]],HITTERPROJECTIONS[],COLUMN(HITTERPROJECTIONS[[#This Row],[HR]]),FALSE)</f>
        <v>5.097599999999999</v>
      </c>
      <c r="J283" s="60">
        <f>VLOOKUP(MYRANKS_H[[#This Row],[PLAYER NAME]],HITTERPROJECTIONS[],COLUMN(HITTERPROJECTIONS[[#This Row],[R]]),FALSE)</f>
        <v>23.400000000000002</v>
      </c>
      <c r="K283" s="60">
        <f>VLOOKUP(MYRANKS_H[[#This Row],[PLAYER NAME]],HITTERPROJECTIONS[],COLUMN(HITTERPROJECTIONS[[#This Row],[RBI]]),FALSE)</f>
        <v>22</v>
      </c>
      <c r="L283" s="60">
        <f>VLOOKUP(MYRANKS_H[[#This Row],[PLAYER NAME]],HITTERPROJECTIONS[],COLUMN(HITTERPROJECTIONS[[#This Row],[BB]]),FALSE)</f>
        <v>18</v>
      </c>
      <c r="M283" s="60">
        <f>VLOOKUP(MYRANKS_H[[#This Row],[PLAYER NAME]],HITTERPROJECTIONS[],COLUMN(HITTERPROJECTIONS[[#This Row],[SO]]),FALSE)</f>
        <v>40</v>
      </c>
      <c r="N283" s="60">
        <f>VLOOKUP(MYRANKS_H[[#This Row],[PLAYER NAME]],HITTERPROJECTIONS[],COLUMN(HITTERPROJECTIONS[[#This Row],[SB]]),FALSE)</f>
        <v>6</v>
      </c>
      <c r="O283" s="61">
        <f>MYRANKS_H[[#This Row],[H]]/MYRANKS_H[[#This Row],[AB]]</f>
        <v>0.26253235880398668</v>
      </c>
      <c r="P283" s="62">
        <f>MYRANKS_H[[#This Row],[R]]/24.6-VLOOKUP(MYRANKS_H[[#This Row],[POS]],ReplacementLevel_H[],COLUMN(ReplacementLevel_H[R]),FALSE)</f>
        <v>-1.7987804878048781</v>
      </c>
      <c r="Q283" s="62">
        <f>MYRANKS_H[[#This Row],[HR]]/10.4-VLOOKUP(MYRANKS_H[[#This Row],[POS]],ReplacementLevel_H[],COLUMN(ReplacementLevel_H[HR]),FALSE)</f>
        <v>-0.86984615384615405</v>
      </c>
      <c r="R283" s="62">
        <f>MYRANKS_H[[#This Row],[RBI]]/24.6-VLOOKUP(MYRANKS_H[[#This Row],[POS]],ReplacementLevel_H[],COLUMN(ReplacementLevel_H[RBI]),FALSE)</f>
        <v>-1.4956910569105692</v>
      </c>
      <c r="S283" s="62">
        <f>MYRANKS_H[[#This Row],[SB]]/9.4-VLOOKUP(MYRANKS_H[[#This Row],[POS]],ReplacementLevel_H[],COLUMN(ReplacementLevel_H[SB]),FALSE)</f>
        <v>-0.14170212765957457</v>
      </c>
      <c r="T283" s="62">
        <f>((MYRANKS_H[[#This Row],[H]]+1768)/(MYRANKS_H[[#This Row],[AB]]+6617)-0.267)/0.0024-VLOOKUP(MYRANKS_H[[#This Row],[POS]],ReplacementLevel_H[],COLUMN(ReplacementLevel_H[AVG]),FALSE)</f>
        <v>-0.11216272409871393</v>
      </c>
      <c r="U283" s="63">
        <f>MYRANKS_H[[#This Row],[RSGP]]+MYRANKS_H[[#This Row],[HRSGP]]+MYRANKS_H[[#This Row],[RBISGP]]+MYRANKS_H[[#This Row],[SBSGP]]+MYRANKS_H[[#This Row],[AVGSGP]]</f>
        <v>-4.4181825503198899</v>
      </c>
      <c r="V283" s="62">
        <f>_xlfn.RANK.EQ(MYRANKS_H[[#This Row],[TTLSGP]],U:U,0)</f>
        <v>282</v>
      </c>
    </row>
    <row r="284" spans="1:22" x14ac:dyDescent="0.25">
      <c r="A284" s="7" t="s">
        <v>1414</v>
      </c>
      <c r="B284" s="13" t="str">
        <f>VLOOKUP(MYRANKS_H[[#This Row],[PLAYERID]],PLAYERIDMAP[],COLUMN(PLAYERIDMAP[[#This Row],[PLAYERNAME]]),FALSE)</f>
        <v>Ruben Tejada</v>
      </c>
      <c r="C284" s="10" t="str">
        <f>VLOOKUP(MYRANKS_H[[#This Row],[PLAYERID]],PLAYERIDMAP[],COLUMN(PLAYERIDMAP[[#This Row],[TEAM]]),FALSE)</f>
        <v>NYM</v>
      </c>
      <c r="D284" s="10" t="str">
        <f>VLOOKUP(MYRANKS_H[[#This Row],[PLAYERID]],PLAYERIDMAP[],COLUMN(PLAYERIDMAP[[#This Row],[POS]]),FALSE)</f>
        <v>SS</v>
      </c>
      <c r="E284" s="10">
        <f>VLOOKUP(MYRANKS_H[[#This Row],[PLAYERID]],PLAYERIDMAP[],COLUMN(PLAYERIDMAP[[#This Row],[IDFANGRAPHS]]),FALSE)</f>
        <v>5519</v>
      </c>
      <c r="F284" s="10">
        <f>VLOOKUP(MYRANKS_H[[#This Row],[PLAYER NAME]],HITTERPROJECTIONS[],COLUMN(HITTERPROJECTIONS[[#This Row],[PA]]),FALSE)</f>
        <v>300</v>
      </c>
      <c r="G284" s="33">
        <f>VLOOKUP(MYRANKS_H[[#This Row],[PLAYER NAME]],HITTERPROJECTIONS[],COLUMN(HITTERPROJECTIONS[[#This Row],[AB]]),FALSE)</f>
        <v>273</v>
      </c>
      <c r="H284" s="33">
        <f>VLOOKUP(MYRANKS_H[[#This Row],[PLAYER NAME]],HITTERPROJECTIONS[],COLUMN(HITTERPROJECTIONS[[#This Row],[HITS]]),FALSE)</f>
        <v>72.235359999999986</v>
      </c>
      <c r="I284" s="33">
        <f>VLOOKUP(MYRANKS_H[[#This Row],[PLAYER NAME]],HITTERPROJECTIONS[],COLUMN(HITTERPROJECTIONS[[#This Row],[HR]]),FALSE)</f>
        <v>0.76480000000000004</v>
      </c>
      <c r="J284" s="33">
        <f>VLOOKUP(MYRANKS_H[[#This Row],[PLAYER NAME]],HITTERPROJECTIONS[],COLUMN(HITTERPROJECTIONS[[#This Row],[R]]),FALSE)</f>
        <v>30</v>
      </c>
      <c r="K284" s="33">
        <f>VLOOKUP(MYRANKS_H[[#This Row],[PLAYER NAME]],HITTERPROJECTIONS[],COLUMN(HITTERPROJECTIONS[[#This Row],[RBI]]),FALSE)</f>
        <v>21.299999999999997</v>
      </c>
      <c r="L284" s="33">
        <f>VLOOKUP(MYRANKS_H[[#This Row],[PLAYER NAME]],HITTERPROJECTIONS[],COLUMN(HITTERPROJECTIONS[[#This Row],[BB]]),FALSE)</f>
        <v>21.000000000000004</v>
      </c>
      <c r="M284" s="33">
        <f>VLOOKUP(MYRANKS_H[[#This Row],[PLAYER NAME]],HITTERPROJECTIONS[],COLUMN(HITTERPROJECTIONS[[#This Row],[SO]]),FALSE)</f>
        <v>36</v>
      </c>
      <c r="N284" s="33">
        <f>VLOOKUP(MYRANKS_H[[#This Row],[PLAYER NAME]],HITTERPROJECTIONS[],COLUMN(HITTERPROJECTIONS[[#This Row],[SB]]),FALSE)</f>
        <v>2.6</v>
      </c>
      <c r="O284" s="12">
        <f>MYRANKS_H[[#This Row],[H]]/MYRANKS_H[[#This Row],[AB]]</f>
        <v>0.26459838827838822</v>
      </c>
      <c r="P284" s="24">
        <f>MYRANKS_H[[#This Row],[R]]/24.6-VLOOKUP(MYRANKS_H[[#This Row],[POS]],ReplacementLevel_H[],COLUMN(ReplacementLevel_H[R]),FALSE)</f>
        <v>-1.480487804878049</v>
      </c>
      <c r="Q284" s="24">
        <f>MYRANKS_H[[#This Row],[HR]]/10.4-VLOOKUP(MYRANKS_H[[#This Row],[POS]],ReplacementLevel_H[],COLUMN(ReplacementLevel_H[HR]),FALSE)</f>
        <v>-1.0464615384615386</v>
      </c>
      <c r="R284" s="24">
        <f>MYRANKS_H[[#This Row],[RBI]]/24.6-VLOOKUP(MYRANKS_H[[#This Row],[POS]],ReplacementLevel_H[],COLUMN(ReplacementLevel_H[RBI]),FALSE)</f>
        <v>-1.3341463414634149</v>
      </c>
      <c r="S284" s="24">
        <f>MYRANKS_H[[#This Row],[SB]]/9.4-VLOOKUP(MYRANKS_H[[#This Row],[POS]],ReplacementLevel_H[],COLUMN(ReplacementLevel_H[SB]),FALSE)</f>
        <v>-1.1334042553191488</v>
      </c>
      <c r="T284" s="24">
        <f>((MYRANKS_H[[#This Row],[H]]+1768)/(MYRANKS_H[[#This Row],[AB]]+6617)-0.267)/0.0024-VLOOKUP(MYRANKS_H[[#This Row],[POS]],ReplacementLevel_H[],COLUMN(ReplacementLevel_H[AVG]),FALSE)</f>
        <v>0.19660861151425868</v>
      </c>
      <c r="U284" s="24">
        <f>MYRANKS_H[[#This Row],[RSGP]]+MYRANKS_H[[#This Row],[HRSGP]]+MYRANKS_H[[#This Row],[RBISGP]]+MYRANKS_H[[#This Row],[SBSGP]]+MYRANKS_H[[#This Row],[AVGSGP]]</f>
        <v>-4.7978913286078928</v>
      </c>
      <c r="V284" s="57">
        <f>_xlfn.RANK.EQ(MYRANKS_H[[#This Row],[TTLSGP]],U:U,0)</f>
        <v>283</v>
      </c>
    </row>
    <row r="285" spans="1:22" ht="15" customHeight="1" x14ac:dyDescent="0.25">
      <c r="A285" s="7" t="s">
        <v>1097</v>
      </c>
      <c r="B285" s="13" t="str">
        <f>VLOOKUP(MYRANKS_H[[#This Row],[PLAYERID]],PLAYERIDMAP[],COLUMN(PLAYERIDMAP[[#This Row],[PLAYERNAME]]),FALSE)</f>
        <v>George Springer</v>
      </c>
      <c r="C285" s="10" t="str">
        <f>VLOOKUP(MYRANKS_H[[#This Row],[PLAYERID]],PLAYERIDMAP[],COLUMN(PLAYERIDMAP[[#This Row],[TEAM]]),FALSE)</f>
        <v>HOU</v>
      </c>
      <c r="D285" s="10" t="str">
        <f>VLOOKUP(MYRANKS_H[[#This Row],[PLAYERID]],PLAYERIDMAP[],COLUMN(PLAYERIDMAP[[#This Row],[POS]]),FALSE)</f>
        <v>OF</v>
      </c>
      <c r="E285" s="10" t="str">
        <f>VLOOKUP(MYRANKS_H[[#This Row],[PLAYERID]],PLAYERIDMAP[],COLUMN(PLAYERIDMAP[[#This Row],[IDFANGRAPHS]]),FALSE)</f>
        <v>sa526414</v>
      </c>
      <c r="F285" s="10">
        <f>VLOOKUP(MYRANKS_H[[#This Row],[PLAYER NAME]],HITTERPROJECTIONS[],COLUMN(HITTERPROJECTIONS[[#This Row],[PA]]),FALSE)</f>
        <v>250</v>
      </c>
      <c r="G285" s="33">
        <f>VLOOKUP(MYRANKS_H[[#This Row],[PLAYER NAME]],HITTERPROJECTIONS[],COLUMN(HITTERPROJECTIONS[[#This Row],[AB]]),FALSE)</f>
        <v>214.60227272727272</v>
      </c>
      <c r="H285" s="33">
        <f>VLOOKUP(MYRANKS_H[[#This Row],[PLAYER NAME]],HITTERPROJECTIONS[],COLUMN(HITTERPROJECTIONS[[#This Row],[HITS]]),FALSE)</f>
        <v>54.898299999999999</v>
      </c>
      <c r="I285" s="33">
        <f>VLOOKUP(MYRANKS_H[[#This Row],[PLAYER NAME]],HITTERPROJECTIONS[],COLUMN(HITTERPROJECTIONS[[#This Row],[HR]]),FALSE)</f>
        <v>8.365000000000002</v>
      </c>
      <c r="J285" s="33">
        <f>VLOOKUP(MYRANKS_H[[#This Row],[PLAYER NAME]],HITTERPROJECTIONS[],COLUMN(HITTERPROJECTIONS[[#This Row],[R]]),FALSE)</f>
        <v>0</v>
      </c>
      <c r="K285" s="33">
        <f>VLOOKUP(MYRANKS_H[[#This Row],[PLAYER NAME]],HITTERPROJECTIONS[],COLUMN(HITTERPROJECTIONS[[#This Row],[RBI]]),FALSE)</f>
        <v>0</v>
      </c>
      <c r="L285" s="33">
        <f>VLOOKUP(MYRANKS_H[[#This Row],[PLAYER NAME]],HITTERPROJECTIONS[],COLUMN(HITTERPROJECTIONS[[#This Row],[BB]]),FALSE)</f>
        <v>30</v>
      </c>
      <c r="M285" s="33">
        <f>VLOOKUP(MYRANKS_H[[#This Row],[PLAYER NAME]],HITTERPROJECTIONS[],COLUMN(HITTERPROJECTIONS[[#This Row],[SO]]),FALSE)</f>
        <v>67.5</v>
      </c>
      <c r="N285" s="33">
        <f>VLOOKUP(MYRANKS_H[[#This Row],[PLAYER NAME]],HITTERPROJECTIONS[],COLUMN(HITTERPROJECTIONS[[#This Row],[SB]]),FALSE)</f>
        <v>12.5</v>
      </c>
      <c r="O285" s="12">
        <f>MYRANKS_H[[#This Row],[H]]/MYRANKS_H[[#This Row],[AB]]</f>
        <v>0.25581415938575591</v>
      </c>
      <c r="P285" s="24">
        <f>MYRANKS_H[[#This Row],[R]]/24.6-VLOOKUP(MYRANKS_H[[#This Row],[POS]],ReplacementLevel_H[],COLUMN(ReplacementLevel_H[R]),FALSE)</f>
        <v>-2.75</v>
      </c>
      <c r="Q285" s="24">
        <f>MYRANKS_H[[#This Row],[HR]]/10.4-VLOOKUP(MYRANKS_H[[#This Row],[POS]],ReplacementLevel_H[],COLUMN(ReplacementLevel_H[HR]),FALSE)</f>
        <v>-0.55567307692307688</v>
      </c>
      <c r="R285" s="24">
        <f>MYRANKS_H[[#This Row],[RBI]]/24.6-VLOOKUP(MYRANKS_H[[#This Row],[POS]],ReplacementLevel_H[],COLUMN(ReplacementLevel_H[RBI]),FALSE)</f>
        <v>-2.39</v>
      </c>
      <c r="S285" s="24">
        <f>MYRANKS_H[[#This Row],[SB]]/9.4-VLOOKUP(MYRANKS_H[[#This Row],[POS]],ReplacementLevel_H[],COLUMN(ReplacementLevel_H[SB]),FALSE)</f>
        <v>0.54978723404255314</v>
      </c>
      <c r="T285" s="24">
        <f>((MYRANKS_H[[#This Row],[H]]+1768)/(MYRANKS_H[[#This Row],[AB]]+6617)-0.267)/0.0024-VLOOKUP(MYRANKS_H[[#This Row],[POS]],ReplacementLevel_H[],COLUMN(ReplacementLevel_H[AVG]),FALSE)</f>
        <v>-0.20949972914424103</v>
      </c>
      <c r="U285" s="24">
        <f>MYRANKS_H[[#This Row],[RSGP]]+MYRANKS_H[[#This Row],[HRSGP]]+MYRANKS_H[[#This Row],[RBISGP]]+MYRANKS_H[[#This Row],[SBSGP]]+MYRANKS_H[[#This Row],[AVGSGP]]</f>
        <v>-5.3553855720247654</v>
      </c>
      <c r="V285" s="57">
        <f>_xlfn.RANK.EQ(MYRANKS_H[[#This Row],[TTLSGP]],U:U,0)</f>
        <v>284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89B7"/>
  </sheetPr>
  <dimension ref="A1:V209"/>
  <sheetViews>
    <sheetView zoomScale="74" zoomScaleNormal="74" workbookViewId="0">
      <selection activeCell="R47" sqref="R47"/>
    </sheetView>
  </sheetViews>
  <sheetFormatPr defaultRowHeight="15" x14ac:dyDescent="0.25"/>
  <cols>
    <col min="1" max="1" width="11.42578125" customWidth="1"/>
    <col min="2" max="2" width="23.42578125" bestFit="1" customWidth="1"/>
    <col min="6" max="6" width="9.140625" style="29" customWidth="1"/>
    <col min="7" max="8" width="9.140625" customWidth="1"/>
    <col min="9" max="13" width="9.140625" style="29" customWidth="1"/>
    <col min="14" max="15" width="9.140625" style="21" customWidth="1"/>
    <col min="16" max="16" width="11.140625" style="21" customWidth="1"/>
    <col min="17" max="17" width="8.7109375" style="21" customWidth="1"/>
    <col min="18" max="18" width="7.85546875" style="21" customWidth="1"/>
    <col min="19" max="19" width="12.7109375" style="21" bestFit="1" customWidth="1"/>
    <col min="20" max="20" width="8" style="21" customWidth="1"/>
    <col min="21" max="21" width="12.140625" style="21" bestFit="1" customWidth="1"/>
  </cols>
  <sheetData>
    <row r="1" spans="1:22" x14ac:dyDescent="0.25">
      <c r="A1" t="s">
        <v>1058</v>
      </c>
      <c r="B1" t="s">
        <v>1059</v>
      </c>
      <c r="C1" t="s">
        <v>1060</v>
      </c>
      <c r="D1" t="s">
        <v>1061</v>
      </c>
      <c r="E1" t="s">
        <v>1634</v>
      </c>
      <c r="F1" s="29" t="s">
        <v>545</v>
      </c>
      <c r="G1" t="s">
        <v>547</v>
      </c>
      <c r="H1" t="s">
        <v>543</v>
      </c>
      <c r="I1" s="29" t="s">
        <v>541</v>
      </c>
      <c r="J1" s="29" t="s">
        <v>549</v>
      </c>
      <c r="K1" s="29" t="s">
        <v>7</v>
      </c>
      <c r="L1" s="29" t="s">
        <v>11</v>
      </c>
      <c r="M1" s="29" t="s">
        <v>10</v>
      </c>
      <c r="N1" s="21" t="s">
        <v>548</v>
      </c>
      <c r="O1" s="21" t="s">
        <v>550</v>
      </c>
      <c r="P1" s="21" t="s">
        <v>1635</v>
      </c>
      <c r="Q1" s="21" t="s">
        <v>1636</v>
      </c>
      <c r="R1" s="21" t="s">
        <v>1637</v>
      </c>
      <c r="S1" s="21" t="s">
        <v>1638</v>
      </c>
      <c r="T1" s="21" t="s">
        <v>1639</v>
      </c>
      <c r="U1" s="21" t="s">
        <v>1068</v>
      </c>
      <c r="V1" t="s">
        <v>5296</v>
      </c>
    </row>
    <row r="2" spans="1:22" x14ac:dyDescent="0.25">
      <c r="A2" s="6" t="s">
        <v>1641</v>
      </c>
      <c r="B2" s="16" t="str">
        <f>VLOOKUP(MYRANKS_P[[#This Row],[PLAYERID]],PLAYERIDMAP[],COLUMN(PLAYERIDMAP[[#This Row],[PLAYERNAME]]),FALSE)</f>
        <v>Clayton Kershaw</v>
      </c>
      <c r="C2" s="16" t="str">
        <f>VLOOKUP(MYRANKS_P[[#This Row],[PLAYERID]],PLAYERIDMAP[],COLUMN(PLAYERIDMAP[TEAM]),FALSE)</f>
        <v>LAD</v>
      </c>
      <c r="D2" s="16" t="str">
        <f>VLOOKUP(MYRANKS_P[[#This Row],[PLAYERID]],PLAYERIDMAP[],COLUMN(PLAYERIDMAP[[#This Row],[POS]]),FALSE)</f>
        <v>P</v>
      </c>
      <c r="E2" s="16">
        <f>VLOOKUP(MYRANKS_P[[#This Row],[PLAYERID]],PLAYERIDMAP[],COLUMN(PLAYERIDMAP[[#This Row],[IDFANGRAPHS]]),FALSE)</f>
        <v>2036</v>
      </c>
      <c r="F2" s="36">
        <f>VLOOKUP(MYRANKS_P[[#This Row],[PLAYER NAME]],PITCHERPROJECTIONS[],COLUMN(PITCHERPROJECTIONS[[#This Row],[W]]),FALSE)</f>
        <v>18.196491973542464</v>
      </c>
      <c r="G2" s="18">
        <f>VLOOKUP(MYRANKS_P[[#This Row],[PLAYER NAME]],PITCHERPROJECTIONS[],COLUMN(PITCHERPROJECTIONS[[#This Row],[SV]]),FALSE)</f>
        <v>0</v>
      </c>
      <c r="H2" s="18">
        <f>VLOOKUP(MYRANKS_P[[#This Row],[PLAYER NAME]],PITCHERPROJECTIONS[],COLUMN(PITCHERPROJECTIONS[[#This Row],[IP]]),FALSE)</f>
        <v>230</v>
      </c>
      <c r="I2" s="36">
        <f>VLOOKUP(MYRANKS_P[[#This Row],[PLAYER NAME]],PITCHERPROJECTIONS[],COLUMN(PITCHERPROJECTIONS[[#This Row],[H]]),FALSE)</f>
        <v>179.41123928542817</v>
      </c>
      <c r="J2" s="36">
        <f>VLOOKUP(MYRANKS_P[[#This Row],[PLAYER NAME]],PITCHERPROJECTIONS[],COLUMN(PITCHERPROJECTIONS[[#This Row],[ER]]),FALSE)</f>
        <v>64.561948112611319</v>
      </c>
      <c r="K2" s="36">
        <f>VLOOKUP(MYRANKS_P[[#This Row],[PLAYER NAME]],PITCHERPROJECTIONS[],COLUMN(PITCHERPROJECTIONS[[#This Row],[HR]]),FALSE)</f>
        <v>16.835896819674758</v>
      </c>
      <c r="L2" s="36">
        <f>VLOOKUP(MYRANKS_P[[#This Row],[PLAYER NAME]],PITCHERPROJECTIONS[],COLUMN(PITCHERPROJECTIONS[[#This Row],[SO]]),FALSE)</f>
        <v>227.44444444444446</v>
      </c>
      <c r="M2" s="36">
        <f>VLOOKUP(MYRANKS_P[[#This Row],[PLAYER NAME]],PITCHERPROJECTIONS[],COLUMN(PITCHERPROJECTIONS[[#This Row],[BB]]),FALSE)</f>
        <v>53.666666666666671</v>
      </c>
      <c r="N2" s="20">
        <f>MYRANKS_P[[#This Row],[ER]]*9/MYRANKS_P[[#This Row],[IP]]</f>
        <v>2.5263371000587034</v>
      </c>
      <c r="O2" s="20">
        <f>(MYRANKS_P[[#This Row],[BB]]+MYRANKS_P[[#This Row],[H]])/MYRANKS_P[[#This Row],[IP]]</f>
        <v>1.0133821997917167</v>
      </c>
      <c r="P2" s="20">
        <f>MYRANKS_P[[#This Row],[W]]/3.03-VLOOKUP(MYRANKS_P[[#This Row],[POS]],ReplacementLevel_P[],COLUMN(ReplacementLevel_P[W]),FALSE)</f>
        <v>2.7154428955585699</v>
      </c>
      <c r="Q2" s="20">
        <f>MYRANKS_P[[#This Row],[SV]]/9.95</f>
        <v>0</v>
      </c>
      <c r="R2" s="20">
        <f>MYRANKS_P[[#This Row],[SO]]/39.3-VLOOKUP(MYRANKS_P[[#This Row],[POS]],ReplacementLevel_P[],COLUMN(ReplacementLevel_P[SO]),FALSE)</f>
        <v>2.4073904438789944</v>
      </c>
      <c r="S2" s="20">
        <f>((475+MYRANKS_P[[#This Row],[ER]])*9/(1192+MYRANKS_P[[#This Row],[IP]])-3.59)/-0.076-VLOOKUP(MYRANKS_P[[#This Row],[POS]],ReplacementLevel_P[],COLUMN(ReplacementLevel_P[ERA]),FALSE)</f>
        <v>2.9833021225340342</v>
      </c>
      <c r="T2" s="20">
        <f>((1466+MYRANKS_P[[#This Row],[BB]]+MYRANKS_P[[#This Row],[H]])/(1192+MYRANKS_P[[#This Row],[IP]])-1.23)/-0.015-VLOOKUP(MYRANKS_P[[#This Row],[POS]],ReplacementLevel_P[],COLUMN(ReplacementLevel_P[WHIP]),FALSE)</f>
        <v>2.8532767954948497</v>
      </c>
      <c r="U2" s="20">
        <f>MYRANKS_P[[#This Row],[WSGP]]+MYRANKS_P[[#This Row],[SVSGP]]+MYRANKS_P[[#This Row],[SOSGP]]+MYRANKS_P[[#This Row],[ERASGP]]+MYRANKS_P[[#This Row],[WHIPSGP]]</f>
        <v>10.959412257466449</v>
      </c>
      <c r="V2" s="66">
        <f>_xlfn.RANK.EQ(MYRANKS_P[[#This Row],[TTLSGP]],U:U,0)</f>
        <v>1</v>
      </c>
    </row>
    <row r="3" spans="1:22" x14ac:dyDescent="0.25">
      <c r="A3" s="6" t="s">
        <v>1651</v>
      </c>
      <c r="B3" s="16" t="str">
        <f>VLOOKUP(MYRANKS_P[[#This Row],[PLAYERID]],PLAYERIDMAP[],COLUMN(PLAYERIDMAP[[#This Row],[PLAYERNAME]]),FALSE)</f>
        <v>Adam Wainwright</v>
      </c>
      <c r="C3" s="16" t="str">
        <f>VLOOKUP(MYRANKS_P[[#This Row],[PLAYERID]],PLAYERIDMAP[],COLUMN(PLAYERIDMAP[TEAM]),FALSE)</f>
        <v>STL</v>
      </c>
      <c r="D3" s="16" t="str">
        <f>VLOOKUP(MYRANKS_P[[#This Row],[PLAYERID]],PLAYERIDMAP[],COLUMN(PLAYERIDMAP[[#This Row],[POS]]),FALSE)</f>
        <v>P</v>
      </c>
      <c r="E3" s="16">
        <f>VLOOKUP(MYRANKS_P[[#This Row],[PLAYERID]],PLAYERIDMAP[],COLUMN(PLAYERIDMAP[[#This Row],[IDFANGRAPHS]]),FALSE)</f>
        <v>2233</v>
      </c>
      <c r="F3" s="36">
        <f>VLOOKUP(MYRANKS_P[[#This Row],[PLAYER NAME]],PITCHERPROJECTIONS[],COLUMN(PITCHERPROJECTIONS[[#This Row],[W]]),FALSE)</f>
        <v>18.185463056581693</v>
      </c>
      <c r="G3" s="18">
        <f>VLOOKUP(MYRANKS_P[[#This Row],[PLAYER NAME]],PITCHERPROJECTIONS[],COLUMN(PITCHERPROJECTIONS[[#This Row],[SV]]),FALSE)</f>
        <v>0</v>
      </c>
      <c r="H3" s="18">
        <f>VLOOKUP(MYRANKS_P[[#This Row],[PLAYER NAME]],PITCHERPROJECTIONS[],COLUMN(PITCHERPROJECTIONS[[#This Row],[IP]]),FALSE)</f>
        <v>225</v>
      </c>
      <c r="I3" s="36">
        <f>VLOOKUP(MYRANKS_P[[#This Row],[PLAYER NAME]],PITCHERPROJECTIONS[],COLUMN(PITCHERPROJECTIONS[[#This Row],[H]]),FALSE)</f>
        <v>208.3121812532973</v>
      </c>
      <c r="J3" s="36">
        <f>VLOOKUP(MYRANKS_P[[#This Row],[PLAYER NAME]],PITCHERPROJECTIONS[],COLUMN(PITCHERPROJECTIONS[[#This Row],[ER]]),FALSE)</f>
        <v>73.523383180426634</v>
      </c>
      <c r="K3" s="36">
        <f>VLOOKUP(MYRANKS_P[[#This Row],[PLAYER NAME]],PITCHERPROJECTIONS[],COLUMN(PITCHERPROJECTIONS[[#This Row],[HR]]),FALSE)</f>
        <v>16.52646696758309</v>
      </c>
      <c r="L3" s="36">
        <f>VLOOKUP(MYRANKS_P[[#This Row],[PLAYER NAME]],PITCHERPROJECTIONS[],COLUMN(PITCHERPROJECTIONS[[#This Row],[SO]]),FALSE)</f>
        <v>204.99999999999997</v>
      </c>
      <c r="M3" s="36">
        <f>VLOOKUP(MYRANKS_P[[#This Row],[PLAYER NAME]],PITCHERPROJECTIONS[],COLUMN(PITCHERPROJECTIONS[[#This Row],[BB]]),FALSE)</f>
        <v>40</v>
      </c>
      <c r="N3" s="20">
        <f>MYRANKS_P[[#This Row],[ER]]*9/MYRANKS_P[[#This Row],[IP]]</f>
        <v>2.9409353272170655</v>
      </c>
      <c r="O3" s="20">
        <f>(MYRANKS_P[[#This Row],[BB]]+MYRANKS_P[[#This Row],[H]])/MYRANKS_P[[#This Row],[IP]]</f>
        <v>1.1036096944590992</v>
      </c>
      <c r="P3" s="20">
        <f>MYRANKS_P[[#This Row],[W]]/3.03-VLOOKUP(MYRANKS_P[[#This Row],[POS]],ReplacementLevel_P[],COLUMN(ReplacementLevel_P[W]),FALSE)</f>
        <v>2.7118029889708559</v>
      </c>
      <c r="Q3" s="20">
        <f>MYRANKS_P[[#This Row],[SV]]/9.95</f>
        <v>0</v>
      </c>
      <c r="R3" s="20">
        <f>MYRANKS_P[[#This Row],[SO]]/39.3-VLOOKUP(MYRANKS_P[[#This Row],[POS]],ReplacementLevel_P[],COLUMN(ReplacementLevel_P[SO]),FALSE)</f>
        <v>1.8362849872773532</v>
      </c>
      <c r="S3" s="20">
        <f>((475+MYRANKS_P[[#This Row],[ER]])*9/(1192+MYRANKS_P[[#This Row],[IP]])-3.59)/-0.076-VLOOKUP(MYRANKS_P[[#This Row],[POS]],ReplacementLevel_P[],COLUMN(ReplacementLevel_P[ERA]),FALSE)</f>
        <v>2.075828393716892</v>
      </c>
      <c r="T3" s="20">
        <f>((1466+MYRANKS_P[[#This Row],[BB]]+MYRANKS_P[[#This Row],[H]])/(1192+MYRANKS_P[[#This Row],[IP]])-1.23)/-0.015-VLOOKUP(MYRANKS_P[[#This Row],[POS]],ReplacementLevel_P[],COLUMN(ReplacementLevel_P[WHIP]),FALSE)</f>
        <v>1.8554631261680858</v>
      </c>
      <c r="U3" s="20">
        <f>MYRANKS_P[[#This Row],[WSGP]]+MYRANKS_P[[#This Row],[SVSGP]]+MYRANKS_P[[#This Row],[SOSGP]]+MYRANKS_P[[#This Row],[ERASGP]]+MYRANKS_P[[#This Row],[WHIPSGP]]</f>
        <v>8.4793794961331876</v>
      </c>
      <c r="V3" s="65">
        <f>_xlfn.RANK.EQ(MYRANKS_P[[#This Row],[TTLSGP]],U:U,0)</f>
        <v>2</v>
      </c>
    </row>
    <row r="4" spans="1:22" x14ac:dyDescent="0.25">
      <c r="A4" s="6" t="s">
        <v>1642</v>
      </c>
      <c r="B4" s="16" t="str">
        <f>VLOOKUP(MYRANKS_P[[#This Row],[PLAYERID]],PLAYERIDMAP[],COLUMN(PLAYERIDMAP[[#This Row],[PLAYERNAME]]),FALSE)</f>
        <v>Stephen Strasburg</v>
      </c>
      <c r="C4" s="16" t="str">
        <f>VLOOKUP(MYRANKS_P[[#This Row],[PLAYERID]],PLAYERIDMAP[],COLUMN(PLAYERIDMAP[TEAM]),FALSE)</f>
        <v>WAS</v>
      </c>
      <c r="D4" s="16" t="str">
        <f>VLOOKUP(MYRANKS_P[[#This Row],[PLAYERID]],PLAYERIDMAP[],COLUMN(PLAYERIDMAP[[#This Row],[POS]]),FALSE)</f>
        <v>P</v>
      </c>
      <c r="E4" s="16">
        <f>VLOOKUP(MYRANKS_P[[#This Row],[PLAYERID]],PLAYERIDMAP[],COLUMN(PLAYERIDMAP[[#This Row],[IDFANGRAPHS]]),FALSE)</f>
        <v>10131</v>
      </c>
      <c r="F4" s="36">
        <f>VLOOKUP(MYRANKS_P[[#This Row],[PLAYER NAME]],PITCHERPROJECTIONS[],COLUMN(PITCHERPROJECTIONS[[#This Row],[W]]),FALSE)</f>
        <v>14.577291800865897</v>
      </c>
      <c r="G4" s="18">
        <f>VLOOKUP(MYRANKS_P[[#This Row],[PLAYER NAME]],PITCHERPROJECTIONS[],COLUMN(PITCHERPROJECTIONS[[#This Row],[SV]]),FALSE)</f>
        <v>0</v>
      </c>
      <c r="H4" s="18">
        <f>VLOOKUP(MYRANKS_P[[#This Row],[PLAYER NAME]],PITCHERPROJECTIONS[],COLUMN(PITCHERPROJECTIONS[[#This Row],[IP]]),FALSE)</f>
        <v>200</v>
      </c>
      <c r="I4" s="36">
        <f>VLOOKUP(MYRANKS_P[[#This Row],[PLAYER NAME]],PITCHERPROJECTIONS[],COLUMN(PITCHERPROJECTIONS[[#This Row],[H]]),FALSE)</f>
        <v>160.43200793113206</v>
      </c>
      <c r="J4" s="36">
        <f>VLOOKUP(MYRANKS_P[[#This Row],[PLAYER NAME]],PITCHERPROJECTIONS[],COLUMN(PITCHERPROJECTIONS[[#This Row],[ER]]),FALSE)</f>
        <v>64.275910739963862</v>
      </c>
      <c r="K4" s="36">
        <f>VLOOKUP(MYRANKS_P[[#This Row],[PLAYER NAME]],PITCHERPROJECTIONS[],COLUMN(PITCHERPROJECTIONS[[#This Row],[HR]]),FALSE)</f>
        <v>17.928095568064741</v>
      </c>
      <c r="L4" s="36">
        <f>VLOOKUP(MYRANKS_P[[#This Row],[PLAYER NAME]],PITCHERPROJECTIONS[],COLUMN(PITCHERPROJECTIONS[[#This Row],[SO]]),FALSE)</f>
        <v>231.11111111111111</v>
      </c>
      <c r="M4" s="36">
        <f>VLOOKUP(MYRANKS_P[[#This Row],[PLAYER NAME]],PITCHERPROJECTIONS[],COLUMN(PITCHERPROJECTIONS[[#This Row],[BB]]),FALSE)</f>
        <v>57.777777777777779</v>
      </c>
      <c r="N4" s="20">
        <f>MYRANKS_P[[#This Row],[ER]]*9/MYRANKS_P[[#This Row],[IP]]</f>
        <v>2.8924159832983736</v>
      </c>
      <c r="O4" s="20">
        <f>(MYRANKS_P[[#This Row],[BB]]+MYRANKS_P[[#This Row],[H]])/MYRANKS_P[[#This Row],[IP]]</f>
        <v>1.0910489285445493</v>
      </c>
      <c r="P4" s="20">
        <f>MYRANKS_P[[#This Row],[W]]/3.03-VLOOKUP(MYRANKS_P[[#This Row],[POS]],ReplacementLevel_P[],COLUMN(ReplacementLevel_P[W]),FALSE)</f>
        <v>1.5209873930250488</v>
      </c>
      <c r="Q4" s="20">
        <f>MYRANKS_P[[#This Row],[SV]]/9.95</f>
        <v>0</v>
      </c>
      <c r="R4" s="20">
        <f>MYRANKS_P[[#This Row],[SO]]/39.3-VLOOKUP(MYRANKS_P[[#This Row],[POS]],ReplacementLevel_P[],COLUMN(ReplacementLevel_P[SO]),FALSE)</f>
        <v>2.5006898501554993</v>
      </c>
      <c r="S4" s="20">
        <f>((475+MYRANKS_P[[#This Row],[ER]])*9/(1192+MYRANKS_P[[#This Row],[IP]])-3.59)/-0.076-VLOOKUP(MYRANKS_P[[#This Row],[POS]],ReplacementLevel_P[],COLUMN(ReplacementLevel_P[ERA]),FALSE)</f>
        <v>2.0392408059241358</v>
      </c>
      <c r="T4" s="20">
        <f>((1466+MYRANKS_P[[#This Row],[BB]]+MYRANKS_P[[#This Row],[H]])/(1192+MYRANKS_P[[#This Row],[IP]])-1.23)/-0.015-VLOOKUP(MYRANKS_P[[#This Row],[POS]],ReplacementLevel_P[],COLUMN(ReplacementLevel_P[WHIP]),FALSE)</f>
        <v>1.8486117955502819</v>
      </c>
      <c r="U4" s="20">
        <f>MYRANKS_P[[#This Row],[WSGP]]+MYRANKS_P[[#This Row],[SVSGP]]+MYRANKS_P[[#This Row],[SOSGP]]+MYRANKS_P[[#This Row],[ERASGP]]+MYRANKS_P[[#This Row],[WHIPSGP]]</f>
        <v>7.9095298446549656</v>
      </c>
      <c r="V4" s="65">
        <f>_xlfn.RANK.EQ(MYRANKS_P[[#This Row],[TTLSGP]],U:U,0)</f>
        <v>3</v>
      </c>
    </row>
    <row r="5" spans="1:22" x14ac:dyDescent="0.25">
      <c r="A5" s="6" t="s">
        <v>1643</v>
      </c>
      <c r="B5" s="16" t="str">
        <f>VLOOKUP(MYRANKS_P[[#This Row],[PLAYERID]],PLAYERIDMAP[],COLUMN(PLAYERIDMAP[[#This Row],[PLAYERNAME]]),FALSE)</f>
        <v>Justin Verlander</v>
      </c>
      <c r="C5" s="16" t="str">
        <f>VLOOKUP(MYRANKS_P[[#This Row],[PLAYERID]],PLAYERIDMAP[],COLUMN(PLAYERIDMAP[TEAM]),FALSE)</f>
        <v>DET</v>
      </c>
      <c r="D5" s="16" t="str">
        <f>VLOOKUP(MYRANKS_P[[#This Row],[PLAYERID]],PLAYERIDMAP[],COLUMN(PLAYERIDMAP[[#This Row],[POS]]),FALSE)</f>
        <v>P</v>
      </c>
      <c r="E5" s="16">
        <f>VLOOKUP(MYRANKS_P[[#This Row],[PLAYERID]],PLAYERIDMAP[],COLUMN(PLAYERIDMAP[[#This Row],[IDFANGRAPHS]]),FALSE)</f>
        <v>8700</v>
      </c>
      <c r="F5" s="36">
        <f>VLOOKUP(MYRANKS_P[[#This Row],[PLAYER NAME]],PITCHERPROJECTIONS[],COLUMN(PITCHERPROJECTIONS[[#This Row],[W]]),FALSE)</f>
        <v>18.282084993724645</v>
      </c>
      <c r="G5" s="18">
        <f>VLOOKUP(MYRANKS_P[[#This Row],[PLAYER NAME]],PITCHERPROJECTIONS[],COLUMN(PITCHERPROJECTIONS[[#This Row],[SV]]),FALSE)</f>
        <v>0</v>
      </c>
      <c r="H5" s="18">
        <f>VLOOKUP(MYRANKS_P[[#This Row],[PLAYER NAME]],PITCHERPROJECTIONS[],COLUMN(PITCHERPROJECTIONS[[#This Row],[IP]]),FALSE)</f>
        <v>235</v>
      </c>
      <c r="I5" s="36">
        <f>VLOOKUP(MYRANKS_P[[#This Row],[PLAYER NAME]],PITCHERPROJECTIONS[],COLUMN(PITCHERPROJECTIONS[[#This Row],[H]]),FALSE)</f>
        <v>206.18081126450417</v>
      </c>
      <c r="J5" s="36">
        <f>VLOOKUP(MYRANKS_P[[#This Row],[PLAYER NAME]],PITCHERPROJECTIONS[],COLUMN(PITCHERPROJECTIONS[[#This Row],[ER]]),FALSE)</f>
        <v>83.126837230388844</v>
      </c>
      <c r="K5" s="36">
        <f>VLOOKUP(MYRANKS_P[[#This Row],[PLAYER NAME]],PITCHERPROJECTIONS[],COLUMN(PITCHERPROJECTIONS[[#This Row],[HR]]),FALSE)</f>
        <v>20.608041311452535</v>
      </c>
      <c r="L5" s="36">
        <f>VLOOKUP(MYRANKS_P[[#This Row],[PLAYER NAME]],PITCHERPROJECTIONS[],COLUMN(PITCHERPROJECTIONS[[#This Row],[SO]]),FALSE)</f>
        <v>227.16666666666666</v>
      </c>
      <c r="M5" s="36">
        <f>VLOOKUP(MYRANKS_P[[#This Row],[PLAYER NAME]],PITCHERPROJECTIONS[],COLUMN(PITCHERPROJECTIONS[[#This Row],[BB]]),FALSE)</f>
        <v>70.5</v>
      </c>
      <c r="N5" s="20">
        <f>MYRANKS_P[[#This Row],[ER]]*9/MYRANKS_P[[#This Row],[IP]]</f>
        <v>3.1835810003127647</v>
      </c>
      <c r="O5" s="20">
        <f>(MYRANKS_P[[#This Row],[BB]]+MYRANKS_P[[#This Row],[H]])/MYRANKS_P[[#This Row],[IP]]</f>
        <v>1.1773651543170391</v>
      </c>
      <c r="P5" s="20">
        <f>MYRANKS_P[[#This Row],[W]]/3.03-VLOOKUP(MYRANKS_P[[#This Row],[POS]],ReplacementLevel_P[],COLUMN(ReplacementLevel_P[W]),FALSE)</f>
        <v>2.7436914170708402</v>
      </c>
      <c r="Q5" s="20">
        <f>MYRANKS_P[[#This Row],[SV]]/9.95</f>
        <v>0</v>
      </c>
      <c r="R5" s="20">
        <f>MYRANKS_P[[#This Row],[SO]]/39.3-VLOOKUP(MYRANKS_P[[#This Row],[POS]],ReplacementLevel_P[],COLUMN(ReplacementLevel_P[SO]),FALSE)</f>
        <v>2.4003223070398647</v>
      </c>
      <c r="S5" s="20">
        <f>((475+MYRANKS_P[[#This Row],[ER]])*9/(1192+MYRANKS_P[[#This Row],[IP]])-3.59)/-0.076-VLOOKUP(MYRANKS_P[[#This Row],[POS]],ReplacementLevel_P[],COLUMN(ReplacementLevel_P[ERA]),FALSE)</f>
        <v>1.6001164102690528</v>
      </c>
      <c r="T5" s="20">
        <f>((1466+MYRANKS_P[[#This Row],[BB]]+MYRANKS_P[[#This Row],[H]])/(1192+MYRANKS_P[[#This Row],[IP]])-1.23)/-0.015-VLOOKUP(MYRANKS_P[[#This Row],[POS]],ReplacementLevel_P[],COLUMN(ReplacementLevel_P[WHIP]),FALSE)</f>
        <v>1.0953393476054958</v>
      </c>
      <c r="U5" s="20">
        <f>MYRANKS_P[[#This Row],[WSGP]]+MYRANKS_P[[#This Row],[SVSGP]]+MYRANKS_P[[#This Row],[SOSGP]]+MYRANKS_P[[#This Row],[ERASGP]]+MYRANKS_P[[#This Row],[WHIPSGP]]</f>
        <v>7.8394694819852528</v>
      </c>
      <c r="V5" s="65">
        <f>_xlfn.RANK.EQ(MYRANKS_P[[#This Row],[TTLSGP]],U:U,0)</f>
        <v>4</v>
      </c>
    </row>
    <row r="6" spans="1:22" x14ac:dyDescent="0.25">
      <c r="A6" s="6" t="s">
        <v>1640</v>
      </c>
      <c r="B6" s="16" t="str">
        <f>VLOOKUP(MYRANKS_P[[#This Row],[PLAYERID]],PLAYERIDMAP[],COLUMN(PLAYERIDMAP[[#This Row],[PLAYERNAME]]),FALSE)</f>
        <v>Cliff Lee</v>
      </c>
      <c r="C6" s="16" t="str">
        <f>VLOOKUP(MYRANKS_P[[#This Row],[PLAYERID]],PLAYERIDMAP[],COLUMN(PLAYERIDMAP[TEAM]),FALSE)</f>
        <v>PHI</v>
      </c>
      <c r="D6" s="16" t="str">
        <f>VLOOKUP(MYRANKS_P[[#This Row],[PLAYERID]],PLAYERIDMAP[],COLUMN(PLAYERIDMAP[[#This Row],[POS]]),FALSE)</f>
        <v>P</v>
      </c>
      <c r="E6" s="16">
        <f>VLOOKUP(MYRANKS_P[[#This Row],[PLAYERID]],PLAYERIDMAP[],COLUMN(PLAYERIDMAP[[#This Row],[IDFANGRAPHS]]),FALSE)</f>
        <v>1636</v>
      </c>
      <c r="F6" s="36">
        <f>VLOOKUP(MYRANKS_P[[#This Row],[PLAYER NAME]],PITCHERPROJECTIONS[],COLUMN(PITCHERPROJECTIONS[[#This Row],[W]]),FALSE)</f>
        <v>14.240339694674207</v>
      </c>
      <c r="G6" s="18">
        <f>VLOOKUP(MYRANKS_P[[#This Row],[PLAYER NAME]],PITCHERPROJECTIONS[],COLUMN(PITCHERPROJECTIONS[[#This Row],[SV]]),FALSE)</f>
        <v>0</v>
      </c>
      <c r="H6" s="18">
        <f>VLOOKUP(MYRANKS_P[[#This Row],[PLAYER NAME]],PITCHERPROJECTIONS[],COLUMN(PITCHERPROJECTIONS[[#This Row],[IP]]),FALSE)</f>
        <v>215</v>
      </c>
      <c r="I6" s="36">
        <f>VLOOKUP(MYRANKS_P[[#This Row],[PLAYER NAME]],PITCHERPROJECTIONS[],COLUMN(PITCHERPROJECTIONS[[#This Row],[H]]),FALSE)</f>
        <v>193.78951105813124</v>
      </c>
      <c r="J6" s="36">
        <f>VLOOKUP(MYRANKS_P[[#This Row],[PLAYER NAME]],PITCHERPROJECTIONS[],COLUMN(PITCHERPROJECTIONS[[#This Row],[ER]]),FALSE)</f>
        <v>72.913680543697495</v>
      </c>
      <c r="K6" s="36">
        <f>VLOOKUP(MYRANKS_P[[#This Row],[PLAYER NAME]],PITCHERPROJECTIONS[],COLUMN(PITCHERPROJECTIONS[[#This Row],[HR]]),FALSE)</f>
        <v>22.856886944656079</v>
      </c>
      <c r="L6" s="36">
        <f>VLOOKUP(MYRANKS_P[[#This Row],[PLAYER NAME]],PITCHERPROJECTIONS[],COLUMN(PITCHERPROJECTIONS[[#This Row],[SO]]),FALSE)</f>
        <v>215</v>
      </c>
      <c r="M6" s="36">
        <f>VLOOKUP(MYRANKS_P[[#This Row],[PLAYER NAME]],PITCHERPROJECTIONS[],COLUMN(PITCHERPROJECTIONS[[#This Row],[BB]]),FALSE)</f>
        <v>33.444444444444443</v>
      </c>
      <c r="N6" s="20">
        <f>MYRANKS_P[[#This Row],[ER]]*9/MYRANKS_P[[#This Row],[IP]]</f>
        <v>3.052200580898965</v>
      </c>
      <c r="O6" s="20">
        <f>(MYRANKS_P[[#This Row],[BB]]+MYRANKS_P[[#This Row],[H]])/MYRANKS_P[[#This Row],[IP]]</f>
        <v>1.056902118616631</v>
      </c>
      <c r="P6" s="20">
        <f>MYRANKS_P[[#This Row],[W]]/3.03-VLOOKUP(MYRANKS_P[[#This Row],[POS]],ReplacementLevel_P[],COLUMN(ReplacementLevel_P[W]),FALSE)</f>
        <v>1.4097820774502337</v>
      </c>
      <c r="Q6" s="20">
        <f>MYRANKS_P[[#This Row],[SV]]/9.95</f>
        <v>0</v>
      </c>
      <c r="R6" s="20">
        <f>MYRANKS_P[[#This Row],[SO]]/39.3-VLOOKUP(MYRANKS_P[[#This Row],[POS]],ReplacementLevel_P[],COLUMN(ReplacementLevel_P[SO]),FALSE)</f>
        <v>2.0907379134860058</v>
      </c>
      <c r="S6" s="20">
        <f>((475+MYRANKS_P[[#This Row],[ER]])*9/(1192+MYRANKS_P[[#This Row],[IP]])-3.59)/-0.076-VLOOKUP(MYRANKS_P[[#This Row],[POS]],ReplacementLevel_P[],COLUMN(ReplacementLevel_P[ERA]),FALSE)</f>
        <v>1.8013376267789067</v>
      </c>
      <c r="T6" s="20">
        <f>((1466+MYRANKS_P[[#This Row],[BB]]+MYRANKS_P[[#This Row],[H]])/(1192+MYRANKS_P[[#This Row],[IP]])-1.23)/-0.015-VLOOKUP(MYRANKS_P[[#This Row],[POS]],ReplacementLevel_P[],COLUMN(ReplacementLevel_P[WHIP]),FALSE)</f>
        <v>2.2809568584422779</v>
      </c>
      <c r="U6" s="20">
        <f>MYRANKS_P[[#This Row],[WSGP]]+MYRANKS_P[[#This Row],[SVSGP]]+MYRANKS_P[[#This Row],[SOSGP]]+MYRANKS_P[[#This Row],[ERASGP]]+MYRANKS_P[[#This Row],[WHIPSGP]]</f>
        <v>7.5828144761574245</v>
      </c>
      <c r="V6" s="65">
        <f>_xlfn.RANK.EQ(MYRANKS_P[[#This Row],[TTLSGP]],U:U,0)</f>
        <v>5</v>
      </c>
    </row>
    <row r="7" spans="1:22" x14ac:dyDescent="0.25">
      <c r="A7" s="6" t="s">
        <v>1659</v>
      </c>
      <c r="B7" s="16" t="str">
        <f>VLOOKUP(MYRANKS_P[[#This Row],[PLAYERID]],PLAYERIDMAP[],COLUMN(PLAYERIDMAP[[#This Row],[PLAYERNAME]]),FALSE)</f>
        <v>Chris Sale</v>
      </c>
      <c r="C7" s="16" t="str">
        <f>VLOOKUP(MYRANKS_P[[#This Row],[PLAYERID]],PLAYERIDMAP[],COLUMN(PLAYERIDMAP[TEAM]),FALSE)</f>
        <v>CHW</v>
      </c>
      <c r="D7" s="16" t="str">
        <f>VLOOKUP(MYRANKS_P[[#This Row],[PLAYERID]],PLAYERIDMAP[],COLUMN(PLAYERIDMAP[[#This Row],[POS]]),FALSE)</f>
        <v>P</v>
      </c>
      <c r="E7" s="16">
        <f>VLOOKUP(MYRANKS_P[[#This Row],[PLAYERID]],PLAYERIDMAP[],COLUMN(PLAYERIDMAP[[#This Row],[IDFANGRAPHS]]),FALSE)</f>
        <v>10603</v>
      </c>
      <c r="F7" s="36">
        <f>VLOOKUP(MYRANKS_P[[#This Row],[PLAYER NAME]],PITCHERPROJECTIONS[],COLUMN(PITCHERPROJECTIONS[[#This Row],[W]]),FALSE)</f>
        <v>13.596357944861964</v>
      </c>
      <c r="G7" s="18">
        <f>VLOOKUP(MYRANKS_P[[#This Row],[PLAYER NAME]],PITCHERPROJECTIONS[],COLUMN(PITCHERPROJECTIONS[[#This Row],[SV]]),FALSE)</f>
        <v>0</v>
      </c>
      <c r="H7" s="18">
        <f>VLOOKUP(MYRANKS_P[[#This Row],[PLAYER NAME]],PITCHERPROJECTIONS[],COLUMN(PITCHERPROJECTIONS[[#This Row],[IP]]),FALSE)</f>
        <v>205</v>
      </c>
      <c r="I7" s="36">
        <f>VLOOKUP(MYRANKS_P[[#This Row],[PLAYER NAME]],PITCHERPROJECTIONS[],COLUMN(PITCHERPROJECTIONS[[#This Row],[H]]),FALSE)</f>
        <v>175.70633972070542</v>
      </c>
      <c r="J7" s="36">
        <f>VLOOKUP(MYRANKS_P[[#This Row],[PLAYER NAME]],PITCHERPROJECTIONS[],COLUMN(PITCHERPROJECTIONS[[#This Row],[ER]]),FALSE)</f>
        <v>68.040700279409535</v>
      </c>
      <c r="K7" s="36">
        <f>VLOOKUP(MYRANKS_P[[#This Row],[PLAYER NAME]],PITCHERPROJECTIONS[],COLUMN(PITCHERPROJECTIONS[[#This Row],[HR]]),FALSE)</f>
        <v>21.266590111941749</v>
      </c>
      <c r="L7" s="36">
        <f>VLOOKUP(MYRANKS_P[[#This Row],[PLAYER NAME]],PITCHERPROJECTIONS[],COLUMN(PITCHERPROJECTIONS[[#This Row],[SO]]),FALSE)</f>
        <v>216.38888888888889</v>
      </c>
      <c r="M7" s="36">
        <f>VLOOKUP(MYRANKS_P[[#This Row],[PLAYER NAME]],PITCHERPROJECTIONS[],COLUMN(PITCHERPROJECTIONS[[#This Row],[BB]]),FALSE)</f>
        <v>41</v>
      </c>
      <c r="N7" s="20">
        <f>MYRANKS_P[[#This Row],[ER]]*9/MYRANKS_P[[#This Row],[IP]]</f>
        <v>2.9871526951935894</v>
      </c>
      <c r="O7" s="20">
        <f>(MYRANKS_P[[#This Row],[BB]]+MYRANKS_P[[#This Row],[H]])/MYRANKS_P[[#This Row],[IP]]</f>
        <v>1.0571040961985629</v>
      </c>
      <c r="P7" s="20">
        <f>MYRANKS_P[[#This Row],[W]]/3.03-VLOOKUP(MYRANKS_P[[#This Row],[POS]],ReplacementLevel_P[],COLUMN(ReplacementLevel_P[W]),FALSE)</f>
        <v>1.1972468464890973</v>
      </c>
      <c r="Q7" s="20">
        <f>MYRANKS_P[[#This Row],[SV]]/9.95</f>
        <v>0</v>
      </c>
      <c r="R7" s="20">
        <f>MYRANKS_P[[#This Row],[SO]]/39.3-VLOOKUP(MYRANKS_P[[#This Row],[POS]],ReplacementLevel_P[],COLUMN(ReplacementLevel_P[SO]),FALSE)</f>
        <v>2.1260785976816514</v>
      </c>
      <c r="S7" s="20">
        <f>((475+MYRANKS_P[[#This Row],[ER]])*9/(1192+MYRANKS_P[[#This Row],[IP]])-3.59)/-0.076-VLOOKUP(MYRANKS_P[[#This Row],[POS]],ReplacementLevel_P[],COLUMN(ReplacementLevel_P[ERA]),FALSE)</f>
        <v>1.8843071382785883</v>
      </c>
      <c r="T7" s="20">
        <f>((1466+MYRANKS_P[[#This Row],[BB]]+MYRANKS_P[[#This Row],[H]])/(1192+MYRANKS_P[[#This Row],[IP]])-1.23)/-0.015-VLOOKUP(MYRANKS_P[[#This Row],[POS]],ReplacementLevel_P[],COLUMN(ReplacementLevel_P[WHIP]),FALSE)</f>
        <v>2.2090532225862329</v>
      </c>
      <c r="U7" s="20">
        <f>MYRANKS_P[[#This Row],[WSGP]]+MYRANKS_P[[#This Row],[SVSGP]]+MYRANKS_P[[#This Row],[SOSGP]]+MYRANKS_P[[#This Row],[ERASGP]]+MYRANKS_P[[#This Row],[WHIPSGP]]</f>
        <v>7.41668580503557</v>
      </c>
      <c r="V7" s="65">
        <f>_xlfn.RANK.EQ(MYRANKS_P[[#This Row],[TTLSGP]],U:U,0)</f>
        <v>6</v>
      </c>
    </row>
    <row r="8" spans="1:22" x14ac:dyDescent="0.25">
      <c r="A8" s="6" t="s">
        <v>1653</v>
      </c>
      <c r="B8" s="16" t="str">
        <f>VLOOKUP(MYRANKS_P[[#This Row],[PLAYERID]],PLAYERIDMAP[],COLUMN(PLAYERIDMAP[[#This Row],[PLAYERNAME]]),FALSE)</f>
        <v>Yu Darvish</v>
      </c>
      <c r="C8" s="16" t="str">
        <f>VLOOKUP(MYRANKS_P[[#This Row],[PLAYERID]],PLAYERIDMAP[],COLUMN(PLAYERIDMAP[TEAM]),FALSE)</f>
        <v>TEX</v>
      </c>
      <c r="D8" s="16" t="str">
        <f>VLOOKUP(MYRANKS_P[[#This Row],[PLAYERID]],PLAYERIDMAP[],COLUMN(PLAYERIDMAP[[#This Row],[POS]]),FALSE)</f>
        <v>P</v>
      </c>
      <c r="E8" s="16">
        <f>VLOOKUP(MYRANKS_P[[#This Row],[PLAYERID]],PLAYERIDMAP[],COLUMN(PLAYERIDMAP[[#This Row],[IDFANGRAPHS]]),FALSE)</f>
        <v>13074</v>
      </c>
      <c r="F8" s="36">
        <f>VLOOKUP(MYRANKS_P[[#This Row],[PLAYER NAME]],PITCHERPROJECTIONS[],COLUMN(PITCHERPROJECTIONS[[#This Row],[W]]),FALSE)</f>
        <v>14.671574416679389</v>
      </c>
      <c r="G8" s="18">
        <f>VLOOKUP(MYRANKS_P[[#This Row],[PLAYER NAME]],PITCHERPROJECTIONS[],COLUMN(PITCHERPROJECTIONS[[#This Row],[SV]]),FALSE)</f>
        <v>0</v>
      </c>
      <c r="H8" s="18">
        <f>VLOOKUP(MYRANKS_P[[#This Row],[PLAYER NAME]],PITCHERPROJECTIONS[],COLUMN(PITCHERPROJECTIONS[[#This Row],[IP]]),FALSE)</f>
        <v>200</v>
      </c>
      <c r="I8" s="36">
        <f>VLOOKUP(MYRANKS_P[[#This Row],[PLAYER NAME]],PITCHERPROJECTIONS[],COLUMN(PITCHERPROJECTIONS[[#This Row],[H]]),FALSE)</f>
        <v>157.14292028640594</v>
      </c>
      <c r="J8" s="36">
        <f>VLOOKUP(MYRANKS_P[[#This Row],[PLAYER NAME]],PITCHERPROJECTIONS[],COLUMN(PITCHERPROJECTIONS[[#This Row],[ER]]),FALSE)</f>
        <v>70.87326815531047</v>
      </c>
      <c r="K8" s="36">
        <f>VLOOKUP(MYRANKS_P[[#This Row],[PLAYER NAME]],PITCHERPROJECTIONS[],COLUMN(PITCHERPROJECTIONS[[#This Row],[HR]]),FALSE)</f>
        <v>21.382478994049755</v>
      </c>
      <c r="L8" s="36">
        <f>VLOOKUP(MYRANKS_P[[#This Row],[PLAYER NAME]],PITCHERPROJECTIONS[],COLUMN(PITCHERPROJECTIONS[[#This Row],[SO]]),FALSE)</f>
        <v>255.55555555555554</v>
      </c>
      <c r="M8" s="36">
        <f>VLOOKUP(MYRANKS_P[[#This Row],[PLAYER NAME]],PITCHERPROJECTIONS[],COLUMN(PITCHERPROJECTIONS[[#This Row],[BB]]),FALSE)</f>
        <v>75.555555555555557</v>
      </c>
      <c r="N8" s="20">
        <f>MYRANKS_P[[#This Row],[ER]]*9/MYRANKS_P[[#This Row],[IP]]</f>
        <v>3.1892970669889711</v>
      </c>
      <c r="O8" s="20">
        <f>(MYRANKS_P[[#This Row],[BB]]+MYRANKS_P[[#This Row],[H]])/MYRANKS_P[[#This Row],[IP]]</f>
        <v>1.1634923792098075</v>
      </c>
      <c r="P8" s="20">
        <f>MYRANKS_P[[#This Row],[W]]/3.03-VLOOKUP(MYRANKS_P[[#This Row],[POS]],ReplacementLevel_P[],COLUMN(ReplacementLevel_P[W]),FALSE)</f>
        <v>1.552103767880987</v>
      </c>
      <c r="Q8" s="20">
        <f>MYRANKS_P[[#This Row],[SV]]/9.95</f>
        <v>0</v>
      </c>
      <c r="R8" s="20">
        <f>MYRANKS_P[[#This Row],[SO]]/39.3-VLOOKUP(MYRANKS_P[[#This Row],[POS]],ReplacementLevel_P[],COLUMN(ReplacementLevel_P[SO]),FALSE)</f>
        <v>3.1226858919988691</v>
      </c>
      <c r="S8" s="20">
        <f>((475+MYRANKS_P[[#This Row],[ER]])*9/(1192+MYRANKS_P[[#This Row],[IP]])-3.59)/-0.076-VLOOKUP(MYRANKS_P[[#This Row],[POS]],ReplacementLevel_P[],COLUMN(ReplacementLevel_P[ERA]),FALSE)</f>
        <v>1.4779864886022163</v>
      </c>
      <c r="T8" s="20">
        <f>((1466+MYRANKS_P[[#This Row],[BB]]+MYRANKS_P[[#This Row],[H]])/(1192+MYRANKS_P[[#This Row],[IP]])-1.23)/-0.015-VLOOKUP(MYRANKS_P[[#This Row],[POS]],ReplacementLevel_P[],COLUMN(ReplacementLevel_P[WHIP]),FALSE)</f>
        <v>1.1547090114003018</v>
      </c>
      <c r="U8" s="20">
        <f>MYRANKS_P[[#This Row],[WSGP]]+MYRANKS_P[[#This Row],[SVSGP]]+MYRANKS_P[[#This Row],[SOSGP]]+MYRANKS_P[[#This Row],[ERASGP]]+MYRANKS_P[[#This Row],[WHIPSGP]]</f>
        <v>7.3074851598823738</v>
      </c>
      <c r="V8" s="65">
        <f>_xlfn.RANK.EQ(MYRANKS_P[[#This Row],[TTLSGP]],U:U,0)</f>
        <v>7</v>
      </c>
    </row>
    <row r="9" spans="1:22" x14ac:dyDescent="0.25">
      <c r="A9" s="6" t="s">
        <v>1644</v>
      </c>
      <c r="B9" s="16" t="str">
        <f>VLOOKUP(MYRANKS_P[[#This Row],[PLAYERID]],PLAYERIDMAP[],COLUMN(PLAYERIDMAP[[#This Row],[PLAYERNAME]]),FALSE)</f>
        <v>Felix Hernandez</v>
      </c>
      <c r="C9" s="16" t="str">
        <f>VLOOKUP(MYRANKS_P[[#This Row],[PLAYERID]],PLAYERIDMAP[],COLUMN(PLAYERIDMAP[TEAM]),FALSE)</f>
        <v>SEA</v>
      </c>
      <c r="D9" s="16" t="str">
        <f>VLOOKUP(MYRANKS_P[[#This Row],[PLAYERID]],PLAYERIDMAP[],COLUMN(PLAYERIDMAP[[#This Row],[POS]]),FALSE)</f>
        <v>P</v>
      </c>
      <c r="E9" s="16">
        <f>VLOOKUP(MYRANKS_P[[#This Row],[PLAYERID]],PLAYERIDMAP[],COLUMN(PLAYERIDMAP[[#This Row],[IDFANGRAPHS]]),FALSE)</f>
        <v>4772</v>
      </c>
      <c r="F9" s="36">
        <f>VLOOKUP(MYRANKS_P[[#This Row],[PLAYER NAME]],PITCHERPROJECTIONS[],COLUMN(PITCHERPROJECTIONS[[#This Row],[W]]),FALSE)</f>
        <v>14.212550719105085</v>
      </c>
      <c r="G9" s="18">
        <f>VLOOKUP(MYRANKS_P[[#This Row],[PLAYER NAME]],PITCHERPROJECTIONS[],COLUMN(PITCHERPROJECTIONS[[#This Row],[SV]]),FALSE)</f>
        <v>0</v>
      </c>
      <c r="H9" s="18">
        <f>VLOOKUP(MYRANKS_P[[#This Row],[PLAYER NAME]],PITCHERPROJECTIONS[],COLUMN(PITCHERPROJECTIONS[[#This Row],[IP]]),FALSE)</f>
        <v>210</v>
      </c>
      <c r="I9" s="36">
        <f>VLOOKUP(MYRANKS_P[[#This Row],[PLAYER NAME]],PITCHERPROJECTIONS[],COLUMN(PITCHERPROJECTIONS[[#This Row],[H]]),FALSE)</f>
        <v>189.61179698216733</v>
      </c>
      <c r="J9" s="36">
        <f>VLOOKUP(MYRANKS_P[[#This Row],[PLAYER NAME]],PITCHERPROJECTIONS[],COLUMN(PITCHERPROJECTIONS[[#This Row],[ER]]),FALSE)</f>
        <v>70.906277586281803</v>
      </c>
      <c r="K9" s="36">
        <f>VLOOKUP(MYRANKS_P[[#This Row],[PLAYER NAME]],PITCHERPROJECTIONS[],COLUMN(PITCHERPROJECTIONS[[#This Row],[HR]]),FALSE)</f>
        <v>16.611796982167352</v>
      </c>
      <c r="L9" s="36">
        <f>VLOOKUP(MYRANKS_P[[#This Row],[PLAYER NAME]],PITCHERPROJECTIONS[],COLUMN(PITCHERPROJECTIONS[[#This Row],[SO]]),FALSE)</f>
        <v>205.33333333333334</v>
      </c>
      <c r="M9" s="36">
        <f>VLOOKUP(MYRANKS_P[[#This Row],[PLAYER NAME]],PITCHERPROJECTIONS[],COLUMN(PITCHERPROJECTIONS[[#This Row],[BB]]),FALSE)</f>
        <v>49</v>
      </c>
      <c r="N9" s="20">
        <f>MYRANKS_P[[#This Row],[ER]]*9/MYRANKS_P[[#This Row],[IP]]</f>
        <v>3.0388404679835057</v>
      </c>
      <c r="O9" s="20">
        <f>(MYRANKS_P[[#This Row],[BB]]+MYRANKS_P[[#This Row],[H]])/MYRANKS_P[[#This Row],[IP]]</f>
        <v>1.1362466522960348</v>
      </c>
      <c r="P9" s="20">
        <f>MYRANKS_P[[#This Row],[W]]/3.03-VLOOKUP(MYRANKS_P[[#This Row],[POS]],ReplacementLevel_P[],COLUMN(ReplacementLevel_P[W]),FALSE)</f>
        <v>1.4006107983845171</v>
      </c>
      <c r="Q9" s="20">
        <f>MYRANKS_P[[#This Row],[SV]]/9.95</f>
        <v>0</v>
      </c>
      <c r="R9" s="20">
        <f>MYRANKS_P[[#This Row],[SO]]/39.3-VLOOKUP(MYRANKS_P[[#This Row],[POS]],ReplacementLevel_P[],COLUMN(ReplacementLevel_P[SO]),FALSE)</f>
        <v>1.8447667514843094</v>
      </c>
      <c r="S9" s="20">
        <f>((475+MYRANKS_P[[#This Row],[ER]])*9/(1192+MYRANKS_P[[#This Row],[IP]])-3.59)/-0.076-VLOOKUP(MYRANKS_P[[#This Row],[POS]],ReplacementLevel_P[],COLUMN(ReplacementLevel_P[ERA]),FALSE)</f>
        <v>1.8064312422428759</v>
      </c>
      <c r="T9" s="20">
        <f>((1466+MYRANKS_P[[#This Row],[BB]]+MYRANKS_P[[#This Row],[H]])/(1192+MYRANKS_P[[#This Row],[IP]])-1.23)/-0.015-VLOOKUP(MYRANKS_P[[#This Row],[POS]],ReplacementLevel_P[],COLUMN(ReplacementLevel_P[WHIP]),FALSE)</f>
        <v>1.4538042328974088</v>
      </c>
      <c r="U9" s="20">
        <f>MYRANKS_P[[#This Row],[WSGP]]+MYRANKS_P[[#This Row],[SVSGP]]+MYRANKS_P[[#This Row],[SOSGP]]+MYRANKS_P[[#This Row],[ERASGP]]+MYRANKS_P[[#This Row],[WHIPSGP]]</f>
        <v>6.5056130250091107</v>
      </c>
      <c r="V9" s="65">
        <f>_xlfn.RANK.EQ(MYRANKS_P[[#This Row],[TTLSGP]],U:U,0)</f>
        <v>8</v>
      </c>
    </row>
    <row r="10" spans="1:22" x14ac:dyDescent="0.25">
      <c r="A10" s="6" t="s">
        <v>1650</v>
      </c>
      <c r="B10" s="16" t="str">
        <f>VLOOKUP(MYRANKS_P[[#This Row],[PLAYERID]],PLAYERIDMAP[],COLUMN(PLAYERIDMAP[[#This Row],[PLAYERNAME]]),FALSE)</f>
        <v>Max Scherzer</v>
      </c>
      <c r="C10" s="16" t="str">
        <f>VLOOKUP(MYRANKS_P[[#This Row],[PLAYERID]],PLAYERIDMAP[],COLUMN(PLAYERIDMAP[TEAM]),FALSE)</f>
        <v>DET</v>
      </c>
      <c r="D10" s="16" t="str">
        <f>VLOOKUP(MYRANKS_P[[#This Row],[PLAYERID]],PLAYERIDMAP[],COLUMN(PLAYERIDMAP[[#This Row],[POS]]),FALSE)</f>
        <v>P</v>
      </c>
      <c r="E10" s="16">
        <f>VLOOKUP(MYRANKS_P[[#This Row],[PLAYERID]],PLAYERIDMAP[],COLUMN(PLAYERIDMAP[[#This Row],[IDFANGRAPHS]]),FALSE)</f>
        <v>3137</v>
      </c>
      <c r="F10" s="36">
        <f>VLOOKUP(MYRANKS_P[[#This Row],[PLAYER NAME]],PITCHERPROJECTIONS[],COLUMN(PITCHERPROJECTIONS[[#This Row],[W]]),FALSE)</f>
        <v>15.012642035558819</v>
      </c>
      <c r="G10" s="18">
        <f>VLOOKUP(MYRANKS_P[[#This Row],[PLAYER NAME]],PITCHERPROJECTIONS[],COLUMN(PITCHERPROJECTIONS[[#This Row],[SV]]),FALSE)</f>
        <v>0</v>
      </c>
      <c r="H10" s="18">
        <f>VLOOKUP(MYRANKS_P[[#This Row],[PLAYER NAME]],PITCHERPROJECTIONS[],COLUMN(PITCHERPROJECTIONS[[#This Row],[IP]]),FALSE)</f>
        <v>200</v>
      </c>
      <c r="I10" s="36">
        <f>VLOOKUP(MYRANKS_P[[#This Row],[PLAYER NAME]],PITCHERPROJECTIONS[],COLUMN(PITCHERPROJECTIONS[[#This Row],[H]]),FALSE)</f>
        <v>177.26983481318857</v>
      </c>
      <c r="J10" s="36">
        <f>VLOOKUP(MYRANKS_P[[#This Row],[PLAYER NAME]],PITCHERPROJECTIONS[],COLUMN(PITCHERPROJECTIONS[[#This Row],[ER]]),FALSE)</f>
        <v>74.734903319354203</v>
      </c>
      <c r="K10" s="36">
        <f>VLOOKUP(MYRANKS_P[[#This Row],[PLAYER NAME]],PITCHERPROJECTIONS[],COLUMN(PITCHERPROJECTIONS[[#This Row],[HR]]),FALSE)</f>
        <v>22.471999728820588</v>
      </c>
      <c r="L10" s="36">
        <f>VLOOKUP(MYRANKS_P[[#This Row],[PLAYER NAME]],PITCHERPROJECTIONS[],COLUMN(PITCHERPROJECTIONS[[#This Row],[SO]]),FALSE)</f>
        <v>222.22222222222223</v>
      </c>
      <c r="M10" s="36">
        <f>VLOOKUP(MYRANKS_P[[#This Row],[PLAYER NAME]],PITCHERPROJECTIONS[],COLUMN(PITCHERPROJECTIONS[[#This Row],[BB]]),FALSE)</f>
        <v>55.555555555555557</v>
      </c>
      <c r="N10" s="20">
        <f>MYRANKS_P[[#This Row],[ER]]*9/MYRANKS_P[[#This Row],[IP]]</f>
        <v>3.3630706493709392</v>
      </c>
      <c r="O10" s="20">
        <f>(MYRANKS_P[[#This Row],[BB]]+MYRANKS_P[[#This Row],[H]])/MYRANKS_P[[#This Row],[IP]]</f>
        <v>1.1641269518437207</v>
      </c>
      <c r="P10" s="20">
        <f>MYRANKS_P[[#This Row],[W]]/3.03-VLOOKUP(MYRANKS_P[[#This Row],[POS]],ReplacementLevel_P[],COLUMN(ReplacementLevel_P[W]),FALSE)</f>
        <v>1.6646673384682575</v>
      </c>
      <c r="Q10" s="20">
        <f>MYRANKS_P[[#This Row],[SV]]/9.95</f>
        <v>0</v>
      </c>
      <c r="R10" s="20">
        <f>MYRANKS_P[[#This Row],[SO]]/39.3-VLOOKUP(MYRANKS_P[[#This Row],[POS]],ReplacementLevel_P[],COLUMN(ReplacementLevel_P[SO]),FALSE)</f>
        <v>2.2745094713033653</v>
      </c>
      <c r="S10" s="20">
        <f>((475+MYRANKS_P[[#This Row],[ER]])*9/(1192+MYRANKS_P[[#This Row],[IP]])-3.59)/-0.076-VLOOKUP(MYRANKS_P[[#This Row],[POS]],ReplacementLevel_P[],COLUMN(ReplacementLevel_P[ERA]),FALSE)</f>
        <v>1.1494671631674604</v>
      </c>
      <c r="T10" s="20">
        <f>((1466+MYRANKS_P[[#This Row],[BB]]+MYRANKS_P[[#This Row],[H]])/(1192+MYRANKS_P[[#This Row],[IP]])-1.23)/-0.015-VLOOKUP(MYRANKS_P[[#This Row],[POS]],ReplacementLevel_P[],COLUMN(ReplacementLevel_P[WHIP]),FALSE)</f>
        <v>1.1486307294662756</v>
      </c>
      <c r="U10" s="20">
        <f>MYRANKS_P[[#This Row],[WSGP]]+MYRANKS_P[[#This Row],[SVSGP]]+MYRANKS_P[[#This Row],[SOSGP]]+MYRANKS_P[[#This Row],[ERASGP]]+MYRANKS_P[[#This Row],[WHIPSGP]]</f>
        <v>6.237274702405359</v>
      </c>
      <c r="V10" s="65">
        <f>_xlfn.RANK.EQ(MYRANKS_P[[#This Row],[TTLSGP]],U:U,0)</f>
        <v>9</v>
      </c>
    </row>
    <row r="11" spans="1:22" x14ac:dyDescent="0.25">
      <c r="A11" s="6" t="s">
        <v>1645</v>
      </c>
      <c r="B11" s="16" t="str">
        <f>VLOOKUP(MYRANKS_P[[#This Row],[PLAYERID]],PLAYERIDMAP[],COLUMN(PLAYERIDMAP[[#This Row],[PLAYERNAME]]),FALSE)</f>
        <v>Cole Hamels</v>
      </c>
      <c r="C11" s="16" t="str">
        <f>VLOOKUP(MYRANKS_P[[#This Row],[PLAYERID]],PLAYERIDMAP[],COLUMN(PLAYERIDMAP[TEAM]),FALSE)</f>
        <v>PHI</v>
      </c>
      <c r="D11" s="16" t="str">
        <f>VLOOKUP(MYRANKS_P[[#This Row],[PLAYERID]],PLAYERIDMAP[],COLUMN(PLAYERIDMAP[[#This Row],[POS]]),FALSE)</f>
        <v>P</v>
      </c>
      <c r="E11" s="16">
        <f>VLOOKUP(MYRANKS_P[[#This Row],[PLAYERID]],PLAYERIDMAP[],COLUMN(PLAYERIDMAP[[#This Row],[IDFANGRAPHS]]),FALSE)</f>
        <v>4972</v>
      </c>
      <c r="F11" s="36">
        <f>VLOOKUP(MYRANKS_P[[#This Row],[PLAYER NAME]],PITCHERPROJECTIONS[],COLUMN(PITCHERPROJECTIONS[[#This Row],[W]]),FALSE)</f>
        <v>13.382331125223869</v>
      </c>
      <c r="G11" s="18">
        <f>VLOOKUP(MYRANKS_P[[#This Row],[PLAYER NAME]],PITCHERPROJECTIONS[],COLUMN(PITCHERPROJECTIONS[[#This Row],[SV]]),FALSE)</f>
        <v>0</v>
      </c>
      <c r="H11" s="18">
        <f>VLOOKUP(MYRANKS_P[[#This Row],[PLAYER NAME]],PITCHERPROJECTIONS[],COLUMN(PITCHERPROJECTIONS[[#This Row],[IP]]),FALSE)</f>
        <v>215</v>
      </c>
      <c r="I11" s="36">
        <f>VLOOKUP(MYRANKS_P[[#This Row],[PLAYER NAME]],PITCHERPROJECTIONS[],COLUMN(PITCHERPROJECTIONS[[#This Row],[H]]),FALSE)</f>
        <v>192.28870305795536</v>
      </c>
      <c r="J11" s="36">
        <f>VLOOKUP(MYRANKS_P[[#This Row],[PLAYER NAME]],PITCHERPROJECTIONS[],COLUMN(PITCHERPROJECTIONS[[#This Row],[ER]]),FALSE)</f>
        <v>78.523966854382891</v>
      </c>
      <c r="K11" s="36">
        <f>VLOOKUP(MYRANKS_P[[#This Row],[PLAYER NAME]],PITCHERPROJECTIONS[],COLUMN(PITCHERPROJECTIONS[[#This Row],[HR]]),FALSE)</f>
        <v>24.453432641095027</v>
      </c>
      <c r="L11" s="36">
        <f>VLOOKUP(MYRANKS_P[[#This Row],[PLAYER NAME]],PITCHERPROJECTIONS[],COLUMN(PITCHERPROJECTIONS[[#This Row],[SO]]),FALSE)</f>
        <v>198.2777777777778</v>
      </c>
      <c r="M11" s="36">
        <f>VLOOKUP(MYRANKS_P[[#This Row],[PLAYER NAME]],PITCHERPROJECTIONS[],COLUMN(PITCHERPROJECTIONS[[#This Row],[BB]]),FALSE)</f>
        <v>50.166666666666671</v>
      </c>
      <c r="N11" s="20">
        <f>MYRANKS_P[[#This Row],[ER]]*9/MYRANKS_P[[#This Row],[IP]]</f>
        <v>3.287049775299749</v>
      </c>
      <c r="O11" s="20">
        <f>(MYRANKS_P[[#This Row],[BB]]+MYRANKS_P[[#This Row],[H]])/MYRANKS_P[[#This Row],[IP]]</f>
        <v>1.1276993940680093</v>
      </c>
      <c r="P11" s="20">
        <f>MYRANKS_P[[#This Row],[W]]/3.03-VLOOKUP(MYRANKS_P[[#This Row],[POS]],ReplacementLevel_P[],COLUMN(ReplacementLevel_P[W]),FALSE)</f>
        <v>1.126610932417119</v>
      </c>
      <c r="Q11" s="20">
        <f>MYRANKS_P[[#This Row],[SV]]/9.95</f>
        <v>0</v>
      </c>
      <c r="R11" s="20">
        <f>MYRANKS_P[[#This Row],[SO]]/39.3-VLOOKUP(MYRANKS_P[[#This Row],[POS]],ReplacementLevel_P[],COLUMN(ReplacementLevel_P[SO]),FALSE)</f>
        <v>1.6652360757704283</v>
      </c>
      <c r="S11" s="20">
        <f>((475+MYRANKS_P[[#This Row],[ER]])*9/(1192+MYRANKS_P[[#This Row],[IP]])-3.59)/-0.076-VLOOKUP(MYRANKS_P[[#This Row],[POS]],ReplacementLevel_P[],COLUMN(ReplacementLevel_P[ERA]),FALSE)</f>
        <v>1.3291443002146535</v>
      </c>
      <c r="T11" s="20">
        <f>((1466+MYRANKS_P[[#This Row],[BB]]+MYRANKS_P[[#This Row],[H]])/(1192+MYRANKS_P[[#This Row],[IP]])-1.23)/-0.015-VLOOKUP(MYRANKS_P[[#This Row],[POS]],ReplacementLevel_P[],COLUMN(ReplacementLevel_P[WHIP]),FALSE)</f>
        <v>1.5597337254384103</v>
      </c>
      <c r="U11" s="20">
        <f>MYRANKS_P[[#This Row],[WSGP]]+MYRANKS_P[[#This Row],[SVSGP]]+MYRANKS_P[[#This Row],[SOSGP]]+MYRANKS_P[[#This Row],[ERASGP]]+MYRANKS_P[[#This Row],[WHIPSGP]]</f>
        <v>5.680725033840611</v>
      </c>
      <c r="V11" s="65">
        <f>_xlfn.RANK.EQ(MYRANKS_P[[#This Row],[TTLSGP]],U:U,0)</f>
        <v>10</v>
      </c>
    </row>
    <row r="12" spans="1:22" x14ac:dyDescent="0.25">
      <c r="A12" s="6" t="s">
        <v>3068</v>
      </c>
      <c r="B12" s="58" t="str">
        <f>VLOOKUP(MYRANKS_P[[#This Row],[PLAYERID]],PLAYERIDMAP[],COLUMN(PLAYERIDMAP[[#This Row],[PLAYERNAME]]),FALSE)</f>
        <v>Jose Fernandez</v>
      </c>
      <c r="C12" s="58" t="str">
        <f>VLOOKUP(MYRANKS_P[[#This Row],[PLAYERID]],PLAYERIDMAP[],COLUMN(PLAYERIDMAP[TEAM]),FALSE)</f>
        <v>MIA</v>
      </c>
      <c r="D12" s="58" t="str">
        <f>VLOOKUP(MYRANKS_P[[#This Row],[PLAYERID]],PLAYERIDMAP[],COLUMN(PLAYERIDMAP[[#This Row],[POS]]),FALSE)</f>
        <v>P</v>
      </c>
      <c r="E12" s="58">
        <f>VLOOKUP(MYRANKS_P[[#This Row],[PLAYERID]],PLAYERIDMAP[],COLUMN(PLAYERIDMAP[[#This Row],[IDFANGRAPHS]]),FALSE)</f>
        <v>11530</v>
      </c>
      <c r="F12" s="64">
        <f>VLOOKUP(MYRANKS_P[[#This Row],[PLAYER NAME]],PITCHERPROJECTIONS[],COLUMN(PITCHERPROJECTIONS[[#This Row],[W]]),FALSE)</f>
        <v>11.095732193150951</v>
      </c>
      <c r="G12" s="58">
        <f>VLOOKUP(MYRANKS_P[[#This Row],[PLAYER NAME]],PITCHERPROJECTIONS[],COLUMN(PITCHERPROJECTIONS[[#This Row],[SV]]),FALSE)</f>
        <v>0</v>
      </c>
      <c r="H12" s="58">
        <f>VLOOKUP(MYRANKS_P[[#This Row],[PLAYER NAME]],PITCHERPROJECTIONS[],COLUMN(PITCHERPROJECTIONS[[#This Row],[IP]]),FALSE)</f>
        <v>185</v>
      </c>
      <c r="I12" s="64">
        <f>VLOOKUP(MYRANKS_P[[#This Row],[PLAYER NAME]],PITCHERPROJECTIONS[],COLUMN(PITCHERPROJECTIONS[[#This Row],[H]]),FALSE)</f>
        <v>149.44196783757729</v>
      </c>
      <c r="J12" s="64">
        <f>VLOOKUP(MYRANKS_P[[#This Row],[PLAYER NAME]],PITCHERPROJECTIONS[],COLUMN(PITCHERPROJECTIONS[[#This Row],[ER]]),FALSE)</f>
        <v>59.251724368282318</v>
      </c>
      <c r="K12" s="64">
        <f>VLOOKUP(MYRANKS_P[[#This Row],[PLAYER NAME]],PITCHERPROJECTIONS[],COLUMN(PITCHERPROJECTIONS[[#This Row],[HR]]),FALSE)</f>
        <v>14.267476444776046</v>
      </c>
      <c r="L12" s="64">
        <f>VLOOKUP(MYRANKS_P[[#This Row],[PLAYER NAME]],PITCHERPROJECTIONS[],COLUMN(PITCHERPROJECTIONS[[#This Row],[SO]]),FALSE)</f>
        <v>205.55555555555557</v>
      </c>
      <c r="M12" s="64">
        <f>VLOOKUP(MYRANKS_P[[#This Row],[PLAYER NAME]],PITCHERPROJECTIONS[],COLUMN(PITCHERPROJECTIONS[[#This Row],[BB]]),FALSE)</f>
        <v>59.611111111111114</v>
      </c>
      <c r="N12" s="68">
        <f>MYRANKS_P[[#This Row],[ER]]*9/MYRANKS_P[[#This Row],[IP]]</f>
        <v>2.8825163206191395</v>
      </c>
      <c r="O12" s="68">
        <f>(MYRANKS_P[[#This Row],[BB]]+MYRANKS_P[[#This Row],[H]])/MYRANKS_P[[#This Row],[IP]]</f>
        <v>1.1300166429658833</v>
      </c>
      <c r="P12" s="65">
        <f>MYRANKS_P[[#This Row],[W]]/3.03-VLOOKUP(MYRANKS_P[[#This Row],[POS]],ReplacementLevel_P[],COLUMN(ReplacementLevel_P[W]),FALSE)</f>
        <v>0.3719578195217661</v>
      </c>
      <c r="Q12" s="68">
        <f>MYRANKS_P[[#This Row],[SV]]/9.95</f>
        <v>0</v>
      </c>
      <c r="R12" s="65">
        <f>MYRANKS_P[[#This Row],[SO]]/39.3-VLOOKUP(MYRANKS_P[[#This Row],[POS]],ReplacementLevel_P[],COLUMN(ReplacementLevel_P[SO]),FALSE)</f>
        <v>1.8504212609556125</v>
      </c>
      <c r="S12" s="65">
        <f>((475+MYRANKS_P[[#This Row],[ER]])*9/(1192+MYRANKS_P[[#This Row],[IP]])-3.59)/-0.076-VLOOKUP(MYRANKS_P[[#This Row],[POS]],ReplacementLevel_P[],COLUMN(ReplacementLevel_P[ERA]),FALSE)</f>
        <v>1.9715613718367422</v>
      </c>
      <c r="T12" s="65">
        <f>((1466+MYRANKS_P[[#This Row],[BB]]+MYRANKS_P[[#This Row],[H]])/(1192+MYRANKS_P[[#This Row],[IP]])-1.23)/-0.015-VLOOKUP(MYRANKS_P[[#This Row],[POS]],ReplacementLevel_P[],COLUMN(ReplacementLevel_P[WHIP]),FALSE)</f>
        <v>1.4132641516006617</v>
      </c>
      <c r="U12" s="68">
        <f>MYRANKS_P[[#This Row],[WSGP]]+MYRANKS_P[[#This Row],[SVSGP]]+MYRANKS_P[[#This Row],[SOSGP]]+MYRANKS_P[[#This Row],[ERASGP]]+MYRANKS_P[[#This Row],[WHIPSGP]]</f>
        <v>5.6072046039147825</v>
      </c>
      <c r="V12" s="65">
        <f>_xlfn.RANK.EQ(MYRANKS_P[[#This Row],[TTLSGP]],U:U,0)</f>
        <v>11</v>
      </c>
    </row>
    <row r="13" spans="1:22" x14ac:dyDescent="0.25">
      <c r="A13" s="6" t="s">
        <v>1647</v>
      </c>
      <c r="B13" s="16" t="str">
        <f>VLOOKUP(MYRANKS_P[[#This Row],[PLAYERID]],PLAYERIDMAP[],COLUMN(PLAYERIDMAP[[#This Row],[PLAYERNAME]]),FALSE)</f>
        <v>David Price</v>
      </c>
      <c r="C13" s="16" t="str">
        <f>VLOOKUP(MYRANKS_P[[#This Row],[PLAYERID]],PLAYERIDMAP[],COLUMN(PLAYERIDMAP[TEAM]),FALSE)</f>
        <v>TB</v>
      </c>
      <c r="D13" s="16" t="str">
        <f>VLOOKUP(MYRANKS_P[[#This Row],[PLAYERID]],PLAYERIDMAP[],COLUMN(PLAYERIDMAP[[#This Row],[POS]]),FALSE)</f>
        <v>P</v>
      </c>
      <c r="E13" s="16">
        <f>VLOOKUP(MYRANKS_P[[#This Row],[PLAYERID]],PLAYERIDMAP[],COLUMN(PLAYERIDMAP[[#This Row],[IDFANGRAPHS]]),FALSE)</f>
        <v>3184</v>
      </c>
      <c r="F13" s="36">
        <f>VLOOKUP(MYRANKS_P[[#This Row],[PLAYER NAME]],PITCHERPROJECTIONS[],COLUMN(PITCHERPROJECTIONS[[#This Row],[W]]),FALSE)</f>
        <v>14.319416078990761</v>
      </c>
      <c r="G13" s="18">
        <f>VLOOKUP(MYRANKS_P[[#This Row],[PLAYER NAME]],PITCHERPROJECTIONS[],COLUMN(PITCHERPROJECTIONS[[#This Row],[SV]]),FALSE)</f>
        <v>0</v>
      </c>
      <c r="H13" s="18">
        <f>VLOOKUP(MYRANKS_P[[#This Row],[PLAYER NAME]],PITCHERPROJECTIONS[],COLUMN(PITCHERPROJECTIONS[[#This Row],[IP]]),FALSE)</f>
        <v>200</v>
      </c>
      <c r="I13" s="36">
        <f>VLOOKUP(MYRANKS_P[[#This Row],[PLAYER NAME]],PITCHERPROJECTIONS[],COLUMN(PITCHERPROJECTIONS[[#This Row],[H]]),FALSE)</f>
        <v>188.84814044091388</v>
      </c>
      <c r="J13" s="36">
        <f>VLOOKUP(MYRANKS_P[[#This Row],[PLAYER NAME]],PITCHERPROJECTIONS[],COLUMN(PITCHERPROJECTIONS[[#This Row],[ER]]),FALSE)</f>
        <v>70.318149583225363</v>
      </c>
      <c r="K13" s="36">
        <f>VLOOKUP(MYRANKS_P[[#This Row],[PLAYER NAME]],PITCHERPROJECTIONS[],COLUMN(PITCHERPROJECTIONS[[#This Row],[HR]]),FALSE)</f>
        <v>17.752789771095145</v>
      </c>
      <c r="L13" s="36">
        <f>VLOOKUP(MYRANKS_P[[#This Row],[PLAYER NAME]],PITCHERPROJECTIONS[],COLUMN(PITCHERPROJECTIONS[[#This Row],[SO]]),FALSE)</f>
        <v>171.11111111111111</v>
      </c>
      <c r="M13" s="36">
        <f>VLOOKUP(MYRANKS_P[[#This Row],[PLAYER NAME]],PITCHERPROJECTIONS[],COLUMN(PITCHERPROJECTIONS[[#This Row],[BB]]),FALSE)</f>
        <v>37.777777777777779</v>
      </c>
      <c r="N13" s="20">
        <f>MYRANKS_P[[#This Row],[ER]]*9/MYRANKS_P[[#This Row],[IP]]</f>
        <v>3.1643167312451412</v>
      </c>
      <c r="O13" s="20">
        <f>(MYRANKS_P[[#This Row],[BB]]+MYRANKS_P[[#This Row],[H]])/MYRANKS_P[[#This Row],[IP]]</f>
        <v>1.1331295910934582</v>
      </c>
      <c r="P13" s="20">
        <f>MYRANKS_P[[#This Row],[W]]/3.03-VLOOKUP(MYRANKS_P[[#This Row],[POS]],ReplacementLevel_P[],COLUMN(ReplacementLevel_P[W]),FALSE)</f>
        <v>1.4358798940563569</v>
      </c>
      <c r="Q13" s="20">
        <f>MYRANKS_P[[#This Row],[SV]]/9.95</f>
        <v>0</v>
      </c>
      <c r="R13" s="20">
        <f>MYRANKS_P[[#This Row],[SO]]/39.3-VLOOKUP(MYRANKS_P[[#This Row],[POS]],ReplacementLevel_P[],COLUMN(ReplacementLevel_P[SO]),FALSE)</f>
        <v>0.973972292903591</v>
      </c>
      <c r="S13" s="20">
        <f>((475+MYRANKS_P[[#This Row],[ER]])*9/(1192+MYRANKS_P[[#This Row],[IP]])-3.59)/-0.076-VLOOKUP(MYRANKS_P[[#This Row],[POS]],ReplacementLevel_P[],COLUMN(ReplacementLevel_P[ERA]),FALSE)</f>
        <v>1.5252118662183491</v>
      </c>
      <c r="T13" s="20">
        <f>((1466+MYRANKS_P[[#This Row],[BB]]+MYRANKS_P[[#This Row],[H]])/(1192+MYRANKS_P[[#This Row],[IP]])-1.23)/-0.015-VLOOKUP(MYRANKS_P[[#This Row],[POS]],ReplacementLevel_P[],COLUMN(ReplacementLevel_P[WHIP]),FALSE)</f>
        <v>1.4455403151967441</v>
      </c>
      <c r="U13" s="20">
        <f>MYRANKS_P[[#This Row],[WSGP]]+MYRANKS_P[[#This Row],[SVSGP]]+MYRANKS_P[[#This Row],[SOSGP]]+MYRANKS_P[[#This Row],[ERASGP]]+MYRANKS_P[[#This Row],[WHIPSGP]]</f>
        <v>5.3806043683750406</v>
      </c>
      <c r="V13" s="65">
        <f>_xlfn.RANK.EQ(MYRANKS_P[[#This Row],[TTLSGP]],U:U,0)</f>
        <v>12</v>
      </c>
    </row>
    <row r="14" spans="1:22" x14ac:dyDescent="0.25">
      <c r="A14" s="6" t="s">
        <v>1648</v>
      </c>
      <c r="B14" s="16" t="str">
        <f>VLOOKUP(MYRANKS_P[[#This Row],[PLAYERID]],PLAYERIDMAP[],COLUMN(PLAYERIDMAP[[#This Row],[PLAYERNAME]]),FALSE)</f>
        <v>Madison Bumgarner</v>
      </c>
      <c r="C14" s="16" t="str">
        <f>VLOOKUP(MYRANKS_P[[#This Row],[PLAYERID]],PLAYERIDMAP[],COLUMN(PLAYERIDMAP[TEAM]),FALSE)</f>
        <v>SF</v>
      </c>
      <c r="D14" s="16" t="str">
        <f>VLOOKUP(MYRANKS_P[[#This Row],[PLAYERID]],PLAYERIDMAP[],COLUMN(PLAYERIDMAP[[#This Row],[POS]]),FALSE)</f>
        <v>P</v>
      </c>
      <c r="E14" s="16">
        <f>VLOOKUP(MYRANKS_P[[#This Row],[PLAYERID]],PLAYERIDMAP[],COLUMN(PLAYERIDMAP[[#This Row],[IDFANGRAPHS]]),FALSE)</f>
        <v>5524</v>
      </c>
      <c r="F14" s="36">
        <f>VLOOKUP(MYRANKS_P[[#This Row],[PLAYER NAME]],PITCHERPROJECTIONS[],COLUMN(PITCHERPROJECTIONS[[#This Row],[W]]),FALSE)</f>
        <v>13.35999932499759</v>
      </c>
      <c r="G14" s="18">
        <f>VLOOKUP(MYRANKS_P[[#This Row],[PLAYER NAME]],PITCHERPROJECTIONS[],COLUMN(PITCHERPROJECTIONS[[#This Row],[SV]]),FALSE)</f>
        <v>0</v>
      </c>
      <c r="H14" s="18">
        <f>VLOOKUP(MYRANKS_P[[#This Row],[PLAYER NAME]],PITCHERPROJECTIONS[],COLUMN(PITCHERPROJECTIONS[[#This Row],[IP]]),FALSE)</f>
        <v>205</v>
      </c>
      <c r="I14" s="36">
        <f>VLOOKUP(MYRANKS_P[[#This Row],[PLAYER NAME]],PITCHERPROJECTIONS[],COLUMN(PITCHERPROJECTIONS[[#This Row],[H]]),FALSE)</f>
        <v>185.69737253901619</v>
      </c>
      <c r="J14" s="36">
        <f>VLOOKUP(MYRANKS_P[[#This Row],[PLAYER NAME]],PITCHERPROJECTIONS[],COLUMN(PITCHERPROJECTIONS[[#This Row],[ER]]),FALSE)</f>
        <v>73.123915084471719</v>
      </c>
      <c r="K14" s="36">
        <f>VLOOKUP(MYRANKS_P[[#This Row],[PLAYER NAME]],PITCHERPROJECTIONS[],COLUMN(PITCHERPROJECTIONS[[#This Row],[HR]]),FALSE)</f>
        <v>17.9495395996939</v>
      </c>
      <c r="L14" s="36">
        <f>VLOOKUP(MYRANKS_P[[#This Row],[PLAYER NAME]],PITCHERPROJECTIONS[],COLUMN(PITCHERPROJECTIONS[[#This Row],[SO]]),FALSE)</f>
        <v>193.61111111111111</v>
      </c>
      <c r="M14" s="36">
        <f>VLOOKUP(MYRANKS_P[[#This Row],[PLAYER NAME]],PITCHERPROJECTIONS[],COLUMN(PITCHERPROJECTIONS[[#This Row],[BB]]),FALSE)</f>
        <v>54.666666666666664</v>
      </c>
      <c r="N14" s="20">
        <f>MYRANKS_P[[#This Row],[ER]]*9/MYRANKS_P[[#This Row],[IP]]</f>
        <v>3.2103182232207095</v>
      </c>
      <c r="O14" s="20">
        <f>(MYRANKS_P[[#This Row],[BB]]+MYRANKS_P[[#This Row],[H]])/MYRANKS_P[[#This Row],[IP]]</f>
        <v>1.1725075083204042</v>
      </c>
      <c r="P14" s="20">
        <f>MYRANKS_P[[#This Row],[W]]/3.03-VLOOKUP(MYRANKS_P[[#This Row],[POS]],ReplacementLevel_P[],COLUMN(ReplacementLevel_P[W]),FALSE)</f>
        <v>1.1192407013193373</v>
      </c>
      <c r="Q14" s="20">
        <f>MYRANKS_P[[#This Row],[SV]]/9.95</f>
        <v>0</v>
      </c>
      <c r="R14" s="20">
        <f>MYRANKS_P[[#This Row],[SO]]/39.3-VLOOKUP(MYRANKS_P[[#This Row],[POS]],ReplacementLevel_P[],COLUMN(ReplacementLevel_P[SO]),FALSE)</f>
        <v>1.5464913768730568</v>
      </c>
      <c r="S14" s="20">
        <f>((475+MYRANKS_P[[#This Row],[ER]])*9/(1192+MYRANKS_P[[#This Row],[IP]])-3.59)/-0.076-VLOOKUP(MYRANKS_P[[#This Row],[POS]],ReplacementLevel_P[],COLUMN(ReplacementLevel_P[ERA]),FALSE)</f>
        <v>1.4534126157532494</v>
      </c>
      <c r="T14" s="20">
        <f>((1466+MYRANKS_P[[#This Row],[BB]]+MYRANKS_P[[#This Row],[H]])/(1192+MYRANKS_P[[#This Row],[IP]])-1.23)/-0.015-VLOOKUP(MYRANKS_P[[#This Row],[POS]],ReplacementLevel_P[],COLUMN(ReplacementLevel_P[WHIP]),FALSE)</f>
        <v>1.0800768692110299</v>
      </c>
      <c r="U14" s="20">
        <f>MYRANKS_P[[#This Row],[WSGP]]+MYRANKS_P[[#This Row],[SVSGP]]+MYRANKS_P[[#This Row],[SOSGP]]+MYRANKS_P[[#This Row],[ERASGP]]+MYRANKS_P[[#This Row],[WHIPSGP]]</f>
        <v>5.1992215631566729</v>
      </c>
      <c r="V14" s="65">
        <f>_xlfn.RANK.EQ(MYRANKS_P[[#This Row],[TTLSGP]],U:U,0)</f>
        <v>13</v>
      </c>
    </row>
    <row r="15" spans="1:22" x14ac:dyDescent="0.25">
      <c r="A15" s="6" t="s">
        <v>1655</v>
      </c>
      <c r="B15" s="16" t="str">
        <f>VLOOKUP(MYRANKS_P[[#This Row],[PLAYERID]],PLAYERIDMAP[],COLUMN(PLAYERIDMAP[[#This Row],[PLAYERNAME]]),FALSE)</f>
        <v>Craig Kimbrel</v>
      </c>
      <c r="C15" s="16" t="str">
        <f>VLOOKUP(MYRANKS_P[[#This Row],[PLAYERID]],PLAYERIDMAP[],COLUMN(PLAYERIDMAP[TEAM]),FALSE)</f>
        <v>ATL</v>
      </c>
      <c r="D15" s="16" t="str">
        <f>VLOOKUP(MYRANKS_P[[#This Row],[PLAYERID]],PLAYERIDMAP[],COLUMN(PLAYERIDMAP[[#This Row],[POS]]),FALSE)</f>
        <v>P</v>
      </c>
      <c r="E15" s="16">
        <f>VLOOKUP(MYRANKS_P[[#This Row],[PLAYERID]],PLAYERIDMAP[],COLUMN(PLAYERIDMAP[[#This Row],[IDFANGRAPHS]]),FALSE)</f>
        <v>6655</v>
      </c>
      <c r="F15" s="36">
        <f>VLOOKUP(MYRANKS_P[[#This Row],[PLAYER NAME]],PITCHERPROJECTIONS[],COLUMN(PITCHERPROJECTIONS[[#This Row],[W]]),FALSE)</f>
        <v>4.9706545173801437</v>
      </c>
      <c r="G15" s="18">
        <f>VLOOKUP(MYRANKS_P[[#This Row],[PLAYER NAME]],PITCHERPROJECTIONS[],COLUMN(PITCHERPROJECTIONS[[#This Row],[SV]]),FALSE)</f>
        <v>40</v>
      </c>
      <c r="H15" s="18">
        <f>VLOOKUP(MYRANKS_P[[#This Row],[PLAYER NAME]],PITCHERPROJECTIONS[],COLUMN(PITCHERPROJECTIONS[[#This Row],[IP]]),FALSE)</f>
        <v>65</v>
      </c>
      <c r="I15" s="36">
        <f>VLOOKUP(MYRANKS_P[[#This Row],[PLAYER NAME]],PITCHERPROJECTIONS[],COLUMN(PITCHERPROJECTIONS[[#This Row],[H]]),FALSE)</f>
        <v>38.035784863434628</v>
      </c>
      <c r="J15" s="36">
        <f>VLOOKUP(MYRANKS_P[[#This Row],[PLAYER NAME]],PITCHERPROJECTIONS[],COLUMN(PITCHERPROJECTIONS[[#This Row],[ER]]),FALSE)</f>
        <v>14.027058873163273</v>
      </c>
      <c r="K15" s="36">
        <f>VLOOKUP(MYRANKS_P[[#This Row],[PLAYER NAME]],PITCHERPROJECTIONS[],COLUMN(PITCHERPROJECTIONS[[#This Row],[HR]]),FALSE)</f>
        <v>4.0512169622000496</v>
      </c>
      <c r="L15" s="36">
        <f>VLOOKUP(MYRANKS_P[[#This Row],[PLAYER NAME]],PITCHERPROJECTIONS[],COLUMN(PITCHERPROJECTIONS[[#This Row],[SO]]),FALSE)</f>
        <v>101.11111111111111</v>
      </c>
      <c r="M15" s="36">
        <f>VLOOKUP(MYRANKS_P[[#This Row],[PLAYER NAME]],PITCHERPROJECTIONS[],COLUMN(PITCHERPROJECTIONS[[#This Row],[BB]]),FALSE)</f>
        <v>20.222222222222221</v>
      </c>
      <c r="N15" s="20">
        <f>MYRANKS_P[[#This Row],[ER]]*9/MYRANKS_P[[#This Row],[IP]]</f>
        <v>1.9422081516687608</v>
      </c>
      <c r="O15" s="20">
        <f>(MYRANKS_P[[#This Row],[BB]]+MYRANKS_P[[#This Row],[H]])/MYRANKS_P[[#This Row],[IP]]</f>
        <v>0.89627703208702847</v>
      </c>
      <c r="P15" s="20">
        <f>MYRANKS_P[[#This Row],[W]]/3.03-VLOOKUP(MYRANKS_P[[#This Row],[POS]],ReplacementLevel_P[],COLUMN(ReplacementLevel_P[W]),FALSE)</f>
        <v>-1.6495199612606786</v>
      </c>
      <c r="Q15" s="20">
        <f>MYRANKS_P[[#This Row],[SV]]/9.95</f>
        <v>4.0201005025125633</v>
      </c>
      <c r="R15" s="20">
        <f>MYRANKS_P[[#This Row],[SO]]/39.3-VLOOKUP(MYRANKS_P[[#This Row],[POS]],ReplacementLevel_P[],COLUMN(ReplacementLevel_P[SO]),FALSE)</f>
        <v>-0.80719819055696895</v>
      </c>
      <c r="S15" s="20">
        <f>((475+MYRANKS_P[[#This Row],[ER]])*9/(1192+MYRANKS_P[[#This Row],[IP]])-3.59)/-0.076-VLOOKUP(MYRANKS_P[[#This Row],[POS]],ReplacementLevel_P[],COLUMN(ReplacementLevel_P[ERA]),FALSE)</f>
        <v>1.8459597845908222</v>
      </c>
      <c r="T15" s="20">
        <f>((1466+MYRANKS_P[[#This Row],[BB]]+MYRANKS_P[[#This Row],[H]])/(1192+MYRANKS_P[[#This Row],[IP]])-1.23)/-0.015-VLOOKUP(MYRANKS_P[[#This Row],[POS]],ReplacementLevel_P[],COLUMN(ReplacementLevel_P[WHIP]),FALSE)</f>
        <v>1.6689495048710319</v>
      </c>
      <c r="U15" s="20">
        <f>MYRANKS_P[[#This Row],[WSGP]]+MYRANKS_P[[#This Row],[SVSGP]]+MYRANKS_P[[#This Row],[SOSGP]]+MYRANKS_P[[#This Row],[ERASGP]]+MYRANKS_P[[#This Row],[WHIPSGP]]</f>
        <v>5.0782916401567695</v>
      </c>
      <c r="V15" s="65">
        <f>_xlfn.RANK.EQ(MYRANKS_P[[#This Row],[TTLSGP]],U:U,0)</f>
        <v>14</v>
      </c>
    </row>
    <row r="16" spans="1:22" x14ac:dyDescent="0.25">
      <c r="A16" s="6" t="s">
        <v>1880</v>
      </c>
      <c r="B16" s="16" t="str">
        <f>VLOOKUP(MYRANKS_P[[#This Row],[PLAYERID]],PLAYERIDMAP[],COLUMN(PLAYERIDMAP[[#This Row],[PLAYERNAME]]),FALSE)</f>
        <v>Koji Uehara</v>
      </c>
      <c r="C16" s="16" t="str">
        <f>VLOOKUP(MYRANKS_P[[#This Row],[PLAYERID]],PLAYERIDMAP[],COLUMN(PLAYERIDMAP[TEAM]),FALSE)</f>
        <v>BOS</v>
      </c>
      <c r="D16" s="16" t="str">
        <f>VLOOKUP(MYRANKS_P[[#This Row],[PLAYERID]],PLAYERIDMAP[],COLUMN(PLAYERIDMAP[[#This Row],[POS]]),FALSE)</f>
        <v>P</v>
      </c>
      <c r="E16" s="16">
        <f>VLOOKUP(MYRANKS_P[[#This Row],[PLAYERID]],PLAYERIDMAP[],COLUMN(PLAYERIDMAP[[#This Row],[IDFANGRAPHS]]),FALSE)</f>
        <v>9227</v>
      </c>
      <c r="F16" s="36">
        <f>VLOOKUP(MYRANKS_P[[#This Row],[PLAYER NAME]],PITCHERPROJECTIONS[],COLUMN(PITCHERPROJECTIONS[[#This Row],[W]]),FALSE)</f>
        <v>5.4662492018480791</v>
      </c>
      <c r="G16" s="18">
        <f>VLOOKUP(MYRANKS_P[[#This Row],[PLAYER NAME]],PITCHERPROJECTIONS[],COLUMN(PITCHERPROJECTIONS[[#This Row],[SV]]),FALSE)</f>
        <v>35</v>
      </c>
      <c r="H16" s="18">
        <f>VLOOKUP(MYRANKS_P[[#This Row],[PLAYER NAME]],PITCHERPROJECTIONS[],COLUMN(PITCHERPROJECTIONS[[#This Row],[IP]]),FALSE)</f>
        <v>65</v>
      </c>
      <c r="I16" s="36">
        <f>VLOOKUP(MYRANKS_P[[#This Row],[PLAYER NAME]],PITCHERPROJECTIONS[],COLUMN(PITCHERPROJECTIONS[[#This Row],[H]]),FALSE)</f>
        <v>36.965138768010839</v>
      </c>
      <c r="J16" s="36">
        <f>VLOOKUP(MYRANKS_P[[#This Row],[PLAYER NAME]],PITCHERPROJECTIONS[],COLUMN(PITCHERPROJECTIONS[[#This Row],[ER]]),FALSE)</f>
        <v>12.983257503793396</v>
      </c>
      <c r="K16" s="36">
        <f>VLOOKUP(MYRANKS_P[[#This Row],[PLAYER NAME]],PITCHERPROJECTIONS[],COLUMN(PITCHERPROJECTIONS[[#This Row],[HR]]),FALSE)</f>
        <v>6.2058795087515728</v>
      </c>
      <c r="L16" s="36">
        <f>VLOOKUP(MYRANKS_P[[#This Row],[PLAYER NAME]],PITCHERPROJECTIONS[],COLUMN(PITCHERPROJECTIONS[[#This Row],[SO]]),FALSE)</f>
        <v>79.444444444444443</v>
      </c>
      <c r="M16" s="36">
        <f>VLOOKUP(MYRANKS_P[[#This Row],[PLAYER NAME]],PITCHERPROJECTIONS[],COLUMN(PITCHERPROJECTIONS[[#This Row],[BB]]),FALSE)</f>
        <v>7.9444444444444455</v>
      </c>
      <c r="N16" s="20">
        <f>MYRANKS_P[[#This Row],[ER]]*9/MYRANKS_P[[#This Row],[IP]]</f>
        <v>1.7976818082175472</v>
      </c>
      <c r="O16" s="20">
        <f>(MYRANKS_P[[#This Row],[BB]]+MYRANKS_P[[#This Row],[H]])/MYRANKS_P[[#This Row],[IP]]</f>
        <v>0.69091666480700431</v>
      </c>
      <c r="P16" s="20">
        <f>MYRANKS_P[[#This Row],[W]]/3.03-VLOOKUP(MYRANKS_P[[#This Row],[POS]],ReplacementLevel_P[],COLUMN(ReplacementLevel_P[W]),FALSE)</f>
        <v>-1.4859573591260464</v>
      </c>
      <c r="Q16" s="20">
        <f>MYRANKS_P[[#This Row],[SV]]/9.95</f>
        <v>3.5175879396984926</v>
      </c>
      <c r="R16" s="20">
        <f>MYRANKS_P[[#This Row],[SO]]/39.3-VLOOKUP(MYRANKS_P[[#This Row],[POS]],ReplacementLevel_P[],COLUMN(ReplacementLevel_P[SO]),FALSE)</f>
        <v>-1.3585128640090471</v>
      </c>
      <c r="S16" s="20">
        <f>((475+MYRANKS_P[[#This Row],[ER]])*9/(1192+MYRANKS_P[[#This Row],[IP]])-3.59)/-0.076-VLOOKUP(MYRANKS_P[[#This Row],[POS]],ReplacementLevel_P[],COLUMN(ReplacementLevel_P[ERA]),FALSE)</f>
        <v>1.944295549824762</v>
      </c>
      <c r="T16" s="20">
        <f>((1466+MYRANKS_P[[#This Row],[BB]]+MYRANKS_P[[#This Row],[H]])/(1192+MYRANKS_P[[#This Row],[IP]])-1.23)/-0.015-VLOOKUP(MYRANKS_P[[#This Row],[POS]],ReplacementLevel_P[],COLUMN(ReplacementLevel_P[WHIP]),FALSE)</f>
        <v>2.3769009168679345</v>
      </c>
      <c r="U16" s="20">
        <f>MYRANKS_P[[#This Row],[WSGP]]+MYRANKS_P[[#This Row],[SVSGP]]+MYRANKS_P[[#This Row],[SOSGP]]+MYRANKS_P[[#This Row],[ERASGP]]+MYRANKS_P[[#This Row],[WHIPSGP]]</f>
        <v>4.9943141832560958</v>
      </c>
      <c r="V16" s="65">
        <f>_xlfn.RANK.EQ(MYRANKS_P[[#This Row],[TTLSGP]],U:U,0)</f>
        <v>15</v>
      </c>
    </row>
    <row r="17" spans="1:22" x14ac:dyDescent="0.25">
      <c r="A17" s="6" t="s">
        <v>1657</v>
      </c>
      <c r="B17" s="16" t="str">
        <f>VLOOKUP(MYRANKS_P[[#This Row],[PLAYERID]],PLAYERIDMAP[],COLUMN(PLAYERIDMAP[[#This Row],[PLAYERNAME]]),FALSE)</f>
        <v>Matt Cain</v>
      </c>
      <c r="C17" s="16" t="str">
        <f>VLOOKUP(MYRANKS_P[[#This Row],[PLAYERID]],PLAYERIDMAP[],COLUMN(PLAYERIDMAP[TEAM]),FALSE)</f>
        <v>SF</v>
      </c>
      <c r="D17" s="16" t="str">
        <f>VLOOKUP(MYRANKS_P[[#This Row],[PLAYERID]],PLAYERIDMAP[],COLUMN(PLAYERIDMAP[[#This Row],[POS]]),FALSE)</f>
        <v>P</v>
      </c>
      <c r="E17" s="16">
        <f>VLOOKUP(MYRANKS_P[[#This Row],[PLAYERID]],PLAYERIDMAP[],COLUMN(PLAYERIDMAP[[#This Row],[IDFANGRAPHS]]),FALSE)</f>
        <v>4732</v>
      </c>
      <c r="F17" s="36">
        <f>VLOOKUP(MYRANKS_P[[#This Row],[PLAYER NAME]],PITCHERPROJECTIONS[],COLUMN(PITCHERPROJECTIONS[[#This Row],[W]]),FALSE)</f>
        <v>13.296710429966371</v>
      </c>
      <c r="G17" s="18">
        <f>VLOOKUP(MYRANKS_P[[#This Row],[PLAYER NAME]],PITCHERPROJECTIONS[],COLUMN(PITCHERPROJECTIONS[[#This Row],[SV]]),FALSE)</f>
        <v>0</v>
      </c>
      <c r="H17" s="18">
        <f>VLOOKUP(MYRANKS_P[[#This Row],[PLAYER NAME]],PITCHERPROJECTIONS[],COLUMN(PITCHERPROJECTIONS[[#This Row],[IP]]),FALSE)</f>
        <v>200</v>
      </c>
      <c r="I17" s="36">
        <f>VLOOKUP(MYRANKS_P[[#This Row],[PLAYER NAME]],PITCHERPROJECTIONS[],COLUMN(PITCHERPROJECTIONS[[#This Row],[H]]),FALSE)</f>
        <v>171.5943997886713</v>
      </c>
      <c r="J17" s="36">
        <f>VLOOKUP(MYRANKS_P[[#This Row],[PLAYER NAME]],PITCHERPROJECTIONS[],COLUMN(PITCHERPROJECTIONS[[#This Row],[ER]]),FALSE)</f>
        <v>69.613924958098707</v>
      </c>
      <c r="K17" s="36">
        <f>VLOOKUP(MYRANKS_P[[#This Row],[PLAYER NAME]],PITCHERPROJECTIONS[],COLUMN(PITCHERPROJECTIONS[[#This Row],[HR]]),FALSE)</f>
        <v>18.717687459904152</v>
      </c>
      <c r="L17" s="36">
        <f>VLOOKUP(MYRANKS_P[[#This Row],[PLAYER NAME]],PITCHERPROJECTIONS[],COLUMN(PITCHERPROJECTIONS[[#This Row],[SO]]),FALSE)</f>
        <v>166.66666666666666</v>
      </c>
      <c r="M17" s="36">
        <f>VLOOKUP(MYRANKS_P[[#This Row],[PLAYER NAME]],PITCHERPROJECTIONS[],COLUMN(PITCHERPROJECTIONS[[#This Row],[BB]]),FALSE)</f>
        <v>57.777777777777779</v>
      </c>
      <c r="N17" s="20">
        <f>MYRANKS_P[[#This Row],[ER]]*9/MYRANKS_P[[#This Row],[IP]]</f>
        <v>3.1326266231144415</v>
      </c>
      <c r="O17" s="20">
        <f>(MYRANKS_P[[#This Row],[BB]]+MYRANKS_P[[#This Row],[H]])/MYRANKS_P[[#This Row],[IP]]</f>
        <v>1.1468608878322453</v>
      </c>
      <c r="P17" s="20">
        <f>MYRANKS_P[[#This Row],[W]]/3.03-VLOOKUP(MYRANKS_P[[#This Row],[POS]],ReplacementLevel_P[],COLUMN(ReplacementLevel_P[W]),FALSE)</f>
        <v>1.0983532772166242</v>
      </c>
      <c r="Q17" s="20">
        <f>MYRANKS_P[[#This Row],[SV]]/9.95</f>
        <v>0</v>
      </c>
      <c r="R17" s="20">
        <f>MYRANKS_P[[#This Row],[SO]]/39.3-VLOOKUP(MYRANKS_P[[#This Row],[POS]],ReplacementLevel_P[],COLUMN(ReplacementLevel_P[SO]),FALSE)</f>
        <v>0.86088210347752359</v>
      </c>
      <c r="S17" s="20">
        <f>((475+MYRANKS_P[[#This Row],[ER]])*9/(1192+MYRANKS_P[[#This Row],[IP]])-3.59)/-0.076-VLOOKUP(MYRANKS_P[[#This Row],[POS]],ReplacementLevel_P[],COLUMN(ReplacementLevel_P[ERA]),FALSE)</f>
        <v>1.585122082738887</v>
      </c>
      <c r="T17" s="20">
        <f>((1466+MYRANKS_P[[#This Row],[BB]]+MYRANKS_P[[#This Row],[H]])/(1192+MYRANKS_P[[#This Row],[IP]])-1.23)/-0.015-VLOOKUP(MYRANKS_P[[#This Row],[POS]],ReplacementLevel_P[],COLUMN(ReplacementLevel_P[WHIP]),FALSE)</f>
        <v>1.3140144843654524</v>
      </c>
      <c r="U17" s="20">
        <f>MYRANKS_P[[#This Row],[WSGP]]+MYRANKS_P[[#This Row],[SVSGP]]+MYRANKS_P[[#This Row],[SOSGP]]+MYRANKS_P[[#This Row],[ERASGP]]+MYRANKS_P[[#This Row],[WHIPSGP]]</f>
        <v>4.8583719477984868</v>
      </c>
      <c r="V17" s="65">
        <f>_xlfn.RANK.EQ(MYRANKS_P[[#This Row],[TTLSGP]],U:U,0)</f>
        <v>16</v>
      </c>
    </row>
    <row r="18" spans="1:22" x14ac:dyDescent="0.25">
      <c r="A18" s="6" t="s">
        <v>1955</v>
      </c>
      <c r="B18" s="16" t="str">
        <f>VLOOKUP(MYRANKS_P[[#This Row],[PLAYERID]],PLAYERIDMAP[],COLUMN(PLAYERIDMAP[[#This Row],[PLAYERNAME]]),FALSE)</f>
        <v>Julio Teheran</v>
      </c>
      <c r="C18" s="16" t="str">
        <f>VLOOKUP(MYRANKS_P[[#This Row],[PLAYERID]],PLAYERIDMAP[],COLUMN(PLAYERIDMAP[TEAM]),FALSE)</f>
        <v>ATL</v>
      </c>
      <c r="D18" s="16" t="str">
        <f>VLOOKUP(MYRANKS_P[[#This Row],[PLAYERID]],PLAYERIDMAP[],COLUMN(PLAYERIDMAP[[#This Row],[POS]]),FALSE)</f>
        <v>P</v>
      </c>
      <c r="E18" s="16">
        <f>VLOOKUP(MYRANKS_P[[#This Row],[PLAYERID]],PLAYERIDMAP[],COLUMN(PLAYERIDMAP[[#This Row],[IDFANGRAPHS]]),FALSE)</f>
        <v>6797</v>
      </c>
      <c r="F18" s="36">
        <f>VLOOKUP(MYRANKS_P[[#This Row],[PLAYER NAME]],PITCHERPROJECTIONS[],COLUMN(PITCHERPROJECTIONS[[#This Row],[W]]),FALSE)</f>
        <v>13.266841658778233</v>
      </c>
      <c r="G18" s="18">
        <f>VLOOKUP(MYRANKS_P[[#This Row],[PLAYER NAME]],PITCHERPROJECTIONS[],COLUMN(PITCHERPROJECTIONS[[#This Row],[SV]]),FALSE)</f>
        <v>0</v>
      </c>
      <c r="H18" s="18">
        <f>VLOOKUP(MYRANKS_P[[#This Row],[PLAYER NAME]],PITCHERPROJECTIONS[],COLUMN(PITCHERPROJECTIONS[[#This Row],[IP]]),FALSE)</f>
        <v>200</v>
      </c>
      <c r="I18" s="36">
        <f>VLOOKUP(MYRANKS_P[[#This Row],[PLAYER NAME]],PITCHERPROJECTIONS[],COLUMN(PITCHERPROJECTIONS[[#This Row],[H]]),FALSE)</f>
        <v>186.01126083380782</v>
      </c>
      <c r="J18" s="36">
        <f>VLOOKUP(MYRANKS_P[[#This Row],[PLAYER NAME]],PITCHERPROJECTIONS[],COLUMN(PITCHERPROJECTIONS[[#This Row],[ER]]),FALSE)</f>
        <v>76.356642580272208</v>
      </c>
      <c r="K18" s="36">
        <f>VLOOKUP(MYRANKS_P[[#This Row],[PLAYER NAME]],PITCHERPROJECTIONS[],COLUMN(PITCHERPROJECTIONS[[#This Row],[HR]]),FALSE)</f>
        <v>24.799139621686596</v>
      </c>
      <c r="L18" s="36">
        <f>VLOOKUP(MYRANKS_P[[#This Row],[PLAYER NAME]],PITCHERPROJECTIONS[],COLUMN(PITCHERPROJECTIONS[[#This Row],[SO]]),FALSE)</f>
        <v>175.55555555555557</v>
      </c>
      <c r="M18" s="36">
        <f>VLOOKUP(MYRANKS_P[[#This Row],[PLAYER NAME]],PITCHERPROJECTIONS[],COLUMN(PITCHERPROJECTIONS[[#This Row],[BB]]),FALSE)</f>
        <v>40</v>
      </c>
      <c r="N18" s="20">
        <f>MYRANKS_P[[#This Row],[ER]]*9/MYRANKS_P[[#This Row],[IP]]</f>
        <v>3.4360489161122496</v>
      </c>
      <c r="O18" s="20">
        <f>(MYRANKS_P[[#This Row],[BB]]+MYRANKS_P[[#This Row],[H]])/MYRANKS_P[[#This Row],[IP]]</f>
        <v>1.130056304169039</v>
      </c>
      <c r="P18" s="20">
        <f>MYRANKS_P[[#This Row],[W]]/3.03-VLOOKUP(MYRANKS_P[[#This Row],[POS]],ReplacementLevel_P[],COLUMN(ReplacementLevel_P[W]),FALSE)</f>
        <v>1.0884955969565127</v>
      </c>
      <c r="Q18" s="20">
        <f>MYRANKS_P[[#This Row],[SV]]/9.95</f>
        <v>0</v>
      </c>
      <c r="R18" s="20">
        <f>MYRANKS_P[[#This Row],[SO]]/39.3-VLOOKUP(MYRANKS_P[[#This Row],[POS]],ReplacementLevel_P[],COLUMN(ReplacementLevel_P[SO]),FALSE)</f>
        <v>1.0870624823296584</v>
      </c>
      <c r="S18" s="20">
        <f>((475+MYRANKS_P[[#This Row],[ER]])*9/(1192+MYRANKS_P[[#This Row],[IP]])-3.59)/-0.076-VLOOKUP(MYRANKS_P[[#This Row],[POS]],ReplacementLevel_P[],COLUMN(ReplacementLevel_P[ERA]),FALSE)</f>
        <v>1.0115015953715769</v>
      </c>
      <c r="T18" s="20">
        <f>((1466+MYRANKS_P[[#This Row],[BB]]+MYRANKS_P[[#This Row],[H]])/(1192+MYRANKS_P[[#This Row],[IP]])-1.23)/-0.015-VLOOKUP(MYRANKS_P[[#This Row],[POS]],ReplacementLevel_P[],COLUMN(ReplacementLevel_P[WHIP]),FALSE)</f>
        <v>1.4749779294153227</v>
      </c>
      <c r="U18" s="20">
        <f>MYRANKS_P[[#This Row],[WSGP]]+MYRANKS_P[[#This Row],[SVSGP]]+MYRANKS_P[[#This Row],[SOSGP]]+MYRANKS_P[[#This Row],[ERASGP]]+MYRANKS_P[[#This Row],[WHIPSGP]]</f>
        <v>4.6620376040730704</v>
      </c>
      <c r="V18" s="65">
        <f>_xlfn.RANK.EQ(MYRANKS_P[[#This Row],[TTLSGP]],U:U,0)</f>
        <v>17</v>
      </c>
    </row>
    <row r="19" spans="1:22" x14ac:dyDescent="0.25">
      <c r="A19" s="6" t="s">
        <v>4706</v>
      </c>
      <c r="B19" s="58" t="str">
        <f>VLOOKUP(MYRANKS_P[[#This Row],[PLAYERID]],PLAYERIDMAP[],COLUMN(PLAYERIDMAP[[#This Row],[PLAYERNAME]]),FALSE)</f>
        <v>Danny Salazar</v>
      </c>
      <c r="C19" s="58" t="str">
        <f>VLOOKUP(MYRANKS_P[[#This Row],[PLAYERID]],PLAYERIDMAP[],COLUMN(PLAYERIDMAP[TEAM]),FALSE)</f>
        <v>CLE</v>
      </c>
      <c r="D19" s="58" t="str">
        <f>VLOOKUP(MYRANKS_P[[#This Row],[PLAYERID]],PLAYERIDMAP[],COLUMN(PLAYERIDMAP[[#This Row],[POS]]),FALSE)</f>
        <v>P</v>
      </c>
      <c r="E19" s="58">
        <f>VLOOKUP(MYRANKS_P[[#This Row],[PLAYERID]],PLAYERIDMAP[],COLUMN(PLAYERIDMAP[[#This Row],[IDFANGRAPHS]]),FALSE)</f>
        <v>5867</v>
      </c>
      <c r="F19" s="64">
        <f>VLOOKUP(MYRANKS_P[[#This Row],[PLAYER NAME]],PITCHERPROJECTIONS[],COLUMN(PITCHERPROJECTIONS[[#This Row],[W]]),FALSE)</f>
        <v>11.588019556273473</v>
      </c>
      <c r="G19" s="58">
        <f>VLOOKUP(MYRANKS_P[[#This Row],[PLAYER NAME]],PITCHERPROJECTIONS[],COLUMN(PITCHERPROJECTIONS[[#This Row],[SV]]),FALSE)</f>
        <v>0</v>
      </c>
      <c r="H19" s="58">
        <f>VLOOKUP(MYRANKS_P[[#This Row],[PLAYER NAME]],PITCHERPROJECTIONS[],COLUMN(PITCHERPROJECTIONS[[#This Row],[IP]]),FALSE)</f>
        <v>160</v>
      </c>
      <c r="I19" s="64">
        <f>VLOOKUP(MYRANKS_P[[#This Row],[PLAYER NAME]],PITCHERPROJECTIONS[],COLUMN(PITCHERPROJECTIONS[[#This Row],[H]]),FALSE)</f>
        <v>134.89176032213479</v>
      </c>
      <c r="J19" s="64">
        <f>VLOOKUP(MYRANKS_P[[#This Row],[PLAYER NAME]],PITCHERPROJECTIONS[],COLUMN(PITCHERPROJECTIONS[[#This Row],[ER]]),FALSE)</f>
        <v>58.921786942121962</v>
      </c>
      <c r="K19" s="64">
        <f>VLOOKUP(MYRANKS_P[[#This Row],[PLAYER NAME]],PITCHERPROJECTIONS[],COLUMN(PITCHERPROJECTIONS[[#This Row],[HR]]),FALSE)</f>
        <v>19.8441412745157</v>
      </c>
      <c r="L19" s="64">
        <f>VLOOKUP(MYRANKS_P[[#This Row],[PLAYER NAME]],PITCHERPROJECTIONS[],COLUMN(PITCHERPROJECTIONS[[#This Row],[SO]]),FALSE)</f>
        <v>195.55555555555557</v>
      </c>
      <c r="M19" s="64">
        <f>VLOOKUP(MYRANKS_P[[#This Row],[PLAYER NAME]],PITCHERPROJECTIONS[],COLUMN(PITCHERPROJECTIONS[[#This Row],[BB]]),FALSE)</f>
        <v>46.222222222222229</v>
      </c>
      <c r="N19" s="68">
        <f>MYRANKS_P[[#This Row],[ER]]*9/MYRANKS_P[[#This Row],[IP]]</f>
        <v>3.3143505154943602</v>
      </c>
      <c r="O19" s="68">
        <f>(MYRANKS_P[[#This Row],[BB]]+MYRANKS_P[[#This Row],[H]])/MYRANKS_P[[#This Row],[IP]]</f>
        <v>1.1319623909022314</v>
      </c>
      <c r="P19" s="65">
        <f>MYRANKS_P[[#This Row],[W]]/3.03-VLOOKUP(MYRANKS_P[[#This Row],[POS]],ReplacementLevel_P[],COLUMN(ReplacementLevel_P[W]),FALSE)</f>
        <v>0.53442889645989222</v>
      </c>
      <c r="Q19" s="68">
        <f>MYRANKS_P[[#This Row],[SV]]/9.95</f>
        <v>0</v>
      </c>
      <c r="R19" s="65">
        <f>MYRANKS_P[[#This Row],[SO]]/39.3-VLOOKUP(MYRANKS_P[[#This Row],[POS]],ReplacementLevel_P[],COLUMN(ReplacementLevel_P[SO]),FALSE)</f>
        <v>1.5959683347469618</v>
      </c>
      <c r="S19" s="65">
        <f>((475+MYRANKS_P[[#This Row],[ER]])*9/(1192+MYRANKS_P[[#This Row],[IP]])-3.59)/-0.076-VLOOKUP(MYRANKS_P[[#This Row],[POS]],ReplacementLevel_P[],COLUMN(ReplacementLevel_P[ERA]),FALSE)</f>
        <v>1.1508805426746227</v>
      </c>
      <c r="T19" s="65">
        <f>((1466+MYRANKS_P[[#This Row],[BB]]+MYRANKS_P[[#This Row],[H]])/(1192+MYRANKS_P[[#This Row],[IP]])-1.23)/-0.015-VLOOKUP(MYRANKS_P[[#This Row],[POS]],ReplacementLevel_P[],COLUMN(ReplacementLevel_P[WHIP]),FALSE)</f>
        <v>1.2913618074774691</v>
      </c>
      <c r="U19" s="68">
        <f>MYRANKS_P[[#This Row],[WSGP]]+MYRANKS_P[[#This Row],[SVSGP]]+MYRANKS_P[[#This Row],[SOSGP]]+MYRANKS_P[[#This Row],[ERASGP]]+MYRANKS_P[[#This Row],[WHIPSGP]]</f>
        <v>4.5726395813589455</v>
      </c>
      <c r="V19" s="65">
        <f>_xlfn.RANK.EQ(MYRANKS_P[[#This Row],[TTLSGP]],U:U,0)</f>
        <v>18</v>
      </c>
    </row>
    <row r="20" spans="1:22" x14ac:dyDescent="0.25">
      <c r="A20" s="6" t="s">
        <v>1670</v>
      </c>
      <c r="B20" s="16" t="str">
        <f>VLOOKUP(MYRANKS_P[[#This Row],[PLAYERID]],PLAYERIDMAP[],COLUMN(PLAYERIDMAP[[#This Row],[PLAYERNAME]]),FALSE)</f>
        <v>Aroldis Chapman</v>
      </c>
      <c r="C20" s="16" t="str">
        <f>VLOOKUP(MYRANKS_P[[#This Row],[PLAYERID]],PLAYERIDMAP[],COLUMN(PLAYERIDMAP[TEAM]),FALSE)</f>
        <v>CIN</v>
      </c>
      <c r="D20" s="16" t="str">
        <f>VLOOKUP(MYRANKS_P[[#This Row],[PLAYERID]],PLAYERIDMAP[],COLUMN(PLAYERIDMAP[[#This Row],[POS]]),FALSE)</f>
        <v>P</v>
      </c>
      <c r="E20" s="16">
        <f>VLOOKUP(MYRANKS_P[[#This Row],[PLAYERID]],PLAYERIDMAP[],COLUMN(PLAYERIDMAP[[#This Row],[IDFANGRAPHS]]),FALSE)</f>
        <v>10233</v>
      </c>
      <c r="F20" s="36">
        <f>VLOOKUP(MYRANKS_P[[#This Row],[PLAYER NAME]],PITCHERPROJECTIONS[],COLUMN(PITCHERPROJECTIONS[[#This Row],[W]]),FALSE)</f>
        <v>4.7105691274684975</v>
      </c>
      <c r="G20" s="18">
        <f>VLOOKUP(MYRANKS_P[[#This Row],[PLAYER NAME]],PITCHERPROJECTIONS[],COLUMN(PITCHERPROJECTIONS[[#This Row],[SV]]),FALSE)</f>
        <v>38</v>
      </c>
      <c r="H20" s="18">
        <f>VLOOKUP(MYRANKS_P[[#This Row],[PLAYER NAME]],PITCHERPROJECTIONS[],COLUMN(PITCHERPROJECTIONS[[#This Row],[IP]]),FALSE)</f>
        <v>65</v>
      </c>
      <c r="I20" s="36">
        <f>VLOOKUP(MYRANKS_P[[#This Row],[PLAYER NAME]],PITCHERPROJECTIONS[],COLUMN(PITCHERPROJECTIONS[[#This Row],[H]]),FALSE)</f>
        <v>36.113959736592079</v>
      </c>
      <c r="J20" s="36">
        <f>VLOOKUP(MYRANKS_P[[#This Row],[PLAYER NAME]],PITCHERPROJECTIONS[],COLUMN(PITCHERPROJECTIONS[[#This Row],[ER]]),FALSE)</f>
        <v>16.096000931238343</v>
      </c>
      <c r="K20" s="36">
        <f>VLOOKUP(MYRANKS_P[[#This Row],[PLAYER NAME]],PITCHERPROJECTIONS[],COLUMN(PITCHERPROJECTIONS[[#This Row],[HR]]),FALSE)</f>
        <v>4.8447891575623485</v>
      </c>
      <c r="L20" s="36">
        <f>VLOOKUP(MYRANKS_P[[#This Row],[PLAYER NAME]],PITCHERPROJECTIONS[],COLUMN(PITCHERPROJECTIONS[[#This Row],[SO]]),FALSE)</f>
        <v>111.94444444444444</v>
      </c>
      <c r="M20" s="36">
        <f>VLOOKUP(MYRANKS_P[[#This Row],[PLAYER NAME]],PITCHERPROJECTIONS[],COLUMN(PITCHERPROJECTIONS[[#This Row],[BB]]),FALSE)</f>
        <v>28.888888888888889</v>
      </c>
      <c r="N20" s="20">
        <f>MYRANKS_P[[#This Row],[ER]]*9/MYRANKS_P[[#This Row],[IP]]</f>
        <v>2.2286770520176167</v>
      </c>
      <c r="O20" s="20">
        <f>(MYRANKS_P[[#This Row],[BB]]+MYRANKS_P[[#This Row],[H]])/MYRANKS_P[[#This Row],[IP]]</f>
        <v>1.0000438250073995</v>
      </c>
      <c r="P20" s="20">
        <f>MYRANKS_P[[#This Row],[W]]/3.03-VLOOKUP(MYRANKS_P[[#This Row],[POS]],ReplacementLevel_P[],COLUMN(ReplacementLevel_P[W]),FALSE)</f>
        <v>-1.7353567236077565</v>
      </c>
      <c r="Q20" s="20">
        <f>MYRANKS_P[[#This Row],[SV]]/9.95</f>
        <v>3.8190954773869348</v>
      </c>
      <c r="R20" s="20">
        <f>MYRANKS_P[[#This Row],[SO]]/39.3-VLOOKUP(MYRANKS_P[[#This Row],[POS]],ReplacementLevel_P[],COLUMN(ReplacementLevel_P[SO]),FALSE)</f>
        <v>-0.53154085383093008</v>
      </c>
      <c r="S20" s="20">
        <f>((475+MYRANKS_P[[#This Row],[ER]])*9/(1192+MYRANKS_P[[#This Row],[IP]])-3.59)/-0.076-VLOOKUP(MYRANKS_P[[#This Row],[POS]],ReplacementLevel_P[],COLUMN(ReplacementLevel_P[ERA]),FALSE)</f>
        <v>1.6510462632296474</v>
      </c>
      <c r="T20" s="20">
        <f>((1466+MYRANKS_P[[#This Row],[BB]]+MYRANKS_P[[#This Row],[H]])/(1192+MYRANKS_P[[#This Row],[IP]])-1.23)/-0.015-VLOOKUP(MYRANKS_P[[#This Row],[POS]],ReplacementLevel_P[],COLUMN(ReplacementLevel_P[WHIP]),FALSE)</f>
        <v>1.3112278639363046</v>
      </c>
      <c r="U20" s="20">
        <f>MYRANKS_P[[#This Row],[WSGP]]+MYRANKS_P[[#This Row],[SVSGP]]+MYRANKS_P[[#This Row],[SOSGP]]+MYRANKS_P[[#This Row],[ERASGP]]+MYRANKS_P[[#This Row],[WHIPSGP]]</f>
        <v>4.5144720271142003</v>
      </c>
      <c r="V20" s="65">
        <f>_xlfn.RANK.EQ(MYRANKS_P[[#This Row],[TTLSGP]],U:U,0)</f>
        <v>19</v>
      </c>
    </row>
    <row r="21" spans="1:22" x14ac:dyDescent="0.25">
      <c r="A21" s="6" t="s">
        <v>1677</v>
      </c>
      <c r="B21" s="16" t="str">
        <f>VLOOKUP(MYRANKS_P[[#This Row],[PLAYERID]],PLAYERIDMAP[],COLUMN(PLAYERIDMAP[[#This Row],[PLAYERNAME]]),FALSE)</f>
        <v>Anibal Sanchez</v>
      </c>
      <c r="C21" s="16" t="str">
        <f>VLOOKUP(MYRANKS_P[[#This Row],[PLAYERID]],PLAYERIDMAP[],COLUMN(PLAYERIDMAP[TEAM]),FALSE)</f>
        <v>DET</v>
      </c>
      <c r="D21" s="16" t="str">
        <f>VLOOKUP(MYRANKS_P[[#This Row],[PLAYERID]],PLAYERIDMAP[],COLUMN(PLAYERIDMAP[[#This Row],[POS]]),FALSE)</f>
        <v>P</v>
      </c>
      <c r="E21" s="16">
        <f>VLOOKUP(MYRANKS_P[[#This Row],[PLAYERID]],PLAYERIDMAP[],COLUMN(PLAYERIDMAP[[#This Row],[IDFANGRAPHS]]),FALSE)</f>
        <v>3284</v>
      </c>
      <c r="F21" s="36">
        <f>VLOOKUP(MYRANKS_P[[#This Row],[PLAYER NAME]],PITCHERPROJECTIONS[],COLUMN(PITCHERPROJECTIONS[[#This Row],[W]]),FALSE)</f>
        <v>14.317059181461197</v>
      </c>
      <c r="G21" s="18">
        <f>VLOOKUP(MYRANKS_P[[#This Row],[PLAYER NAME]],PITCHERPROJECTIONS[],COLUMN(PITCHERPROJECTIONS[[#This Row],[SV]]),FALSE)</f>
        <v>0</v>
      </c>
      <c r="H21" s="18">
        <f>VLOOKUP(MYRANKS_P[[#This Row],[PLAYER NAME]],PITCHERPROJECTIONS[],COLUMN(PITCHERPROJECTIONS[[#This Row],[IP]]),FALSE)</f>
        <v>190</v>
      </c>
      <c r="I21" s="36">
        <f>VLOOKUP(MYRANKS_P[[#This Row],[PLAYER NAME]],PITCHERPROJECTIONS[],COLUMN(PITCHERPROJECTIONS[[#This Row],[H]]),FALSE)</f>
        <v>176.77641498262011</v>
      </c>
      <c r="J21" s="36">
        <f>VLOOKUP(MYRANKS_P[[#This Row],[PLAYER NAME]],PITCHERPROJECTIONS[],COLUMN(PITCHERPROJECTIONS[[#This Row],[ER]]),FALSE)</f>
        <v>70.591561587804733</v>
      </c>
      <c r="K21" s="36">
        <f>VLOOKUP(MYRANKS_P[[#This Row],[PLAYER NAME]],PITCHERPROJECTIONS[],COLUMN(PITCHERPROJECTIONS[[#This Row],[HR]]),FALSE)</f>
        <v>16.778958298468176</v>
      </c>
      <c r="L21" s="36">
        <f>VLOOKUP(MYRANKS_P[[#This Row],[PLAYER NAME]],PITCHERPROJECTIONS[],COLUMN(PITCHERPROJECTIONS[[#This Row],[SO]]),FALSE)</f>
        <v>179.44444444444443</v>
      </c>
      <c r="M21" s="36">
        <f>VLOOKUP(MYRANKS_P[[#This Row],[PLAYER NAME]],PITCHERPROJECTIONS[],COLUMN(PITCHERPROJECTIONS[[#This Row],[BB]]),FALSE)</f>
        <v>52.777777777777779</v>
      </c>
      <c r="N21" s="20">
        <f>MYRANKS_P[[#This Row],[ER]]*9/MYRANKS_P[[#This Row],[IP]]</f>
        <v>3.3438108120539085</v>
      </c>
      <c r="O21" s="20">
        <f>(MYRANKS_P[[#This Row],[BB]]+MYRANKS_P[[#This Row],[H]])/MYRANKS_P[[#This Row],[IP]]</f>
        <v>1.208179961896831</v>
      </c>
      <c r="P21" s="20">
        <f>MYRANKS_P[[#This Row],[W]]/3.03-VLOOKUP(MYRANKS_P[[#This Row],[POS]],ReplacementLevel_P[],COLUMN(ReplacementLevel_P[W]),FALSE)</f>
        <v>1.4351020400862042</v>
      </c>
      <c r="Q21" s="20">
        <f>MYRANKS_P[[#This Row],[SV]]/9.95</f>
        <v>0</v>
      </c>
      <c r="R21" s="20">
        <f>MYRANKS_P[[#This Row],[SO]]/39.3-VLOOKUP(MYRANKS_P[[#This Row],[POS]],ReplacementLevel_P[],COLUMN(ReplacementLevel_P[SO]),FALSE)</f>
        <v>1.1860163980774665</v>
      </c>
      <c r="S21" s="20">
        <f>((475+MYRANKS_P[[#This Row],[ER]])*9/(1192+MYRANKS_P[[#This Row],[IP]])-3.59)/-0.076-VLOOKUP(MYRANKS_P[[#This Row],[POS]],ReplacementLevel_P[],COLUMN(ReplacementLevel_P[ERA]),FALSE)</f>
        <v>1.1660989575534773</v>
      </c>
      <c r="T21" s="20">
        <f>((1466+MYRANKS_P[[#This Row],[BB]]+MYRANKS_P[[#This Row],[H]])/(1192+MYRANKS_P[[#This Row],[IP]])-1.23)/-0.015-VLOOKUP(MYRANKS_P[[#This Row],[POS]],ReplacementLevel_P[],COLUMN(ReplacementLevel_P[WHIP]),FALSE)</f>
        <v>0.71770898406185335</v>
      </c>
      <c r="U21" s="20">
        <f>MYRANKS_P[[#This Row],[WSGP]]+MYRANKS_P[[#This Row],[SVSGP]]+MYRANKS_P[[#This Row],[SOSGP]]+MYRANKS_P[[#This Row],[ERASGP]]+MYRANKS_P[[#This Row],[WHIPSGP]]</f>
        <v>4.5049263797790013</v>
      </c>
      <c r="V21" s="65">
        <f>_xlfn.RANK.EQ(MYRANKS_P[[#This Row],[TTLSGP]],U:U,0)</f>
        <v>20</v>
      </c>
    </row>
    <row r="22" spans="1:22" x14ac:dyDescent="0.25">
      <c r="A22" s="6" t="s">
        <v>1717</v>
      </c>
      <c r="B22" s="16" t="str">
        <f>VLOOKUP(MYRANKS_P[[#This Row],[PLAYERID]],PLAYERIDMAP[],COLUMN(PLAYERIDMAP[[#This Row],[PLAYERNAME]]),FALSE)</f>
        <v>Kenley Jansen</v>
      </c>
      <c r="C22" s="16" t="str">
        <f>VLOOKUP(MYRANKS_P[[#This Row],[PLAYERID]],PLAYERIDMAP[],COLUMN(PLAYERIDMAP[TEAM]),FALSE)</f>
        <v>LAD</v>
      </c>
      <c r="D22" s="16" t="str">
        <f>VLOOKUP(MYRANKS_P[[#This Row],[PLAYERID]],PLAYERIDMAP[],COLUMN(PLAYERIDMAP[[#This Row],[POS]]),FALSE)</f>
        <v>P</v>
      </c>
      <c r="E22" s="16">
        <f>VLOOKUP(MYRANKS_P[[#This Row],[PLAYERID]],PLAYERIDMAP[],COLUMN(PLAYERIDMAP[[#This Row],[IDFANGRAPHS]]),FALSE)</f>
        <v>3096</v>
      </c>
      <c r="F22" s="36">
        <f>VLOOKUP(MYRANKS_P[[#This Row],[PLAYER NAME]],PITCHERPROJECTIONS[],COLUMN(PITCHERPROJECTIONS[[#This Row],[W]]),FALSE)</f>
        <v>4.8380268069474957</v>
      </c>
      <c r="G22" s="18">
        <f>VLOOKUP(MYRANKS_P[[#This Row],[PLAYER NAME]],PITCHERPROJECTIONS[],COLUMN(PITCHERPROJECTIONS[[#This Row],[SV]]),FALSE)</f>
        <v>35</v>
      </c>
      <c r="H22" s="18">
        <f>VLOOKUP(MYRANKS_P[[#This Row],[PLAYER NAME]],PITCHERPROJECTIONS[],COLUMN(PITCHERPROJECTIONS[[#This Row],[IP]]),FALSE)</f>
        <v>70</v>
      </c>
      <c r="I22" s="36">
        <f>VLOOKUP(MYRANKS_P[[#This Row],[PLAYER NAME]],PITCHERPROJECTIONS[],COLUMN(PITCHERPROJECTIONS[[#This Row],[H]]),FALSE)</f>
        <v>44.26170838413541</v>
      </c>
      <c r="J22" s="36">
        <f>VLOOKUP(MYRANKS_P[[#This Row],[PLAYER NAME]],PITCHERPROJECTIONS[],COLUMN(PITCHERPROJECTIONS[[#This Row],[ER]]),FALSE)</f>
        <v>17.703601489783779</v>
      </c>
      <c r="K22" s="36">
        <f>VLOOKUP(MYRANKS_P[[#This Row],[PLAYER NAME]],PITCHERPROJECTIONS[],COLUMN(PITCHERPROJECTIONS[[#This Row],[HR]]),FALSE)</f>
        <v>6.5767768772860951</v>
      </c>
      <c r="L22" s="36">
        <f>VLOOKUP(MYRANKS_P[[#This Row],[PLAYER NAME]],PITCHERPROJECTIONS[],COLUMN(PITCHERPROJECTIONS[[#This Row],[SO]]),FALSE)</f>
        <v>101.11111111111111</v>
      </c>
      <c r="M22" s="36">
        <f>VLOOKUP(MYRANKS_P[[#This Row],[PLAYER NAME]],PITCHERPROJECTIONS[],COLUMN(PITCHERPROJECTIONS[[#This Row],[BB]]),FALSE)</f>
        <v>18.666666666666664</v>
      </c>
      <c r="N22" s="20">
        <f>MYRANKS_P[[#This Row],[ER]]*9/MYRANKS_P[[#This Row],[IP]]</f>
        <v>2.2761773344007716</v>
      </c>
      <c r="O22" s="20">
        <f>(MYRANKS_P[[#This Row],[BB]]+MYRANKS_P[[#This Row],[H]])/MYRANKS_P[[#This Row],[IP]]</f>
        <v>0.89897678644002965</v>
      </c>
      <c r="P22" s="20">
        <f>MYRANKS_P[[#This Row],[W]]/3.03-VLOOKUP(MYRANKS_P[[#This Row],[POS]],ReplacementLevel_P[],COLUMN(ReplacementLevel_P[W]),FALSE)</f>
        <v>-1.6932914828556118</v>
      </c>
      <c r="Q22" s="20">
        <f>MYRANKS_P[[#This Row],[SV]]/9.95</f>
        <v>3.5175879396984926</v>
      </c>
      <c r="R22" s="20">
        <f>MYRANKS_P[[#This Row],[SO]]/39.3-VLOOKUP(MYRANKS_P[[#This Row],[POS]],ReplacementLevel_P[],COLUMN(ReplacementLevel_P[SO]),FALSE)</f>
        <v>-0.80719819055696895</v>
      </c>
      <c r="S22" s="20">
        <f>((475+MYRANKS_P[[#This Row],[ER]])*9/(1192+MYRANKS_P[[#This Row],[IP]])-3.59)/-0.076-VLOOKUP(MYRANKS_P[[#This Row],[POS]],ReplacementLevel_P[],COLUMN(ReplacementLevel_P[ERA]),FALSE)</f>
        <v>1.6834989009920096</v>
      </c>
      <c r="T22" s="20">
        <f>((1466+MYRANKS_P[[#This Row],[BB]]+MYRANKS_P[[#This Row],[H]])/(1192+MYRANKS_P[[#This Row],[IP]])-1.23)/-0.015-VLOOKUP(MYRANKS_P[[#This Row],[POS]],ReplacementLevel_P[],COLUMN(ReplacementLevel_P[WHIP]),FALSE)</f>
        <v>1.7425211277970372</v>
      </c>
      <c r="U22" s="20">
        <f>MYRANKS_P[[#This Row],[WSGP]]+MYRANKS_P[[#This Row],[SVSGP]]+MYRANKS_P[[#This Row],[SOSGP]]+MYRANKS_P[[#This Row],[ERASGP]]+MYRANKS_P[[#This Row],[WHIPSGP]]</f>
        <v>4.4431182950749584</v>
      </c>
      <c r="V22" s="65">
        <f>_xlfn.RANK.EQ(MYRANKS_P[[#This Row],[TTLSGP]],U:U,0)</f>
        <v>21</v>
      </c>
    </row>
    <row r="23" spans="1:22" x14ac:dyDescent="0.25">
      <c r="A23" s="6" t="s">
        <v>1699</v>
      </c>
      <c r="B23" s="16" t="str">
        <f>VLOOKUP(MYRANKS_P[[#This Row],[PLAYERID]],PLAYERIDMAP[],COLUMN(PLAYERIDMAP[[#This Row],[PLAYERNAME]]),FALSE)</f>
        <v>Homer Bailey</v>
      </c>
      <c r="C23" s="16" t="str">
        <f>VLOOKUP(MYRANKS_P[[#This Row],[PLAYERID]],PLAYERIDMAP[],COLUMN(PLAYERIDMAP[TEAM]),FALSE)</f>
        <v>CIN</v>
      </c>
      <c r="D23" s="16" t="str">
        <f>VLOOKUP(MYRANKS_P[[#This Row],[PLAYERID]],PLAYERIDMAP[],COLUMN(PLAYERIDMAP[[#This Row],[POS]]),FALSE)</f>
        <v>P</v>
      </c>
      <c r="E23" s="16">
        <f>VLOOKUP(MYRANKS_P[[#This Row],[PLAYERID]],PLAYERIDMAP[],COLUMN(PLAYERIDMAP[[#This Row],[IDFANGRAPHS]]),FALSE)</f>
        <v>8362</v>
      </c>
      <c r="F23" s="36">
        <f>VLOOKUP(MYRANKS_P[[#This Row],[PLAYER NAME]],PITCHERPROJECTIONS[],COLUMN(PITCHERPROJECTIONS[[#This Row],[W]]),FALSE)</f>
        <v>13.48545293260643</v>
      </c>
      <c r="G23" s="18">
        <f>VLOOKUP(MYRANKS_P[[#This Row],[PLAYER NAME]],PITCHERPROJECTIONS[],COLUMN(PITCHERPROJECTIONS[[#This Row],[SV]]),FALSE)</f>
        <v>0</v>
      </c>
      <c r="H23" s="18">
        <f>VLOOKUP(MYRANKS_P[[#This Row],[PLAYER NAME]],PITCHERPROJECTIONS[],COLUMN(PITCHERPROJECTIONS[[#This Row],[IP]]),FALSE)</f>
        <v>205</v>
      </c>
      <c r="I23" s="36">
        <f>VLOOKUP(MYRANKS_P[[#This Row],[PLAYER NAME]],PITCHERPROJECTIONS[],COLUMN(PITCHERPROJECTIONS[[#This Row],[H]]),FALSE)</f>
        <v>194.75950094545991</v>
      </c>
      <c r="J23" s="36">
        <f>VLOOKUP(MYRANKS_P[[#This Row],[PLAYER NAME]],PITCHERPROJECTIONS[],COLUMN(PITCHERPROJECTIONS[[#This Row],[ER]]),FALSE)</f>
        <v>80.225211365058868</v>
      </c>
      <c r="K23" s="36">
        <f>VLOOKUP(MYRANKS_P[[#This Row],[PLAYER NAME]],PITCHERPROJECTIONS[],COLUMN(PITCHERPROJECTIONS[[#This Row],[HR]]),FALSE)</f>
        <v>21.973786659745649</v>
      </c>
      <c r="L23" s="36">
        <f>VLOOKUP(MYRANKS_P[[#This Row],[PLAYER NAME]],PITCHERPROJECTIONS[],COLUMN(PITCHERPROJECTIONS[[#This Row],[SO]]),FALSE)</f>
        <v>191.33333333333334</v>
      </c>
      <c r="M23" s="36">
        <f>VLOOKUP(MYRANKS_P[[#This Row],[PLAYER NAME]],PITCHERPROJECTIONS[],COLUMN(PITCHERPROJECTIONS[[#This Row],[BB]]),FALSE)</f>
        <v>52.388888888888886</v>
      </c>
      <c r="N23" s="20">
        <f>MYRANKS_P[[#This Row],[ER]]*9/MYRANKS_P[[#This Row],[IP]]</f>
        <v>3.5220824501733161</v>
      </c>
      <c r="O23" s="20">
        <f>(MYRANKS_P[[#This Row],[BB]]+MYRANKS_P[[#This Row],[H]])/MYRANKS_P[[#This Row],[IP]]</f>
        <v>1.2056019016309698</v>
      </c>
      <c r="P23" s="20">
        <f>MYRANKS_P[[#This Row],[W]]/3.03-VLOOKUP(MYRANKS_P[[#This Row],[POS]],ReplacementLevel_P[],COLUMN(ReplacementLevel_P[W]),FALSE)</f>
        <v>1.1606445322133432</v>
      </c>
      <c r="Q23" s="20">
        <f>MYRANKS_P[[#This Row],[SV]]/9.95</f>
        <v>0</v>
      </c>
      <c r="R23" s="20">
        <f>MYRANKS_P[[#This Row],[SO]]/39.3-VLOOKUP(MYRANKS_P[[#This Row],[POS]],ReplacementLevel_P[],COLUMN(ReplacementLevel_P[SO]),FALSE)</f>
        <v>1.4885326547921975</v>
      </c>
      <c r="S23" s="20">
        <f>((475+MYRANKS_P[[#This Row],[ER]])*9/(1192+MYRANKS_P[[#This Row],[IP]])-3.59)/-0.076-VLOOKUP(MYRANKS_P[[#This Row],[POS]],ReplacementLevel_P[],COLUMN(ReplacementLevel_P[ERA]),FALSE)</f>
        <v>0.85144913644340825</v>
      </c>
      <c r="T23" s="20">
        <f>((1466+MYRANKS_P[[#This Row],[BB]]+MYRANKS_P[[#This Row],[H]])/(1192+MYRANKS_P[[#This Row],[IP]])-1.23)/-0.015-VLOOKUP(MYRANKS_P[[#This Row],[POS]],ReplacementLevel_P[],COLUMN(ReplacementLevel_P[WHIP]),FALSE)</f>
        <v>0.75631878623961146</v>
      </c>
      <c r="U23" s="20">
        <f>MYRANKS_P[[#This Row],[WSGP]]+MYRANKS_P[[#This Row],[SVSGP]]+MYRANKS_P[[#This Row],[SOSGP]]+MYRANKS_P[[#This Row],[ERASGP]]+MYRANKS_P[[#This Row],[WHIPSGP]]</f>
        <v>4.2569451096885604</v>
      </c>
      <c r="V23" s="65">
        <f>_xlfn.RANK.EQ(MYRANKS_P[[#This Row],[TTLSGP]],U:U,0)</f>
        <v>22</v>
      </c>
    </row>
    <row r="24" spans="1:22" x14ac:dyDescent="0.25">
      <c r="A24" s="6" t="s">
        <v>2741</v>
      </c>
      <c r="B24" s="58" t="str">
        <f>VLOOKUP(MYRANKS_P[[#This Row],[PLAYERID]],PLAYERIDMAP[],COLUMN(PLAYERIDMAP[[#This Row],[PLAYERNAME]]),FALSE)</f>
        <v>Gerrit Cole</v>
      </c>
      <c r="C24" s="58" t="str">
        <f>VLOOKUP(MYRANKS_P[[#This Row],[PLAYERID]],PLAYERIDMAP[],COLUMN(PLAYERIDMAP[TEAM]),FALSE)</f>
        <v>PIT</v>
      </c>
      <c r="D24" s="58" t="str">
        <f>VLOOKUP(MYRANKS_P[[#This Row],[PLAYERID]],PLAYERIDMAP[],COLUMN(PLAYERIDMAP[[#This Row],[POS]]),FALSE)</f>
        <v>P</v>
      </c>
      <c r="E24" s="58">
        <f>VLOOKUP(MYRANKS_P[[#This Row],[PLAYERID]],PLAYERIDMAP[],COLUMN(PLAYERIDMAP[[#This Row],[IDFANGRAPHS]]),FALSE)</f>
        <v>13125</v>
      </c>
      <c r="F24" s="64">
        <f>VLOOKUP(MYRANKS_P[[#This Row],[PLAYER NAME]],PITCHERPROJECTIONS[],COLUMN(PITCHERPROJECTIONS[[#This Row],[W]]),FALSE)</f>
        <v>12.266648169674815</v>
      </c>
      <c r="G24" s="58">
        <f>VLOOKUP(MYRANKS_P[[#This Row],[PLAYER NAME]],PITCHERPROJECTIONS[],COLUMN(PITCHERPROJECTIONS[[#This Row],[SV]]),FALSE)</f>
        <v>0</v>
      </c>
      <c r="H24" s="58">
        <f>VLOOKUP(MYRANKS_P[[#This Row],[PLAYER NAME]],PITCHERPROJECTIONS[],COLUMN(PITCHERPROJECTIONS[[#This Row],[IP]]),FALSE)</f>
        <v>190</v>
      </c>
      <c r="I24" s="64">
        <f>VLOOKUP(MYRANKS_P[[#This Row],[PLAYER NAME]],PITCHERPROJECTIONS[],COLUMN(PITCHERPROJECTIONS[[#This Row],[H]]),FALSE)</f>
        <v>179.59115594122636</v>
      </c>
      <c r="J24" s="64">
        <f>VLOOKUP(MYRANKS_P[[#This Row],[PLAYER NAME]],PITCHERPROJECTIONS[],COLUMN(PITCHERPROJECTIONS[[#This Row],[ER]]),FALSE)</f>
        <v>69.090907208081461</v>
      </c>
      <c r="K24" s="64">
        <f>VLOOKUP(MYRANKS_P[[#This Row],[PLAYER NAME]],PITCHERPROJECTIONS[],COLUMN(PITCHERPROJECTIONS[[#This Row],[HR]]),FALSE)</f>
        <v>16.534401344903458</v>
      </c>
      <c r="L24" s="64">
        <f>VLOOKUP(MYRANKS_P[[#This Row],[PLAYER NAME]],PITCHERPROJECTIONS[],COLUMN(PITCHERPROJECTIONS[[#This Row],[SO]]),FALSE)</f>
        <v>179.44444444444443</v>
      </c>
      <c r="M24" s="64">
        <f>VLOOKUP(MYRANKS_P[[#This Row],[PLAYER NAME]],PITCHERPROJECTIONS[],COLUMN(PITCHERPROJECTIONS[[#This Row],[BB]]),FALSE)</f>
        <v>44.333333333333336</v>
      </c>
      <c r="N24" s="68">
        <f>MYRANKS_P[[#This Row],[ER]]*9/MYRANKS_P[[#This Row],[IP]]</f>
        <v>3.272727183540701</v>
      </c>
      <c r="O24" s="68">
        <f>(MYRANKS_P[[#This Row],[BB]]+MYRANKS_P[[#This Row],[H]])/MYRANKS_P[[#This Row],[IP]]</f>
        <v>1.1785499435503142</v>
      </c>
      <c r="P24" s="65">
        <f>MYRANKS_P[[#This Row],[W]]/3.03-VLOOKUP(MYRANKS_P[[#This Row],[POS]],ReplacementLevel_P[],COLUMN(ReplacementLevel_P[W]),FALSE)</f>
        <v>0.75839873586627604</v>
      </c>
      <c r="Q24" s="68">
        <f>MYRANKS_P[[#This Row],[SV]]/9.95</f>
        <v>0</v>
      </c>
      <c r="R24" s="65">
        <f>MYRANKS_P[[#This Row],[SO]]/39.3-VLOOKUP(MYRANKS_P[[#This Row],[POS]],ReplacementLevel_P[],COLUMN(ReplacementLevel_P[SO]),FALSE)</f>
        <v>1.1860163980774665</v>
      </c>
      <c r="S24" s="65">
        <f>((475+MYRANKS_P[[#This Row],[ER]])*9/(1192+MYRANKS_P[[#This Row],[IP]])-3.59)/-0.076-VLOOKUP(MYRANKS_P[[#This Row],[POS]],ReplacementLevel_P[],COLUMN(ReplacementLevel_P[ERA]),FALSE)</f>
        <v>1.2946872869912638</v>
      </c>
      <c r="T24" s="65">
        <f>((1466+MYRANKS_P[[#This Row],[BB]]+MYRANKS_P[[#This Row],[H]])/(1192+MYRANKS_P[[#This Row],[IP]])-1.23)/-0.015-VLOOKUP(MYRANKS_P[[#This Row],[POS]],ReplacementLevel_P[],COLUMN(ReplacementLevel_P[WHIP]),FALSE)</f>
        <v>0.98928175231260662</v>
      </c>
      <c r="U24" s="68">
        <f>MYRANKS_P[[#This Row],[WSGP]]+MYRANKS_P[[#This Row],[SVSGP]]+MYRANKS_P[[#This Row],[SOSGP]]+MYRANKS_P[[#This Row],[ERASGP]]+MYRANKS_P[[#This Row],[WHIPSGP]]</f>
        <v>4.2283841732476128</v>
      </c>
      <c r="V24" s="65">
        <f>_xlfn.RANK.EQ(MYRANKS_P[[#This Row],[TTLSGP]],U:U,0)</f>
        <v>23</v>
      </c>
    </row>
    <row r="25" spans="1:22" x14ac:dyDescent="0.25">
      <c r="A25" s="6" t="s">
        <v>1680</v>
      </c>
      <c r="B25" s="16" t="str">
        <f>VLOOKUP(MYRANKS_P[[#This Row],[PLAYERID]],PLAYERIDMAP[],COLUMN(PLAYERIDMAP[[#This Row],[PLAYERNAME]]),FALSE)</f>
        <v>Kris Medlen</v>
      </c>
      <c r="C25" s="16" t="str">
        <f>VLOOKUP(MYRANKS_P[[#This Row],[PLAYERID]],PLAYERIDMAP[],COLUMN(PLAYERIDMAP[TEAM]),FALSE)</f>
        <v>ATL</v>
      </c>
      <c r="D25" s="16" t="str">
        <f>VLOOKUP(MYRANKS_P[[#This Row],[PLAYERID]],PLAYERIDMAP[],COLUMN(PLAYERIDMAP[[#This Row],[POS]]),FALSE)</f>
        <v>P</v>
      </c>
      <c r="E25" s="16">
        <f>VLOOKUP(MYRANKS_P[[#This Row],[PLAYERID]],PLAYERIDMAP[],COLUMN(PLAYERIDMAP[[#This Row],[IDFANGRAPHS]]),FALSE)</f>
        <v>9417</v>
      </c>
      <c r="F25" s="36">
        <f>VLOOKUP(MYRANKS_P[[#This Row],[PLAYER NAME]],PITCHERPROJECTIONS[],COLUMN(PITCHERPROJECTIONS[[#This Row],[W]]),FALSE)</f>
        <v>13.331004894833839</v>
      </c>
      <c r="G25" s="18">
        <f>VLOOKUP(MYRANKS_P[[#This Row],[PLAYER NAME]],PITCHERPROJECTIONS[],COLUMN(PITCHERPROJECTIONS[[#This Row],[SV]]),FALSE)</f>
        <v>0</v>
      </c>
      <c r="H25" s="18">
        <f>VLOOKUP(MYRANKS_P[[#This Row],[PLAYER NAME]],PITCHERPROJECTIONS[],COLUMN(PITCHERPROJECTIONS[[#This Row],[IP]]),FALSE)</f>
        <v>195</v>
      </c>
      <c r="I25" s="36">
        <f>VLOOKUP(MYRANKS_P[[#This Row],[PLAYER NAME]],PITCHERPROJECTIONS[],COLUMN(PITCHERPROJECTIONS[[#This Row],[H]]),FALSE)</f>
        <v>183.42752930292937</v>
      </c>
      <c r="J25" s="36">
        <f>VLOOKUP(MYRANKS_P[[#This Row],[PLAYER NAME]],PITCHERPROJECTIONS[],COLUMN(PITCHERPROJECTIONS[[#This Row],[ER]]),FALSE)</f>
        <v>71.663555072247718</v>
      </c>
      <c r="K25" s="36">
        <f>VLOOKUP(MYRANKS_P[[#This Row],[PLAYER NAME]],PITCHERPROJECTIONS[],COLUMN(PITCHERPROJECTIONS[[#This Row],[HR]]),FALSE)</f>
        <v>18.112086741724145</v>
      </c>
      <c r="L25" s="36">
        <f>VLOOKUP(MYRANKS_P[[#This Row],[PLAYER NAME]],PITCHERPROJECTIONS[],COLUMN(PITCHERPROJECTIONS[[#This Row],[SO]]),FALSE)</f>
        <v>164.66666666666666</v>
      </c>
      <c r="M25" s="36">
        <f>VLOOKUP(MYRANKS_P[[#This Row],[PLAYER NAME]],PITCHERPROJECTIONS[],COLUMN(PITCHERPROJECTIONS[[#This Row],[BB]]),FALSE)</f>
        <v>45.500000000000007</v>
      </c>
      <c r="N25" s="20">
        <f>MYRANKS_P[[#This Row],[ER]]*9/MYRANKS_P[[#This Row],[IP]]</f>
        <v>3.3075486956422022</v>
      </c>
      <c r="O25" s="20">
        <f>(MYRANKS_P[[#This Row],[BB]]+MYRANKS_P[[#This Row],[H]])/MYRANKS_P[[#This Row],[IP]]</f>
        <v>1.1739873297586121</v>
      </c>
      <c r="P25" s="20">
        <f>MYRANKS_P[[#This Row],[W]]/3.03-VLOOKUP(MYRANKS_P[[#This Row],[POS]],ReplacementLevel_P[],COLUMN(ReplacementLevel_P[W]),FALSE)</f>
        <v>1.1096715824534122</v>
      </c>
      <c r="Q25" s="20">
        <f>MYRANKS_P[[#This Row],[SV]]/9.95</f>
        <v>0</v>
      </c>
      <c r="R25" s="20">
        <f>MYRANKS_P[[#This Row],[SO]]/39.3-VLOOKUP(MYRANKS_P[[#This Row],[POS]],ReplacementLevel_P[],COLUMN(ReplacementLevel_P[SO]),FALSE)</f>
        <v>0.80999151823579307</v>
      </c>
      <c r="S25" s="20">
        <f>((475+MYRANKS_P[[#This Row],[ER]])*9/(1192+MYRANKS_P[[#This Row],[IP]])-3.59)/-0.076-VLOOKUP(MYRANKS_P[[#This Row],[POS]],ReplacementLevel_P[],COLUMN(ReplacementLevel_P[ERA]),FALSE)</f>
        <v>1.2431048111198919</v>
      </c>
      <c r="T25" s="20">
        <f>((1466+MYRANKS_P[[#This Row],[BB]]+MYRANKS_P[[#This Row],[H]])/(1192+MYRANKS_P[[#This Row],[IP]])-1.23)/-0.015-VLOOKUP(MYRANKS_P[[#This Row],[POS]],ReplacementLevel_P[],COLUMN(ReplacementLevel_P[WHIP]),FALSE)</f>
        <v>1.0426830423970492</v>
      </c>
      <c r="U25" s="20">
        <f>MYRANKS_P[[#This Row],[WSGP]]+MYRANKS_P[[#This Row],[SVSGP]]+MYRANKS_P[[#This Row],[SOSGP]]+MYRANKS_P[[#This Row],[ERASGP]]+MYRANKS_P[[#This Row],[WHIPSGP]]</f>
        <v>4.205450954206146</v>
      </c>
      <c r="V25" s="65">
        <f>_xlfn.RANK.EQ(MYRANKS_P[[#This Row],[TTLSGP]],U:U,0)</f>
        <v>24</v>
      </c>
    </row>
    <row r="26" spans="1:22" x14ac:dyDescent="0.25">
      <c r="A26" s="6" t="s">
        <v>1742</v>
      </c>
      <c r="B26" s="16" t="str">
        <f>VLOOKUP(MYRANKS_P[[#This Row],[PLAYERID]],PLAYERIDMAP[],COLUMN(PLAYERIDMAP[[#This Row],[PLAYERNAME]]),FALSE)</f>
        <v>Alex Cobb</v>
      </c>
      <c r="C26" s="16" t="str">
        <f>VLOOKUP(MYRANKS_P[[#This Row],[PLAYERID]],PLAYERIDMAP[],COLUMN(PLAYERIDMAP[TEAM]),FALSE)</f>
        <v>TB</v>
      </c>
      <c r="D26" s="16" t="str">
        <f>VLOOKUP(MYRANKS_P[[#This Row],[PLAYERID]],PLAYERIDMAP[],COLUMN(PLAYERIDMAP[[#This Row],[POS]]),FALSE)</f>
        <v>P</v>
      </c>
      <c r="E26" s="16">
        <f>VLOOKUP(MYRANKS_P[[#This Row],[PLAYERID]],PLAYERIDMAP[],COLUMN(PLAYERIDMAP[[#This Row],[IDFANGRAPHS]]),FALSE)</f>
        <v>6562</v>
      </c>
      <c r="F26" s="36">
        <f>VLOOKUP(MYRANKS_P[[#This Row],[PLAYER NAME]],PITCHERPROJECTIONS[],COLUMN(PITCHERPROJECTIONS[[#This Row],[W]]),FALSE)</f>
        <v>13.403176301148745</v>
      </c>
      <c r="G26" s="18">
        <f>VLOOKUP(MYRANKS_P[[#This Row],[PLAYER NAME]],PITCHERPROJECTIONS[],COLUMN(PITCHERPROJECTIONS[[#This Row],[SV]]),FALSE)</f>
        <v>0</v>
      </c>
      <c r="H26" s="18">
        <f>VLOOKUP(MYRANKS_P[[#This Row],[PLAYER NAME]],PITCHERPROJECTIONS[],COLUMN(PITCHERPROJECTIONS[[#This Row],[IP]]),FALSE)</f>
        <v>190</v>
      </c>
      <c r="I26" s="36">
        <f>VLOOKUP(MYRANKS_P[[#This Row],[PLAYER NAME]],PITCHERPROJECTIONS[],COLUMN(PITCHERPROJECTIONS[[#This Row],[H]]),FALSE)</f>
        <v>169.9541425308276</v>
      </c>
      <c r="J26" s="36">
        <f>VLOOKUP(MYRANKS_P[[#This Row],[PLAYER NAME]],PITCHERPROJECTIONS[],COLUMN(PITCHERPROJECTIONS[[#This Row],[ER]]),FALSE)</f>
        <v>68.165814340893007</v>
      </c>
      <c r="K26" s="36">
        <f>VLOOKUP(MYRANKS_P[[#This Row],[PLAYER NAME]],PITCHERPROJECTIONS[],COLUMN(PITCHERPROJECTIONS[[#This Row],[HR]]),FALSE)</f>
        <v>15.295267667184175</v>
      </c>
      <c r="L26" s="36">
        <f>VLOOKUP(MYRANKS_P[[#This Row],[PLAYER NAME]],PITCHERPROJECTIONS[],COLUMN(PITCHERPROJECTIONS[[#This Row],[SO]]),FALSE)</f>
        <v>166.77777777777777</v>
      </c>
      <c r="M26" s="36">
        <f>VLOOKUP(MYRANKS_P[[#This Row],[PLAYER NAME]],PITCHERPROJECTIONS[],COLUMN(PITCHERPROJECTIONS[[#This Row],[BB]]),FALSE)</f>
        <v>59.111111111111107</v>
      </c>
      <c r="N26" s="20">
        <f>MYRANKS_P[[#This Row],[ER]]*9/MYRANKS_P[[#This Row],[IP]]</f>
        <v>3.2289069950949321</v>
      </c>
      <c r="O26" s="20">
        <f>(MYRANKS_P[[#This Row],[BB]]+MYRANKS_P[[#This Row],[H]])/MYRANKS_P[[#This Row],[IP]]</f>
        <v>1.2056065981154669</v>
      </c>
      <c r="P26" s="20">
        <f>MYRANKS_P[[#This Row],[W]]/3.03-VLOOKUP(MYRANKS_P[[#This Row],[POS]],ReplacementLevel_P[],COLUMN(ReplacementLevel_P[W]),FALSE)</f>
        <v>1.1334905284319294</v>
      </c>
      <c r="Q26" s="20">
        <f>MYRANKS_P[[#This Row],[SV]]/9.95</f>
        <v>0</v>
      </c>
      <c r="R26" s="20">
        <f>MYRANKS_P[[#This Row],[SO]]/39.3-VLOOKUP(MYRANKS_P[[#This Row],[POS]],ReplacementLevel_P[],COLUMN(ReplacementLevel_P[SO]),FALSE)</f>
        <v>0.86370935821317563</v>
      </c>
      <c r="S26" s="20">
        <f>((475+MYRANKS_P[[#This Row],[ER]])*9/(1192+MYRANKS_P[[#This Row],[IP]])-3.59)/-0.076-VLOOKUP(MYRANKS_P[[#This Row],[POS]],ReplacementLevel_P[],COLUMN(ReplacementLevel_P[ERA]),FALSE)</f>
        <v>1.3739568029930185</v>
      </c>
      <c r="T26" s="20">
        <f>((1466+MYRANKS_P[[#This Row],[BB]]+MYRANKS_P[[#This Row],[H]])/(1192+MYRANKS_P[[#This Row],[IP]])-1.23)/-0.015-VLOOKUP(MYRANKS_P[[#This Row],[POS]],ReplacementLevel_P[],COLUMN(ReplacementLevel_P[WHIP]),FALSE)</f>
        <v>0.74129504862814033</v>
      </c>
      <c r="U26" s="20">
        <f>MYRANKS_P[[#This Row],[WSGP]]+MYRANKS_P[[#This Row],[SVSGP]]+MYRANKS_P[[#This Row],[SOSGP]]+MYRANKS_P[[#This Row],[ERASGP]]+MYRANKS_P[[#This Row],[WHIPSGP]]</f>
        <v>4.1124517382662642</v>
      </c>
      <c r="V26" s="65">
        <f>_xlfn.RANK.EQ(MYRANKS_P[[#This Row],[TTLSGP]],U:U,0)</f>
        <v>25</v>
      </c>
    </row>
    <row r="27" spans="1:22" x14ac:dyDescent="0.25">
      <c r="A27" s="6" t="s">
        <v>1654</v>
      </c>
      <c r="B27" s="16" t="str">
        <f>VLOOKUP(MYRANKS_P[[#This Row],[PLAYERID]],PLAYERIDMAP[],COLUMN(PLAYERIDMAP[[#This Row],[PLAYERNAME]]),FALSE)</f>
        <v>Gio Gonzalez</v>
      </c>
      <c r="C27" s="16" t="str">
        <f>VLOOKUP(MYRANKS_P[[#This Row],[PLAYERID]],PLAYERIDMAP[],COLUMN(PLAYERIDMAP[TEAM]),FALSE)</f>
        <v>WAS</v>
      </c>
      <c r="D27" s="16" t="str">
        <f>VLOOKUP(MYRANKS_P[[#This Row],[PLAYERID]],PLAYERIDMAP[],COLUMN(PLAYERIDMAP[[#This Row],[POS]]),FALSE)</f>
        <v>P</v>
      </c>
      <c r="E27" s="16">
        <f>VLOOKUP(MYRANKS_P[[#This Row],[PLAYERID]],PLAYERIDMAP[],COLUMN(PLAYERIDMAP[[#This Row],[IDFANGRAPHS]]),FALSE)</f>
        <v>7448</v>
      </c>
      <c r="F27" s="36">
        <f>VLOOKUP(MYRANKS_P[[#This Row],[PLAYER NAME]],PITCHERPROJECTIONS[],COLUMN(PITCHERPROJECTIONS[[#This Row],[W]]),FALSE)</f>
        <v>12.792035124209901</v>
      </c>
      <c r="G27" s="18">
        <f>VLOOKUP(MYRANKS_P[[#This Row],[PLAYER NAME]],PITCHERPROJECTIONS[],COLUMN(PITCHERPROJECTIONS[[#This Row],[SV]]),FALSE)</f>
        <v>0</v>
      </c>
      <c r="H27" s="18">
        <f>VLOOKUP(MYRANKS_P[[#This Row],[PLAYER NAME]],PITCHERPROJECTIONS[],COLUMN(PITCHERPROJECTIONS[[#This Row],[IP]]),FALSE)</f>
        <v>200</v>
      </c>
      <c r="I27" s="36">
        <f>VLOOKUP(MYRANKS_P[[#This Row],[PLAYER NAME]],PITCHERPROJECTIONS[],COLUMN(PITCHERPROJECTIONS[[#This Row],[H]]),FALSE)</f>
        <v>172.94437259605937</v>
      </c>
      <c r="J27" s="36">
        <f>VLOOKUP(MYRANKS_P[[#This Row],[PLAYER NAME]],PITCHERPROJECTIONS[],COLUMN(PITCHERPROJECTIONS[[#This Row],[ER]]),FALSE)</f>
        <v>76.095615686311078</v>
      </c>
      <c r="K27" s="36">
        <f>VLOOKUP(MYRANKS_P[[#This Row],[PLAYER NAME]],PITCHERPROJECTIONS[],COLUMN(PITCHERPROJECTIONS[[#This Row],[HR]]),FALSE)</f>
        <v>18.95121977937713</v>
      </c>
      <c r="L27" s="36">
        <f>VLOOKUP(MYRANKS_P[[#This Row],[PLAYER NAME]],PITCHERPROJECTIONS[],COLUMN(PITCHERPROJECTIONS[[#This Row],[SO]]),FALSE)</f>
        <v>195.55555555555557</v>
      </c>
      <c r="M27" s="36">
        <f>VLOOKUP(MYRANKS_P[[#This Row],[PLAYER NAME]],PITCHERPROJECTIONS[],COLUMN(PITCHERPROJECTIONS[[#This Row],[BB]]),FALSE)</f>
        <v>77.777777777777771</v>
      </c>
      <c r="N27" s="20">
        <f>MYRANKS_P[[#This Row],[ER]]*9/MYRANKS_P[[#This Row],[IP]]</f>
        <v>3.4243027058839983</v>
      </c>
      <c r="O27" s="20">
        <f>(MYRANKS_P[[#This Row],[BB]]+MYRANKS_P[[#This Row],[H]])/MYRANKS_P[[#This Row],[IP]]</f>
        <v>1.2536107518691857</v>
      </c>
      <c r="P27" s="20">
        <f>MYRANKS_P[[#This Row],[W]]/3.03-VLOOKUP(MYRANKS_P[[#This Row],[POS]],ReplacementLevel_P[],COLUMN(ReplacementLevel_P[W]),FALSE)</f>
        <v>0.93179377036630395</v>
      </c>
      <c r="Q27" s="20">
        <f>MYRANKS_P[[#This Row],[SV]]/9.95</f>
        <v>0</v>
      </c>
      <c r="R27" s="20">
        <f>MYRANKS_P[[#This Row],[SO]]/39.3-VLOOKUP(MYRANKS_P[[#This Row],[POS]],ReplacementLevel_P[],COLUMN(ReplacementLevel_P[SO]),FALSE)</f>
        <v>1.5959683347469618</v>
      </c>
      <c r="S27" s="20">
        <f>((475+MYRANKS_P[[#This Row],[ER]])*9/(1192+MYRANKS_P[[#This Row],[IP]])-3.59)/-0.076-VLOOKUP(MYRANKS_P[[#This Row],[POS]],ReplacementLevel_P[],COLUMN(ReplacementLevel_P[ERA]),FALSE)</f>
        <v>1.0337078306790708</v>
      </c>
      <c r="T27" s="20">
        <f>((1466+MYRANKS_P[[#This Row],[BB]]+MYRANKS_P[[#This Row],[H]])/(1192+MYRANKS_P[[#This Row],[IP]])-1.23)/-0.015-VLOOKUP(MYRANKS_P[[#This Row],[POS]],ReplacementLevel_P[],COLUMN(ReplacementLevel_P[WHIP]),FALSE)</f>
        <v>0.29150620814956185</v>
      </c>
      <c r="U27" s="20">
        <f>MYRANKS_P[[#This Row],[WSGP]]+MYRANKS_P[[#This Row],[SVSGP]]+MYRANKS_P[[#This Row],[SOSGP]]+MYRANKS_P[[#This Row],[ERASGP]]+MYRANKS_P[[#This Row],[WHIPSGP]]</f>
        <v>3.8529761439418984</v>
      </c>
      <c r="V27" s="65">
        <f>_xlfn.RANK.EQ(MYRANKS_P[[#This Row],[TTLSGP]],U:U,0)</f>
        <v>26</v>
      </c>
    </row>
    <row r="28" spans="1:22" x14ac:dyDescent="0.25">
      <c r="A28" s="6" t="s">
        <v>1678</v>
      </c>
      <c r="B28" s="16" t="str">
        <f>VLOOKUP(MYRANKS_P[[#This Row],[PLAYERID]],PLAYERIDMAP[],COLUMN(PLAYERIDMAP[[#This Row],[PLAYERNAME]]),FALSE)</f>
        <v>A.J. Burnett</v>
      </c>
      <c r="C28" s="16" t="str">
        <f>VLOOKUP(MYRANKS_P[[#This Row],[PLAYERID]],PLAYERIDMAP[],COLUMN(PLAYERIDMAP[TEAM]),FALSE)</f>
        <v>PIT</v>
      </c>
      <c r="D28" s="16" t="str">
        <f>VLOOKUP(MYRANKS_P[[#This Row],[PLAYERID]],PLAYERIDMAP[],COLUMN(PLAYERIDMAP[[#This Row],[POS]]),FALSE)</f>
        <v>P</v>
      </c>
      <c r="E28" s="16">
        <f>VLOOKUP(MYRANKS_P[[#This Row],[PLAYERID]],PLAYERIDMAP[],COLUMN(PLAYERIDMAP[[#This Row],[IDFANGRAPHS]]),FALSE)</f>
        <v>512</v>
      </c>
      <c r="F28" s="36">
        <f>VLOOKUP(MYRANKS_P[[#This Row],[PLAYER NAME]],PITCHERPROJECTIONS[],COLUMN(PITCHERPROJECTIONS[[#This Row],[W]]),FALSE)</f>
        <v>12.136330409734631</v>
      </c>
      <c r="G28" s="18">
        <f>VLOOKUP(MYRANKS_P[[#This Row],[PLAYER NAME]],PITCHERPROJECTIONS[],COLUMN(PITCHERPROJECTIONS[[#This Row],[SV]]),FALSE)</f>
        <v>0</v>
      </c>
      <c r="H28" s="18">
        <f>VLOOKUP(MYRANKS_P[[#This Row],[PLAYER NAME]],PITCHERPROJECTIONS[],COLUMN(PITCHERPROJECTIONS[[#This Row],[IP]]),FALSE)</f>
        <v>190</v>
      </c>
      <c r="I28" s="36">
        <f>VLOOKUP(MYRANKS_P[[#This Row],[PLAYER NAME]],PITCHERPROJECTIONS[],COLUMN(PITCHERPROJECTIONS[[#This Row],[H]]),FALSE)</f>
        <v>169.89796758728195</v>
      </c>
      <c r="J28" s="36">
        <f>VLOOKUP(MYRANKS_P[[#This Row],[PLAYER NAME]],PITCHERPROJECTIONS[],COLUMN(PITCHERPROJECTIONS[[#This Row],[ER]]),FALSE)</f>
        <v>69.976389115771781</v>
      </c>
      <c r="K28" s="36">
        <f>VLOOKUP(MYRANKS_P[[#This Row],[PLAYER NAME]],PITCHERPROJECTIONS[],COLUMN(PITCHERPROJECTIONS[[#This Row],[HR]]),FALSE)</f>
        <v>15.183681872996265</v>
      </c>
      <c r="L28" s="36">
        <f>VLOOKUP(MYRANKS_P[[#This Row],[PLAYER NAME]],PITCHERPROJECTIONS[],COLUMN(PITCHERPROJECTIONS[[#This Row],[SO]]),FALSE)</f>
        <v>190</v>
      </c>
      <c r="M28" s="36">
        <f>VLOOKUP(MYRANKS_P[[#This Row],[PLAYER NAME]],PITCHERPROJECTIONS[],COLUMN(PITCHERPROJECTIONS[[#This Row],[BB]]),FALSE)</f>
        <v>65.444444444444443</v>
      </c>
      <c r="N28" s="20">
        <f>MYRANKS_P[[#This Row],[ER]]*9/MYRANKS_P[[#This Row],[IP]]</f>
        <v>3.3146710633786634</v>
      </c>
      <c r="O28" s="20">
        <f>(MYRANKS_P[[#This Row],[BB]]+MYRANKS_P[[#This Row],[H]])/MYRANKS_P[[#This Row],[IP]]</f>
        <v>1.2386442738511916</v>
      </c>
      <c r="P28" s="20">
        <f>MYRANKS_P[[#This Row],[W]]/3.03-VLOOKUP(MYRANKS_P[[#This Row],[POS]],ReplacementLevel_P[],COLUMN(ReplacementLevel_P[W]),FALSE)</f>
        <v>0.71538957416984505</v>
      </c>
      <c r="Q28" s="20">
        <f>MYRANKS_P[[#This Row],[SV]]/9.95</f>
        <v>0</v>
      </c>
      <c r="R28" s="20">
        <f>MYRANKS_P[[#This Row],[SO]]/39.3-VLOOKUP(MYRANKS_P[[#This Row],[POS]],ReplacementLevel_P[],COLUMN(ReplacementLevel_P[SO]),FALSE)</f>
        <v>1.4546055979643766</v>
      </c>
      <c r="S28" s="20">
        <f>((475+MYRANKS_P[[#This Row],[ER]])*9/(1192+MYRANKS_P[[#This Row],[IP]])-3.59)/-0.076-VLOOKUP(MYRANKS_P[[#This Row],[POS]],ReplacementLevel_P[],COLUMN(ReplacementLevel_P[ERA]),FALSE)</f>
        <v>1.2188119616693365</v>
      </c>
      <c r="T28" s="20">
        <f>((1466+MYRANKS_P[[#This Row],[BB]]+MYRANKS_P[[#This Row],[H]])/(1192+MYRANKS_P[[#This Row],[IP]])-1.23)/-0.015-VLOOKUP(MYRANKS_P[[#This Row],[POS]],ReplacementLevel_P[],COLUMN(ReplacementLevel_P[WHIP]),FALSE)</f>
        <v>0.43848953054866235</v>
      </c>
      <c r="U28" s="20">
        <f>MYRANKS_P[[#This Row],[WSGP]]+MYRANKS_P[[#This Row],[SVSGP]]+MYRANKS_P[[#This Row],[SOSGP]]+MYRANKS_P[[#This Row],[ERASGP]]+MYRANKS_P[[#This Row],[WHIPSGP]]</f>
        <v>3.8272966643522208</v>
      </c>
      <c r="V28" s="65">
        <f>_xlfn.RANK.EQ(MYRANKS_P[[#This Row],[TTLSGP]],U:U,0)</f>
        <v>27</v>
      </c>
    </row>
    <row r="29" spans="1:22" x14ac:dyDescent="0.25">
      <c r="A29" s="6" t="s">
        <v>1666</v>
      </c>
      <c r="B29" s="16" t="str">
        <f>VLOOKUP(MYRANKS_P[[#This Row],[PLAYERID]],PLAYERIDMAP[],COLUMN(PLAYERIDMAP[[#This Row],[PLAYERNAME]]),FALSE)</f>
        <v>Jordan Zimmermann</v>
      </c>
      <c r="C29" s="16" t="str">
        <f>VLOOKUP(MYRANKS_P[[#This Row],[PLAYERID]],PLAYERIDMAP[],COLUMN(PLAYERIDMAP[TEAM]),FALSE)</f>
        <v>WAS</v>
      </c>
      <c r="D29" s="16" t="str">
        <f>VLOOKUP(MYRANKS_P[[#This Row],[PLAYERID]],PLAYERIDMAP[],COLUMN(PLAYERIDMAP[[#This Row],[POS]]),FALSE)</f>
        <v>P</v>
      </c>
      <c r="E29" s="16">
        <f>VLOOKUP(MYRANKS_P[[#This Row],[PLAYERID]],PLAYERIDMAP[],COLUMN(PLAYERIDMAP[[#This Row],[IDFANGRAPHS]]),FALSE)</f>
        <v>4505</v>
      </c>
      <c r="F29" s="36">
        <f>VLOOKUP(MYRANKS_P[[#This Row],[PLAYER NAME]],PITCHERPROJECTIONS[],COLUMN(PITCHERPROJECTIONS[[#This Row],[W]]),FALSE)</f>
        <v>12.83572162263488</v>
      </c>
      <c r="G29" s="18">
        <f>VLOOKUP(MYRANKS_P[[#This Row],[PLAYER NAME]],PITCHERPROJECTIONS[],COLUMN(PITCHERPROJECTIONS[[#This Row],[SV]]),FALSE)</f>
        <v>0</v>
      </c>
      <c r="H29" s="18">
        <f>VLOOKUP(MYRANKS_P[[#This Row],[PLAYER NAME]],PITCHERPROJECTIONS[],COLUMN(PITCHERPROJECTIONS[[#This Row],[IP]]),FALSE)</f>
        <v>200</v>
      </c>
      <c r="I29" s="36">
        <f>VLOOKUP(MYRANKS_P[[#This Row],[PLAYER NAME]],PITCHERPROJECTIONS[],COLUMN(PITCHERPROJECTIONS[[#This Row],[H]]),FALSE)</f>
        <v>193.30668270879016</v>
      </c>
      <c r="J29" s="36">
        <f>VLOOKUP(MYRANKS_P[[#This Row],[PLAYER NAME]],PITCHERPROJECTIONS[],COLUMN(PITCHERPROJECTIONS[[#This Row],[ER]]),FALSE)</f>
        <v>75.787747784064791</v>
      </c>
      <c r="K29" s="36">
        <f>VLOOKUP(MYRANKS_P[[#This Row],[PLAYER NAME]],PITCHERPROJECTIONS[],COLUMN(PITCHERPROJECTIONS[[#This Row],[HR]]),FALSE)</f>
        <v>21.621289450363211</v>
      </c>
      <c r="L29" s="36">
        <f>VLOOKUP(MYRANKS_P[[#This Row],[PLAYER NAME]],PITCHERPROJECTIONS[],COLUMN(PITCHERPROJECTIONS[[#This Row],[SO]]),FALSE)</f>
        <v>155.55555555555554</v>
      </c>
      <c r="M29" s="36">
        <f>VLOOKUP(MYRANKS_P[[#This Row],[PLAYER NAME]],PITCHERPROJECTIONS[],COLUMN(PITCHERPROJECTIONS[[#This Row],[BB]]),FALSE)</f>
        <v>37.777777777777779</v>
      </c>
      <c r="N29" s="20">
        <f>MYRANKS_P[[#This Row],[ER]]*9/MYRANKS_P[[#This Row],[IP]]</f>
        <v>3.4104486502829157</v>
      </c>
      <c r="O29" s="20">
        <f>(MYRANKS_P[[#This Row],[BB]]+MYRANKS_P[[#This Row],[H]])/MYRANKS_P[[#This Row],[IP]]</f>
        <v>1.1554223024328396</v>
      </c>
      <c r="P29" s="20">
        <f>MYRANKS_P[[#This Row],[W]]/3.03-VLOOKUP(MYRANKS_P[[#This Row],[POS]],ReplacementLevel_P[],COLUMN(ReplacementLevel_P[W]),FALSE)</f>
        <v>0.94621175664517487</v>
      </c>
      <c r="Q29" s="20">
        <f>MYRANKS_P[[#This Row],[SV]]/9.95</f>
        <v>0</v>
      </c>
      <c r="R29" s="20">
        <f>MYRANKS_P[[#This Row],[SO]]/39.3-VLOOKUP(MYRANKS_P[[#This Row],[POS]],ReplacementLevel_P[],COLUMN(ReplacementLevel_P[SO]),FALSE)</f>
        <v>0.57815662991235506</v>
      </c>
      <c r="S29" s="20">
        <f>((475+MYRANKS_P[[#This Row],[ER]])*9/(1192+MYRANKS_P[[#This Row],[IP]])-3.59)/-0.076-VLOOKUP(MYRANKS_P[[#This Row],[POS]],ReplacementLevel_P[],COLUMN(ReplacementLevel_P[ERA]),FALSE)</f>
        <v>1.0598989521269722</v>
      </c>
      <c r="T29" s="20">
        <f>((1466+MYRANKS_P[[#This Row],[BB]]+MYRANKS_P[[#This Row],[H]])/(1192+MYRANKS_P[[#This Row],[IP]])-1.23)/-0.015-VLOOKUP(MYRANKS_P[[#This Row],[POS]],ReplacementLevel_P[],COLUMN(ReplacementLevel_P[WHIP]),FALSE)</f>
        <v>1.2320085973865882</v>
      </c>
      <c r="U29" s="20">
        <f>MYRANKS_P[[#This Row],[WSGP]]+MYRANKS_P[[#This Row],[SVSGP]]+MYRANKS_P[[#This Row],[SOSGP]]+MYRANKS_P[[#This Row],[ERASGP]]+MYRANKS_P[[#This Row],[WHIPSGP]]</f>
        <v>3.8162759360710905</v>
      </c>
      <c r="V29" s="65">
        <f>_xlfn.RANK.EQ(MYRANKS_P[[#This Row],[TTLSGP]],U:U,0)</f>
        <v>28</v>
      </c>
    </row>
    <row r="30" spans="1:22" x14ac:dyDescent="0.25">
      <c r="A30" s="6" t="s">
        <v>1824</v>
      </c>
      <c r="B30" s="16" t="str">
        <f>VLOOKUP(MYRANKS_P[[#This Row],[PLAYERID]],PLAYERIDMAP[],COLUMN(PLAYERIDMAP[[#This Row],[PLAYERNAME]]),FALSE)</f>
        <v>Trevor Rosenthal</v>
      </c>
      <c r="C30" s="16" t="str">
        <f>VLOOKUP(MYRANKS_P[[#This Row],[PLAYERID]],PLAYERIDMAP[],COLUMN(PLAYERIDMAP[TEAM]),FALSE)</f>
        <v>STL</v>
      </c>
      <c r="D30" s="16" t="str">
        <f>VLOOKUP(MYRANKS_P[[#This Row],[PLAYERID]],PLAYERIDMAP[],COLUMN(PLAYERIDMAP[[#This Row],[POS]]),FALSE)</f>
        <v>P</v>
      </c>
      <c r="E30" s="16">
        <f>VLOOKUP(MYRANKS_P[[#This Row],[PLAYERID]],PLAYERIDMAP[],COLUMN(PLAYERIDMAP[[#This Row],[IDFANGRAPHS]]),FALSE)</f>
        <v>10745</v>
      </c>
      <c r="F30" s="36">
        <f>VLOOKUP(MYRANKS_P[[#This Row],[PLAYER NAME]],PITCHERPROJECTIONS[],COLUMN(PITCHERPROJECTIONS[[#This Row],[W]]),FALSE)</f>
        <v>4.8021557890198858</v>
      </c>
      <c r="G30" s="18">
        <f>VLOOKUP(MYRANKS_P[[#This Row],[PLAYER NAME]],PITCHERPROJECTIONS[],COLUMN(PITCHERPROJECTIONS[[#This Row],[SV]]),FALSE)</f>
        <v>40</v>
      </c>
      <c r="H30" s="18">
        <f>VLOOKUP(MYRANKS_P[[#This Row],[PLAYER NAME]],PITCHERPROJECTIONS[],COLUMN(PITCHERPROJECTIONS[[#This Row],[IP]]),FALSE)</f>
        <v>70</v>
      </c>
      <c r="I30" s="36">
        <f>VLOOKUP(MYRANKS_P[[#This Row],[PLAYER NAME]],PITCHERPROJECTIONS[],COLUMN(PITCHERPROJECTIONS[[#This Row],[H]]),FALSE)</f>
        <v>55.205945436686939</v>
      </c>
      <c r="J30" s="36">
        <f>VLOOKUP(MYRANKS_P[[#This Row],[PLAYER NAME]],PITCHERPROJECTIONS[],COLUMN(PITCHERPROJECTIONS[[#This Row],[ER]]),FALSE)</f>
        <v>21.654553910786831</v>
      </c>
      <c r="K30" s="36">
        <f>VLOOKUP(MYRANKS_P[[#This Row],[PLAYER NAME]],PITCHERPROJECTIONS[],COLUMN(PITCHERPROJECTIONS[[#This Row],[HR]]),FALSE)</f>
        <v>5.935414035720731</v>
      </c>
      <c r="L30" s="36">
        <f>VLOOKUP(MYRANKS_P[[#This Row],[PLAYER NAME]],PITCHERPROJECTIONS[],COLUMN(PITCHERPROJECTIONS[[#This Row],[SO]]),FALSE)</f>
        <v>93.333333333333329</v>
      </c>
      <c r="M30" s="36">
        <f>VLOOKUP(MYRANKS_P[[#This Row],[PLAYER NAME]],PITCHERPROJECTIONS[],COLUMN(PITCHERPROJECTIONS[[#This Row],[BB]]),FALSE)</f>
        <v>19.444444444444443</v>
      </c>
      <c r="N30" s="20">
        <f>MYRANKS_P[[#This Row],[ER]]*9/MYRANKS_P[[#This Row],[IP]]</f>
        <v>2.7841569313868781</v>
      </c>
      <c r="O30" s="20">
        <f>(MYRANKS_P[[#This Row],[BB]]+MYRANKS_P[[#This Row],[H]])/MYRANKS_P[[#This Row],[IP]]</f>
        <v>1.0664341411590199</v>
      </c>
      <c r="P30" s="20">
        <f>MYRANKS_P[[#This Row],[W]]/3.03-VLOOKUP(MYRANKS_P[[#This Row],[POS]],ReplacementLevel_P[],COLUMN(ReplacementLevel_P[W]),FALSE)</f>
        <v>-1.7051301026337009</v>
      </c>
      <c r="Q30" s="20">
        <f>MYRANKS_P[[#This Row],[SV]]/9.95</f>
        <v>4.0201005025125633</v>
      </c>
      <c r="R30" s="20">
        <f>MYRANKS_P[[#This Row],[SO]]/39.3-VLOOKUP(MYRANKS_P[[#This Row],[POS]],ReplacementLevel_P[],COLUMN(ReplacementLevel_P[SO]),FALSE)</f>
        <v>-1.0051060220525869</v>
      </c>
      <c r="S30" s="20">
        <f>((475+MYRANKS_P[[#This Row],[ER]])*9/(1192+MYRANKS_P[[#This Row],[IP]])-3.59)/-0.076-VLOOKUP(MYRANKS_P[[#This Row],[POS]],ReplacementLevel_P[],COLUMN(ReplacementLevel_P[ERA]),FALSE)</f>
        <v>1.3127572650233439</v>
      </c>
      <c r="T30" s="20">
        <f>((1466+MYRANKS_P[[#This Row],[BB]]+MYRANKS_P[[#This Row],[H]])/(1192+MYRANKS_P[[#This Row],[IP]])-1.23)/-0.015-VLOOKUP(MYRANKS_P[[#This Row],[POS]],ReplacementLevel_P[],COLUMN(ReplacementLevel_P[WHIP]),FALSE)</f>
        <v>1.1232916069132872</v>
      </c>
      <c r="U30" s="20">
        <f>MYRANKS_P[[#This Row],[WSGP]]+MYRANKS_P[[#This Row],[SVSGP]]+MYRANKS_P[[#This Row],[SOSGP]]+MYRANKS_P[[#This Row],[ERASGP]]+MYRANKS_P[[#This Row],[WHIPSGP]]</f>
        <v>3.7459132497629066</v>
      </c>
      <c r="V30" s="65">
        <f>_xlfn.RANK.EQ(MYRANKS_P[[#This Row],[TTLSGP]],U:U,0)</f>
        <v>29</v>
      </c>
    </row>
    <row r="31" spans="1:22" x14ac:dyDescent="0.25">
      <c r="A31" s="6" t="s">
        <v>1691</v>
      </c>
      <c r="B31" s="16" t="str">
        <f>VLOOKUP(MYRANKS_P[[#This Row],[PLAYERID]],PLAYERIDMAP[],COLUMN(PLAYERIDMAP[[#This Row],[PLAYERNAME]]),FALSE)</f>
        <v>Mike Minor</v>
      </c>
      <c r="C31" s="16" t="str">
        <f>VLOOKUP(MYRANKS_P[[#This Row],[PLAYERID]],PLAYERIDMAP[],COLUMN(PLAYERIDMAP[TEAM]),FALSE)</f>
        <v>ATL</v>
      </c>
      <c r="D31" s="16" t="str">
        <f>VLOOKUP(MYRANKS_P[[#This Row],[PLAYERID]],PLAYERIDMAP[],COLUMN(PLAYERIDMAP[[#This Row],[POS]]),FALSE)</f>
        <v>P</v>
      </c>
      <c r="E31" s="16">
        <f>VLOOKUP(MYRANKS_P[[#This Row],[PLAYERID]],PLAYERIDMAP[],COLUMN(PLAYERIDMAP[[#This Row],[IDFANGRAPHS]]),FALSE)</f>
        <v>10021</v>
      </c>
      <c r="F31" s="36">
        <f>VLOOKUP(MYRANKS_P[[#This Row],[PLAYER NAME]],PITCHERPROJECTIONS[],COLUMN(PITCHERPROJECTIONS[[#This Row],[W]]),FALSE)</f>
        <v>12.769964184185774</v>
      </c>
      <c r="G31" s="18">
        <f>VLOOKUP(MYRANKS_P[[#This Row],[PLAYER NAME]],PITCHERPROJECTIONS[],COLUMN(PITCHERPROJECTIONS[[#This Row],[SV]]),FALSE)</f>
        <v>0</v>
      </c>
      <c r="H31" s="18">
        <f>VLOOKUP(MYRANKS_P[[#This Row],[PLAYER NAME]],PITCHERPROJECTIONS[],COLUMN(PITCHERPROJECTIONS[[#This Row],[IP]]),FALSE)</f>
        <v>200</v>
      </c>
      <c r="I31" s="36">
        <f>VLOOKUP(MYRANKS_P[[#This Row],[PLAYER NAME]],PITCHERPROJECTIONS[],COLUMN(PITCHERPROJECTIONS[[#This Row],[H]]),FALSE)</f>
        <v>188.07960790913134</v>
      </c>
      <c r="J31" s="36">
        <f>VLOOKUP(MYRANKS_P[[#This Row],[PLAYER NAME]],PITCHERPROJECTIONS[],COLUMN(PITCHERPROJECTIONS[[#This Row],[ER]]),FALSE)</f>
        <v>79.971153258090311</v>
      </c>
      <c r="K31" s="36">
        <f>VLOOKUP(MYRANKS_P[[#This Row],[PLAYER NAME]],PITCHERPROJECTIONS[],COLUMN(PITCHERPROJECTIONS[[#This Row],[HR]]),FALSE)</f>
        <v>25.382978695648209</v>
      </c>
      <c r="L31" s="36">
        <f>VLOOKUP(MYRANKS_P[[#This Row],[PLAYER NAME]],PITCHERPROJECTIONS[],COLUMN(PITCHERPROJECTIONS[[#This Row],[SO]]),FALSE)</f>
        <v>177.77777777777777</v>
      </c>
      <c r="M31" s="36">
        <f>VLOOKUP(MYRANKS_P[[#This Row],[PLAYER NAME]],PITCHERPROJECTIONS[],COLUMN(PITCHERPROJECTIONS[[#This Row],[BB]]),FALSE)</f>
        <v>48.888888888888893</v>
      </c>
      <c r="N31" s="20">
        <f>MYRANKS_P[[#This Row],[ER]]*9/MYRANKS_P[[#This Row],[IP]]</f>
        <v>3.598701896614064</v>
      </c>
      <c r="O31" s="20">
        <f>(MYRANKS_P[[#This Row],[BB]]+MYRANKS_P[[#This Row],[H]])/MYRANKS_P[[#This Row],[IP]]</f>
        <v>1.1848424839901011</v>
      </c>
      <c r="P31" s="20">
        <f>MYRANKS_P[[#This Row],[W]]/3.03-VLOOKUP(MYRANKS_P[[#This Row],[POS]],ReplacementLevel_P[],COLUMN(ReplacementLevel_P[W]),FALSE)</f>
        <v>0.92450963174448031</v>
      </c>
      <c r="Q31" s="20">
        <f>MYRANKS_P[[#This Row],[SV]]/9.95</f>
        <v>0</v>
      </c>
      <c r="R31" s="20">
        <f>MYRANKS_P[[#This Row],[SO]]/39.3-VLOOKUP(MYRANKS_P[[#This Row],[POS]],ReplacementLevel_P[],COLUMN(ReplacementLevel_P[SO]),FALSE)</f>
        <v>1.1436075770426921</v>
      </c>
      <c r="S31" s="20">
        <f>((475+MYRANKS_P[[#This Row],[ER]])*9/(1192+MYRANKS_P[[#This Row],[IP]])-3.59)/-0.076-VLOOKUP(MYRANKS_P[[#This Row],[POS]],ReplacementLevel_P[],COLUMN(ReplacementLevel_P[ERA]),FALSE)</f>
        <v>0.70400579133759145</v>
      </c>
      <c r="T31" s="20">
        <f>((1466+MYRANKS_P[[#This Row],[BB]]+MYRANKS_P[[#This Row],[H]])/(1192+MYRANKS_P[[#This Row],[IP]])-1.23)/-0.015-VLOOKUP(MYRANKS_P[[#This Row],[POS]],ReplacementLevel_P[],COLUMN(ReplacementLevel_P[WHIP]),FALSE)</f>
        <v>0.95020609204884487</v>
      </c>
      <c r="U31" s="20">
        <f>MYRANKS_P[[#This Row],[WSGP]]+MYRANKS_P[[#This Row],[SVSGP]]+MYRANKS_P[[#This Row],[SOSGP]]+MYRANKS_P[[#This Row],[ERASGP]]+MYRANKS_P[[#This Row],[WHIPSGP]]</f>
        <v>3.7223290921736085</v>
      </c>
      <c r="V31" s="65">
        <f>_xlfn.RANK.EQ(MYRANKS_P[[#This Row],[TTLSGP]],U:U,0)</f>
        <v>30</v>
      </c>
    </row>
    <row r="32" spans="1:22" x14ac:dyDescent="0.25">
      <c r="A32" s="6" t="s">
        <v>1660</v>
      </c>
      <c r="B32" s="16" t="str">
        <f>VLOOKUP(MYRANKS_P[[#This Row],[PLAYERID]],PLAYERIDMAP[],COLUMN(PLAYERIDMAP[[#This Row],[PLAYERNAME]]),FALSE)</f>
        <v>Mat Latos</v>
      </c>
      <c r="C32" s="16" t="str">
        <f>VLOOKUP(MYRANKS_P[[#This Row],[PLAYERID]],PLAYERIDMAP[],COLUMN(PLAYERIDMAP[TEAM]),FALSE)</f>
        <v>CIN</v>
      </c>
      <c r="D32" s="16" t="str">
        <f>VLOOKUP(MYRANKS_P[[#This Row],[PLAYERID]],PLAYERIDMAP[],COLUMN(PLAYERIDMAP[[#This Row],[POS]]),FALSE)</f>
        <v>P</v>
      </c>
      <c r="E32" s="16">
        <f>VLOOKUP(MYRANKS_P[[#This Row],[PLAYERID]],PLAYERIDMAP[],COLUMN(PLAYERIDMAP[[#This Row],[IDFANGRAPHS]]),FALSE)</f>
        <v>3815</v>
      </c>
      <c r="F32" s="36">
        <f>VLOOKUP(MYRANKS_P[[#This Row],[PLAYER NAME]],PITCHERPROJECTIONS[],COLUMN(PITCHERPROJECTIONS[[#This Row],[W]]),FALSE)</f>
        <v>13.542634040343268</v>
      </c>
      <c r="G32" s="18">
        <f>VLOOKUP(MYRANKS_P[[#This Row],[PLAYER NAME]],PITCHERPROJECTIONS[],COLUMN(PITCHERPROJECTIONS[[#This Row],[SV]]),FALSE)</f>
        <v>0</v>
      </c>
      <c r="H32" s="18">
        <f>VLOOKUP(MYRANKS_P[[#This Row],[PLAYER NAME]],PITCHERPROJECTIONS[],COLUMN(PITCHERPROJECTIONS[[#This Row],[IP]]),FALSE)</f>
        <v>205</v>
      </c>
      <c r="I32" s="36">
        <f>VLOOKUP(MYRANKS_P[[#This Row],[PLAYER NAME]],PITCHERPROJECTIONS[],COLUMN(PITCHERPROJECTIONS[[#This Row],[H]]),FALSE)</f>
        <v>195.56396221732408</v>
      </c>
      <c r="J32" s="36">
        <f>VLOOKUP(MYRANKS_P[[#This Row],[PLAYER NAME]],PITCHERPROJECTIONS[],COLUMN(PITCHERPROJECTIONS[[#This Row],[ER]]),FALSE)</f>
        <v>79.808592477016262</v>
      </c>
      <c r="K32" s="36">
        <f>VLOOKUP(MYRANKS_P[[#This Row],[PLAYER NAME]],PITCHERPROJECTIONS[],COLUMN(PITCHERPROJECTIONS[[#This Row],[HR]]),FALSE)</f>
        <v>18.87348602684791</v>
      </c>
      <c r="L32" s="36">
        <f>VLOOKUP(MYRANKS_P[[#This Row],[PLAYER NAME]],PITCHERPROJECTIONS[],COLUMN(PITCHERPROJECTIONS[[#This Row],[SO]]),FALSE)</f>
        <v>182.22222222222223</v>
      </c>
      <c r="M32" s="36">
        <f>VLOOKUP(MYRANKS_P[[#This Row],[PLAYER NAME]],PITCHERPROJECTIONS[],COLUMN(PITCHERPROJECTIONS[[#This Row],[BB]]),FALSE)</f>
        <v>59.222222222222229</v>
      </c>
      <c r="N32" s="20">
        <f>MYRANKS_P[[#This Row],[ER]]*9/MYRANKS_P[[#This Row],[IP]]</f>
        <v>3.5037918648446165</v>
      </c>
      <c r="O32" s="20">
        <f>(MYRANKS_P[[#This Row],[BB]]+MYRANKS_P[[#This Row],[H]])/MYRANKS_P[[#This Row],[IP]]</f>
        <v>1.2428594362904697</v>
      </c>
      <c r="P32" s="20">
        <f>MYRANKS_P[[#This Row],[W]]/3.03-VLOOKUP(MYRANKS_P[[#This Row],[POS]],ReplacementLevel_P[],COLUMN(ReplacementLevel_P[W]),FALSE)</f>
        <v>1.1795161849317717</v>
      </c>
      <c r="Q32" s="20">
        <f>MYRANKS_P[[#This Row],[SV]]/9.95</f>
        <v>0</v>
      </c>
      <c r="R32" s="20">
        <f>MYRANKS_P[[#This Row],[SO]]/39.3-VLOOKUP(MYRANKS_P[[#This Row],[POS]],ReplacementLevel_P[],COLUMN(ReplacementLevel_P[SO]),FALSE)</f>
        <v>1.2566977664687595</v>
      </c>
      <c r="S32" s="20">
        <f>((475+MYRANKS_P[[#This Row],[ER]])*9/(1192+MYRANKS_P[[#This Row],[IP]])-3.59)/-0.076-VLOOKUP(MYRANKS_P[[#This Row],[POS]],ReplacementLevel_P[],COLUMN(ReplacementLevel_P[ERA]),FALSE)</f>
        <v>0.88676513305629179</v>
      </c>
      <c r="T32" s="20">
        <f>((1466+MYRANKS_P[[#This Row],[BB]]+MYRANKS_P[[#This Row],[H]])/(1192+MYRANKS_P[[#This Row],[IP]])-1.23)/-0.015-VLOOKUP(MYRANKS_P[[#This Row],[POS]],ReplacementLevel_P[],COLUMN(ReplacementLevel_P[WHIP]),FALSE)</f>
        <v>0.39183324077564152</v>
      </c>
      <c r="U32" s="20">
        <f>MYRANKS_P[[#This Row],[WSGP]]+MYRANKS_P[[#This Row],[SVSGP]]+MYRANKS_P[[#This Row],[SOSGP]]+MYRANKS_P[[#This Row],[ERASGP]]+MYRANKS_P[[#This Row],[WHIPSGP]]</f>
        <v>3.7148123252324643</v>
      </c>
      <c r="V32" s="65">
        <f>_xlfn.RANK.EQ(MYRANKS_P[[#This Row],[TTLSGP]],U:U,0)</f>
        <v>31</v>
      </c>
    </row>
    <row r="33" spans="1:22" x14ac:dyDescent="0.25">
      <c r="A33" s="6" t="s">
        <v>1701</v>
      </c>
      <c r="B33" s="16" t="str">
        <f>VLOOKUP(MYRANKS_P[[#This Row],[PLAYERID]],PLAYERIDMAP[],COLUMN(PLAYERIDMAP[[#This Row],[PLAYERNAME]]),FALSE)</f>
        <v>Greg Holland</v>
      </c>
      <c r="C33" s="16" t="str">
        <f>VLOOKUP(MYRANKS_P[[#This Row],[PLAYERID]],PLAYERIDMAP[],COLUMN(PLAYERIDMAP[TEAM]),FALSE)</f>
        <v>KC</v>
      </c>
      <c r="D33" s="16" t="str">
        <f>VLOOKUP(MYRANKS_P[[#This Row],[PLAYERID]],PLAYERIDMAP[],COLUMN(PLAYERIDMAP[[#This Row],[POS]]),FALSE)</f>
        <v>P</v>
      </c>
      <c r="E33" s="16">
        <f>VLOOKUP(MYRANKS_P[[#This Row],[PLAYERID]],PLAYERIDMAP[],COLUMN(PLAYERIDMAP[[#This Row],[IDFANGRAPHS]]),FALSE)</f>
        <v>7196</v>
      </c>
      <c r="F33" s="36">
        <f>VLOOKUP(MYRANKS_P[[#This Row],[PLAYER NAME]],PITCHERPROJECTIONS[],COLUMN(PITCHERPROJECTIONS[[#This Row],[W]]),FALSE)</f>
        <v>4.4953107888818415</v>
      </c>
      <c r="G33" s="18">
        <f>VLOOKUP(MYRANKS_P[[#This Row],[PLAYER NAME]],PITCHERPROJECTIONS[],COLUMN(PITCHERPROJECTIONS[[#This Row],[SV]]),FALSE)</f>
        <v>35</v>
      </c>
      <c r="H33" s="18">
        <f>VLOOKUP(MYRANKS_P[[#This Row],[PLAYER NAME]],PITCHERPROJECTIONS[],COLUMN(PITCHERPROJECTIONS[[#This Row],[IP]]),FALSE)</f>
        <v>65</v>
      </c>
      <c r="I33" s="36">
        <f>VLOOKUP(MYRANKS_P[[#This Row],[PLAYER NAME]],PITCHERPROJECTIONS[],COLUMN(PITCHERPROJECTIONS[[#This Row],[H]]),FALSE)</f>
        <v>45.139525501044581</v>
      </c>
      <c r="J33" s="36">
        <f>VLOOKUP(MYRANKS_P[[#This Row],[PLAYER NAME]],PITCHERPROJECTIONS[],COLUMN(PITCHERPROJECTIONS[[#This Row],[ER]]),FALSE)</f>
        <v>16.39427574627414</v>
      </c>
      <c r="K33" s="36">
        <f>VLOOKUP(MYRANKS_P[[#This Row],[PLAYER NAME]],PITCHERPROJECTIONS[],COLUMN(PITCHERPROJECTIONS[[#This Row],[HR]]),FALSE)</f>
        <v>3.619541488254832</v>
      </c>
      <c r="L33" s="36">
        <f>VLOOKUP(MYRANKS_P[[#This Row],[PLAYER NAME]],PITCHERPROJECTIONS[],COLUMN(PITCHERPROJECTIONS[[#This Row],[SO]]),FALSE)</f>
        <v>93.888888888888886</v>
      </c>
      <c r="M33" s="36">
        <f>VLOOKUP(MYRANKS_P[[#This Row],[PLAYER NAME]],PITCHERPROJECTIONS[],COLUMN(PITCHERPROJECTIONS[[#This Row],[BB]]),FALSE)</f>
        <v>20.944444444444443</v>
      </c>
      <c r="N33" s="20">
        <f>MYRANKS_P[[#This Row],[ER]]*9/MYRANKS_P[[#This Row],[IP]]</f>
        <v>2.2699766417918039</v>
      </c>
      <c r="O33" s="20">
        <f>(MYRANKS_P[[#This Row],[BB]]+MYRANKS_P[[#This Row],[H]])/MYRANKS_P[[#This Row],[IP]]</f>
        <v>1.0166764606998313</v>
      </c>
      <c r="P33" s="20">
        <f>MYRANKS_P[[#This Row],[W]]/3.03-VLOOKUP(MYRANKS_P[[#This Row],[POS]],ReplacementLevel_P[],COLUMN(ReplacementLevel_P[W]),FALSE)</f>
        <v>-1.80639907957695</v>
      </c>
      <c r="Q33" s="20">
        <f>MYRANKS_P[[#This Row],[SV]]/9.95</f>
        <v>3.5175879396984926</v>
      </c>
      <c r="R33" s="20">
        <f>MYRANKS_P[[#This Row],[SO]]/39.3-VLOOKUP(MYRANKS_P[[#This Row],[POS]],ReplacementLevel_P[],COLUMN(ReplacementLevel_P[SO]),FALSE)</f>
        <v>-0.9909697483743285</v>
      </c>
      <c r="S33" s="20">
        <f>((475+MYRANKS_P[[#This Row],[ER]])*9/(1192+MYRANKS_P[[#This Row],[IP]])-3.59)/-0.076-VLOOKUP(MYRANKS_P[[#This Row],[POS]],ReplacementLevel_P[],COLUMN(ReplacementLevel_P[ERA]),FALSE)</f>
        <v>1.6229460105884193</v>
      </c>
      <c r="T33" s="20">
        <f>((1466+MYRANKS_P[[#This Row],[BB]]+MYRANKS_P[[#This Row],[H]])/(1192+MYRANKS_P[[#This Row],[IP]])-1.23)/-0.015-VLOOKUP(MYRANKS_P[[#This Row],[POS]],ReplacementLevel_P[],COLUMN(ReplacementLevel_P[WHIP]),FALSE)</f>
        <v>1.2538891569616117</v>
      </c>
      <c r="U33" s="20">
        <f>MYRANKS_P[[#This Row],[WSGP]]+MYRANKS_P[[#This Row],[SVSGP]]+MYRANKS_P[[#This Row],[SOSGP]]+MYRANKS_P[[#This Row],[ERASGP]]+MYRANKS_P[[#This Row],[WHIPSGP]]</f>
        <v>3.5970542792972449</v>
      </c>
      <c r="V33" s="65">
        <f>_xlfn.RANK.EQ(MYRANKS_P[[#This Row],[TTLSGP]],U:U,0)</f>
        <v>32</v>
      </c>
    </row>
    <row r="34" spans="1:22" x14ac:dyDescent="0.25">
      <c r="A34" s="6" t="s">
        <v>1672</v>
      </c>
      <c r="B34" s="16" t="str">
        <f>VLOOKUP(MYRANKS_P[[#This Row],[PLAYERID]],PLAYERIDMAP[],COLUMN(PLAYERIDMAP[[#This Row],[PLAYERNAME]]),FALSE)</f>
        <v>Doug Fister</v>
      </c>
      <c r="C34" s="16" t="str">
        <f>VLOOKUP(MYRANKS_P[[#This Row],[PLAYERID]],PLAYERIDMAP[],COLUMN(PLAYERIDMAP[TEAM]),FALSE)</f>
        <v>WAS</v>
      </c>
      <c r="D34" s="16" t="str">
        <f>VLOOKUP(MYRANKS_P[[#This Row],[PLAYERID]],PLAYERIDMAP[],COLUMN(PLAYERIDMAP[[#This Row],[POS]]),FALSE)</f>
        <v>P</v>
      </c>
      <c r="E34" s="16">
        <f>VLOOKUP(MYRANKS_P[[#This Row],[PLAYERID]],PLAYERIDMAP[],COLUMN(PLAYERIDMAP[[#This Row],[IDFANGRAPHS]]),FALSE)</f>
        <v>9425</v>
      </c>
      <c r="F34" s="36">
        <f>VLOOKUP(MYRANKS_P[[#This Row],[PLAYER NAME]],PITCHERPROJECTIONS[],COLUMN(PITCHERPROJECTIONS[[#This Row],[W]]),FALSE)</f>
        <v>12.851867215403018</v>
      </c>
      <c r="G34" s="18">
        <f>VLOOKUP(MYRANKS_P[[#This Row],[PLAYER NAME]],PITCHERPROJECTIONS[],COLUMN(PITCHERPROJECTIONS[[#This Row],[SV]]),FALSE)</f>
        <v>0</v>
      </c>
      <c r="H34" s="18">
        <f>VLOOKUP(MYRANKS_P[[#This Row],[PLAYER NAME]],PITCHERPROJECTIONS[],COLUMN(PITCHERPROJECTIONS[[#This Row],[IP]]),FALSE)</f>
        <v>200</v>
      </c>
      <c r="I34" s="36">
        <f>VLOOKUP(MYRANKS_P[[#This Row],[PLAYER NAME]],PITCHERPROJECTIONS[],COLUMN(PITCHERPROJECTIONS[[#This Row],[H]]),FALSE)</f>
        <v>197.91967044284243</v>
      </c>
      <c r="J34" s="36">
        <f>VLOOKUP(MYRANKS_P[[#This Row],[PLAYER NAME]],PITCHERPROJECTIONS[],COLUMN(PITCHERPROJECTIONS[[#This Row],[ER]]),FALSE)</f>
        <v>75.674237835939863</v>
      </c>
      <c r="K34" s="36">
        <f>VLOOKUP(MYRANKS_P[[#This Row],[PLAYER NAME]],PITCHERPROJECTIONS[],COLUMN(PITCHERPROJECTIONS[[#This Row],[HR]]),FALSE)</f>
        <v>17.919670442842428</v>
      </c>
      <c r="L34" s="36">
        <f>VLOOKUP(MYRANKS_P[[#This Row],[PLAYER NAME]],PITCHERPROJECTIONS[],COLUMN(PITCHERPROJECTIONS[[#This Row],[SO]]),FALSE)</f>
        <v>160</v>
      </c>
      <c r="M34" s="36">
        <f>VLOOKUP(MYRANKS_P[[#This Row],[PLAYER NAME]],PITCHERPROJECTIONS[],COLUMN(PITCHERPROJECTIONS[[#This Row],[BB]]),FALSE)</f>
        <v>41.111111111111114</v>
      </c>
      <c r="N34" s="20">
        <f>MYRANKS_P[[#This Row],[ER]]*9/MYRANKS_P[[#This Row],[IP]]</f>
        <v>3.4053407026172935</v>
      </c>
      <c r="O34" s="20">
        <f>(MYRANKS_P[[#This Row],[BB]]+MYRANKS_P[[#This Row],[H]])/MYRANKS_P[[#This Row],[IP]]</f>
        <v>1.1951539077697677</v>
      </c>
      <c r="P34" s="20">
        <f>MYRANKS_P[[#This Row],[W]]/3.03-VLOOKUP(MYRANKS_P[[#This Row],[POS]],ReplacementLevel_P[],COLUMN(ReplacementLevel_P[W]),FALSE)</f>
        <v>0.95154033511650837</v>
      </c>
      <c r="Q34" s="20">
        <f>MYRANKS_P[[#This Row],[SV]]/9.95</f>
        <v>0</v>
      </c>
      <c r="R34" s="20">
        <f>MYRANKS_P[[#This Row],[SO]]/39.3-VLOOKUP(MYRANKS_P[[#This Row],[POS]],ReplacementLevel_P[],COLUMN(ReplacementLevel_P[SO]),FALSE)</f>
        <v>0.69124681933842247</v>
      </c>
      <c r="S34" s="20">
        <f>((475+MYRANKS_P[[#This Row],[ER]])*9/(1192+MYRANKS_P[[#This Row],[IP]])-3.59)/-0.076-VLOOKUP(MYRANKS_P[[#This Row],[POS]],ReplacementLevel_P[],COLUMN(ReplacementLevel_P[ERA]),FALSE)</f>
        <v>1.0695555380042148</v>
      </c>
      <c r="T34" s="20">
        <f>((1466+MYRANKS_P[[#This Row],[BB]]+MYRANKS_P[[#This Row],[H]])/(1192+MYRANKS_P[[#This Row],[IP]])-1.23)/-0.015-VLOOKUP(MYRANKS_P[[#This Row],[POS]],ReplacementLevel_P[],COLUMN(ReplacementLevel_P[WHIP]),FALSE)</f>
        <v>0.85143766504053375</v>
      </c>
      <c r="U34" s="20">
        <f>MYRANKS_P[[#This Row],[WSGP]]+MYRANKS_P[[#This Row],[SVSGP]]+MYRANKS_P[[#This Row],[SOSGP]]+MYRANKS_P[[#This Row],[ERASGP]]+MYRANKS_P[[#This Row],[WHIPSGP]]</f>
        <v>3.5637803574996791</v>
      </c>
      <c r="V34" s="65">
        <f>_xlfn.RANK.EQ(MYRANKS_P[[#This Row],[TTLSGP]],U:U,0)</f>
        <v>33</v>
      </c>
    </row>
    <row r="35" spans="1:22" x14ac:dyDescent="0.25">
      <c r="A35" s="6" t="s">
        <v>1689</v>
      </c>
      <c r="B35" s="16" t="str">
        <f>VLOOKUP(MYRANKS_P[[#This Row],[PLAYERID]],PLAYERIDMAP[],COLUMN(PLAYERIDMAP[[#This Row],[PLAYERNAME]]),FALSE)</f>
        <v>Hiroki Kuroda</v>
      </c>
      <c r="C35" s="16" t="str">
        <f>VLOOKUP(MYRANKS_P[[#This Row],[PLAYERID]],PLAYERIDMAP[],COLUMN(PLAYERIDMAP[TEAM]),FALSE)</f>
        <v>NYY</v>
      </c>
      <c r="D35" s="16" t="str">
        <f>VLOOKUP(MYRANKS_P[[#This Row],[PLAYERID]],PLAYERIDMAP[],COLUMN(PLAYERIDMAP[[#This Row],[POS]]),FALSE)</f>
        <v>P</v>
      </c>
      <c r="E35" s="16">
        <f>VLOOKUP(MYRANKS_P[[#This Row],[PLAYERID]],PLAYERIDMAP[],COLUMN(PLAYERIDMAP[[#This Row],[IDFANGRAPHS]]),FALSE)</f>
        <v>3283</v>
      </c>
      <c r="F35" s="36">
        <f>VLOOKUP(MYRANKS_P[[#This Row],[PLAYER NAME]],PITCHERPROJECTIONS[],COLUMN(PITCHERPROJECTIONS[[#This Row],[W]]),FALSE)</f>
        <v>12.705838740003211</v>
      </c>
      <c r="G35" s="18">
        <f>VLOOKUP(MYRANKS_P[[#This Row],[PLAYER NAME]],PITCHERPROJECTIONS[],COLUMN(PITCHERPROJECTIONS[[#This Row],[SV]]),FALSE)</f>
        <v>0</v>
      </c>
      <c r="H35" s="18">
        <f>VLOOKUP(MYRANKS_P[[#This Row],[PLAYER NAME]],PITCHERPROJECTIONS[],COLUMN(PITCHERPROJECTIONS[[#This Row],[IP]]),FALSE)</f>
        <v>200</v>
      </c>
      <c r="I35" s="36">
        <f>VLOOKUP(MYRANKS_P[[#This Row],[PLAYER NAME]],PITCHERPROJECTIONS[],COLUMN(PITCHERPROJECTIONS[[#This Row],[H]]),FALSE)</f>
        <v>190.02877510287431</v>
      </c>
      <c r="J35" s="36">
        <f>VLOOKUP(MYRANKS_P[[#This Row],[PLAYER NAME]],PITCHERPROJECTIONS[],COLUMN(PITCHERPROJECTIONS[[#This Row],[ER]]),FALSE)</f>
        <v>76.004661455978265</v>
      </c>
      <c r="K35" s="36">
        <f>VLOOKUP(MYRANKS_P[[#This Row],[PLAYER NAME]],PITCHERPROJECTIONS[],COLUMN(PITCHERPROJECTIONS[[#This Row],[HR]]),FALSE)</f>
        <v>21.142981231008012</v>
      </c>
      <c r="L35" s="36">
        <f>VLOOKUP(MYRANKS_P[[#This Row],[PLAYER NAME]],PITCHERPROJECTIONS[],COLUMN(PITCHERPROJECTIONS[[#This Row],[SO]]),FALSE)</f>
        <v>150</v>
      </c>
      <c r="M35" s="36">
        <f>VLOOKUP(MYRANKS_P[[#This Row],[PLAYER NAME]],PITCHERPROJECTIONS[],COLUMN(PITCHERPROJECTIONS[[#This Row],[BB]]),FALSE)</f>
        <v>44.444444444444443</v>
      </c>
      <c r="N35" s="20">
        <f>MYRANKS_P[[#This Row],[ER]]*9/MYRANKS_P[[#This Row],[IP]]</f>
        <v>3.4202097655190222</v>
      </c>
      <c r="O35" s="20">
        <f>(MYRANKS_P[[#This Row],[BB]]+MYRANKS_P[[#This Row],[H]])/MYRANKS_P[[#This Row],[IP]]</f>
        <v>1.1723660977365937</v>
      </c>
      <c r="P35" s="20">
        <f>MYRANKS_P[[#This Row],[W]]/3.03-VLOOKUP(MYRANKS_P[[#This Row],[POS]],ReplacementLevel_P[],COLUMN(ReplacementLevel_P[W]),FALSE)</f>
        <v>0.9033461188129408</v>
      </c>
      <c r="Q35" s="20">
        <f>MYRANKS_P[[#This Row],[SV]]/9.95</f>
        <v>0</v>
      </c>
      <c r="R35" s="20">
        <f>MYRANKS_P[[#This Row],[SO]]/39.3-VLOOKUP(MYRANKS_P[[#This Row],[POS]],ReplacementLevel_P[],COLUMN(ReplacementLevel_P[SO]),FALSE)</f>
        <v>0.43679389312977124</v>
      </c>
      <c r="S35" s="20">
        <f>((475+MYRANKS_P[[#This Row],[ER]])*9/(1192+MYRANKS_P[[#This Row],[IP]])-3.59)/-0.076-VLOOKUP(MYRANKS_P[[#This Row],[POS]],ReplacementLevel_P[],COLUMN(ReplacementLevel_P[ERA]),FALSE)</f>
        <v>1.0414455431052958</v>
      </c>
      <c r="T35" s="20">
        <f>((1466+MYRANKS_P[[#This Row],[BB]]+MYRANKS_P[[#This Row],[H]])/(1192+MYRANKS_P[[#This Row],[IP]])-1.23)/-0.015-VLOOKUP(MYRANKS_P[[#This Row],[POS]],ReplacementLevel_P[],COLUMN(ReplacementLevel_P[WHIP]),FALSE)</f>
        <v>1.0697117075038998</v>
      </c>
      <c r="U35" s="20">
        <f>MYRANKS_P[[#This Row],[WSGP]]+MYRANKS_P[[#This Row],[SVSGP]]+MYRANKS_P[[#This Row],[SOSGP]]+MYRANKS_P[[#This Row],[ERASGP]]+MYRANKS_P[[#This Row],[WHIPSGP]]</f>
        <v>3.4512972625519076</v>
      </c>
      <c r="V35" s="65">
        <f>_xlfn.RANK.EQ(MYRANKS_P[[#This Row],[TTLSGP]],U:U,0)</f>
        <v>34</v>
      </c>
    </row>
    <row r="36" spans="1:22" x14ac:dyDescent="0.25">
      <c r="A36" s="6" t="s">
        <v>1652</v>
      </c>
      <c r="B36" s="16" t="str">
        <f>VLOOKUP(MYRANKS_P[[#This Row],[PLAYERID]],PLAYERIDMAP[],COLUMN(PLAYERIDMAP[[#This Row],[PLAYERNAME]]),FALSE)</f>
        <v>James Shields</v>
      </c>
      <c r="C36" s="16" t="str">
        <f>VLOOKUP(MYRANKS_P[[#This Row],[PLAYERID]],PLAYERIDMAP[],COLUMN(PLAYERIDMAP[TEAM]),FALSE)</f>
        <v>KC</v>
      </c>
      <c r="D36" s="16" t="str">
        <f>VLOOKUP(MYRANKS_P[[#This Row],[PLAYERID]],PLAYERIDMAP[],COLUMN(PLAYERIDMAP[[#This Row],[POS]]),FALSE)</f>
        <v>P</v>
      </c>
      <c r="E36" s="16">
        <f>VLOOKUP(MYRANKS_P[[#This Row],[PLAYERID]],PLAYERIDMAP[],COLUMN(PLAYERIDMAP[[#This Row],[IDFANGRAPHS]]),FALSE)</f>
        <v>7059</v>
      </c>
      <c r="F36" s="36">
        <f>VLOOKUP(MYRANKS_P[[#This Row],[PLAYER NAME]],PITCHERPROJECTIONS[],COLUMN(PITCHERPROJECTIONS[[#This Row],[W]]),FALSE)</f>
        <v>13.032493319306516</v>
      </c>
      <c r="G36" s="18">
        <f>VLOOKUP(MYRANKS_P[[#This Row],[PLAYER NAME]],PITCHERPROJECTIONS[],COLUMN(PITCHERPROJECTIONS[[#This Row],[SV]]),FALSE)</f>
        <v>0</v>
      </c>
      <c r="H36" s="18">
        <f>VLOOKUP(MYRANKS_P[[#This Row],[PLAYER NAME]],PITCHERPROJECTIONS[],COLUMN(PITCHERPROJECTIONS[[#This Row],[IP]]),FALSE)</f>
        <v>220</v>
      </c>
      <c r="I36" s="36">
        <f>VLOOKUP(MYRANKS_P[[#This Row],[PLAYER NAME]],PITCHERPROJECTIONS[],COLUMN(PITCHERPROJECTIONS[[#This Row],[H]]),FALSE)</f>
        <v>214.65143009687699</v>
      </c>
      <c r="J36" s="36">
        <f>VLOOKUP(MYRANKS_P[[#This Row],[PLAYER NAME]],PITCHERPROJECTIONS[],COLUMN(PITCHERPROJECTIONS[[#This Row],[ER]]),FALSE)</f>
        <v>90.224928873281769</v>
      </c>
      <c r="K36" s="36">
        <f>VLOOKUP(MYRANKS_P[[#This Row],[PLAYER NAME]],PITCHERPROJECTIONS[],COLUMN(PITCHERPROJECTIONS[[#This Row],[HR]]),FALSE)</f>
        <v>23.720122721125179</v>
      </c>
      <c r="L36" s="36">
        <f>VLOOKUP(MYRANKS_P[[#This Row],[PLAYER NAME]],PITCHERPROJECTIONS[],COLUMN(PITCHERPROJECTIONS[[#This Row],[SO]]),FALSE)</f>
        <v>188.22222222222223</v>
      </c>
      <c r="M36" s="36">
        <f>VLOOKUP(MYRANKS_P[[#This Row],[PLAYER NAME]],PITCHERPROJECTIONS[],COLUMN(PITCHERPROJECTIONS[[#This Row],[BB]]),FALSE)</f>
        <v>61.111111111111107</v>
      </c>
      <c r="N36" s="20">
        <f>MYRANKS_P[[#This Row],[ER]]*9/MYRANKS_P[[#This Row],[IP]]</f>
        <v>3.6910198175433453</v>
      </c>
      <c r="O36" s="20">
        <f>(MYRANKS_P[[#This Row],[BB]]+MYRANKS_P[[#This Row],[H]])/MYRANKS_P[[#This Row],[IP]]</f>
        <v>1.2534660963999458</v>
      </c>
      <c r="P36" s="20">
        <f>MYRANKS_P[[#This Row],[W]]/3.03-VLOOKUP(MYRANKS_P[[#This Row],[POS]],ReplacementLevel_P[],COLUMN(ReplacementLevel_P[W]),FALSE)</f>
        <v>1.0111529106622168</v>
      </c>
      <c r="Q36" s="20">
        <f>MYRANKS_P[[#This Row],[SV]]/9.95</f>
        <v>0</v>
      </c>
      <c r="R36" s="20">
        <f>MYRANKS_P[[#This Row],[SO]]/39.3-VLOOKUP(MYRANKS_P[[#This Row],[POS]],ReplacementLevel_P[],COLUMN(ReplacementLevel_P[SO]),FALSE)</f>
        <v>1.4093695221939502</v>
      </c>
      <c r="S36" s="20">
        <f>((475+MYRANKS_P[[#This Row],[ER]])*9/(1192+MYRANKS_P[[#This Row],[IP]])-3.59)/-0.076-VLOOKUP(MYRANKS_P[[#This Row],[POS]],ReplacementLevel_P[],COLUMN(ReplacementLevel_P[ERA]),FALSE)</f>
        <v>0.5127832874279088</v>
      </c>
      <c r="T36" s="20">
        <f>((1466+MYRANKS_P[[#This Row],[BB]]+MYRANKS_P[[#This Row],[H]])/(1192+MYRANKS_P[[#This Row],[IP]])-1.23)/-0.015-VLOOKUP(MYRANKS_P[[#This Row],[POS]],ReplacementLevel_P[],COLUMN(ReplacementLevel_P[WHIP]),FALSE)</f>
        <v>0.27380825269178427</v>
      </c>
      <c r="U36" s="20">
        <f>MYRANKS_P[[#This Row],[WSGP]]+MYRANKS_P[[#This Row],[SVSGP]]+MYRANKS_P[[#This Row],[SOSGP]]+MYRANKS_P[[#This Row],[ERASGP]]+MYRANKS_P[[#This Row],[WHIPSGP]]</f>
        <v>3.20711397297586</v>
      </c>
      <c r="V36" s="65">
        <f>_xlfn.RANK.EQ(MYRANKS_P[[#This Row],[TTLSGP]],U:U,0)</f>
        <v>35</v>
      </c>
    </row>
    <row r="37" spans="1:22" x14ac:dyDescent="0.25">
      <c r="A37" s="6" t="s">
        <v>1646</v>
      </c>
      <c r="B37" s="16" t="str">
        <f>VLOOKUP(MYRANKS_P[[#This Row],[PLAYERID]],PLAYERIDMAP[],COLUMN(PLAYERIDMAP[[#This Row],[PLAYERNAME]]),FALSE)</f>
        <v>Zack Greinke</v>
      </c>
      <c r="C37" s="16" t="str">
        <f>VLOOKUP(MYRANKS_P[[#This Row],[PLAYERID]],PLAYERIDMAP[],COLUMN(PLAYERIDMAP[TEAM]),FALSE)</f>
        <v>LAD</v>
      </c>
      <c r="D37" s="16" t="str">
        <f>VLOOKUP(MYRANKS_P[[#This Row],[PLAYERID]],PLAYERIDMAP[],COLUMN(PLAYERIDMAP[[#This Row],[POS]]),FALSE)</f>
        <v>P</v>
      </c>
      <c r="E37" s="16">
        <f>VLOOKUP(MYRANKS_P[[#This Row],[PLAYERID]],PLAYERIDMAP[],COLUMN(PLAYERIDMAP[[#This Row],[IDFANGRAPHS]]),FALSE)</f>
        <v>1943</v>
      </c>
      <c r="F37" s="36">
        <f>VLOOKUP(MYRANKS_P[[#This Row],[PLAYER NAME]],PITCHERPROJECTIONS[],COLUMN(PITCHERPROJECTIONS[[#This Row],[W]]),FALSE)</f>
        <v>12.053833132118971</v>
      </c>
      <c r="G37" s="18">
        <f>VLOOKUP(MYRANKS_P[[#This Row],[PLAYER NAME]],PITCHERPROJECTIONS[],COLUMN(PITCHERPROJECTIONS[[#This Row],[SV]]),FALSE)</f>
        <v>0</v>
      </c>
      <c r="H37" s="18">
        <f>VLOOKUP(MYRANKS_P[[#This Row],[PLAYER NAME]],PITCHERPROJECTIONS[],COLUMN(PITCHERPROJECTIONS[[#This Row],[IP]]),FALSE)</f>
        <v>190</v>
      </c>
      <c r="I37" s="36">
        <f>VLOOKUP(MYRANKS_P[[#This Row],[PLAYER NAME]],PITCHERPROJECTIONS[],COLUMN(PITCHERPROJECTIONS[[#This Row],[H]]),FALSE)</f>
        <v>182.64064801178208</v>
      </c>
      <c r="J37" s="36">
        <f>VLOOKUP(MYRANKS_P[[#This Row],[PLAYER NAME]],PITCHERPROJECTIONS[],COLUMN(PITCHERPROJECTIONS[[#This Row],[ER]]),FALSE)</f>
        <v>72.210977069006063</v>
      </c>
      <c r="K37" s="36">
        <f>VLOOKUP(MYRANKS_P[[#This Row],[PLAYER NAME]],PITCHERPROJECTIONS[],COLUMN(PITCHERPROJECTIONS[[#This Row],[HR]]),FALSE)</f>
        <v>17.069219440353464</v>
      </c>
      <c r="L37" s="36">
        <f>VLOOKUP(MYRANKS_P[[#This Row],[PLAYER NAME]],PITCHERPROJECTIONS[],COLUMN(PITCHERPROJECTIONS[[#This Row],[SO]]),FALSE)</f>
        <v>164.66666666666666</v>
      </c>
      <c r="M37" s="36">
        <f>VLOOKUP(MYRANKS_P[[#This Row],[PLAYER NAME]],PITCHERPROJECTIONS[],COLUMN(PITCHERPROJECTIONS[[#This Row],[BB]]),FALSE)</f>
        <v>48.55555555555555</v>
      </c>
      <c r="N37" s="20">
        <f>MYRANKS_P[[#This Row],[ER]]*9/MYRANKS_P[[#This Row],[IP]]</f>
        <v>3.4205199664266028</v>
      </c>
      <c r="O37" s="20">
        <f>(MYRANKS_P[[#This Row],[BB]]+MYRANKS_P[[#This Row],[H]])/MYRANKS_P[[#This Row],[IP]]</f>
        <v>1.216822124038619</v>
      </c>
      <c r="P37" s="20">
        <f>MYRANKS_P[[#This Row],[W]]/3.03-VLOOKUP(MYRANKS_P[[#This Row],[POS]],ReplacementLevel_P[],COLUMN(ReplacementLevel_P[W]),FALSE)</f>
        <v>0.68816274987424819</v>
      </c>
      <c r="Q37" s="20">
        <f>MYRANKS_P[[#This Row],[SV]]/9.95</f>
        <v>0</v>
      </c>
      <c r="R37" s="20">
        <f>MYRANKS_P[[#This Row],[SO]]/39.3-VLOOKUP(MYRANKS_P[[#This Row],[POS]],ReplacementLevel_P[],COLUMN(ReplacementLevel_P[SO]),FALSE)</f>
        <v>0.80999151823579307</v>
      </c>
      <c r="S37" s="20">
        <f>((475+MYRANKS_P[[#This Row],[ER]])*9/(1192+MYRANKS_P[[#This Row],[IP]])-3.59)/-0.076-VLOOKUP(MYRANKS_P[[#This Row],[POS]],ReplacementLevel_P[],COLUMN(ReplacementLevel_P[ERA]),FALSE)</f>
        <v>1.0273342065174935</v>
      </c>
      <c r="T37" s="20">
        <f>((1466+MYRANKS_P[[#This Row],[BB]]+MYRANKS_P[[#This Row],[H]])/(1192+MYRANKS_P[[#This Row],[IP]])-1.23)/-0.015-VLOOKUP(MYRANKS_P[[#This Row],[POS]],ReplacementLevel_P[],COLUMN(ReplacementLevel_P[WHIP]),FALSE)</f>
        <v>0.63849958671790064</v>
      </c>
      <c r="U37" s="20">
        <f>MYRANKS_P[[#This Row],[WSGP]]+MYRANKS_P[[#This Row],[SVSGP]]+MYRANKS_P[[#This Row],[SOSGP]]+MYRANKS_P[[#This Row],[ERASGP]]+MYRANKS_P[[#This Row],[WHIPSGP]]</f>
        <v>3.1639880613454352</v>
      </c>
      <c r="V37" s="65">
        <f>_xlfn.RANK.EQ(MYRANKS_P[[#This Row],[TTLSGP]],U:U,0)</f>
        <v>36</v>
      </c>
    </row>
    <row r="38" spans="1:22" x14ac:dyDescent="0.25">
      <c r="A38" s="6" t="s">
        <v>1661</v>
      </c>
      <c r="B38" s="16" t="str">
        <f>VLOOKUP(MYRANKS_P[[#This Row],[PLAYERID]],PLAYERIDMAP[],COLUMN(PLAYERIDMAP[[#This Row],[PLAYERNAME]]),FALSE)</f>
        <v>R.A. Dickey</v>
      </c>
      <c r="C38" s="16" t="str">
        <f>VLOOKUP(MYRANKS_P[[#This Row],[PLAYERID]],PLAYERIDMAP[],COLUMN(PLAYERIDMAP[TEAM]),FALSE)</f>
        <v>TOR</v>
      </c>
      <c r="D38" s="16" t="str">
        <f>VLOOKUP(MYRANKS_P[[#This Row],[PLAYERID]],PLAYERIDMAP[],COLUMN(PLAYERIDMAP[[#This Row],[POS]]),FALSE)</f>
        <v>P</v>
      </c>
      <c r="E38" s="16">
        <f>VLOOKUP(MYRANKS_P[[#This Row],[PLAYERID]],PLAYERIDMAP[],COLUMN(PLAYERIDMAP[[#This Row],[IDFANGRAPHS]]),FALSE)</f>
        <v>1245</v>
      </c>
      <c r="F38" s="36">
        <f>VLOOKUP(MYRANKS_P[[#This Row],[PLAYER NAME]],PITCHERPROJECTIONS[],COLUMN(PITCHERPROJECTIONS[[#This Row],[W]]),FALSE)</f>
        <v>13.871809939202723</v>
      </c>
      <c r="G38" s="18">
        <f>VLOOKUP(MYRANKS_P[[#This Row],[PLAYER NAME]],PITCHERPROJECTIONS[],COLUMN(PITCHERPROJECTIONS[[#This Row],[SV]]),FALSE)</f>
        <v>0</v>
      </c>
      <c r="H38" s="18">
        <f>VLOOKUP(MYRANKS_P[[#This Row],[PLAYER NAME]],PITCHERPROJECTIONS[],COLUMN(PITCHERPROJECTIONS[[#This Row],[IP]]),FALSE)</f>
        <v>220</v>
      </c>
      <c r="I38" s="36">
        <f>VLOOKUP(MYRANKS_P[[#This Row],[PLAYER NAME]],PITCHERPROJECTIONS[],COLUMN(PITCHERPROJECTIONS[[#This Row],[H]]),FALSE)</f>
        <v>206.52392542618165</v>
      </c>
      <c r="J38" s="36">
        <f>VLOOKUP(MYRANKS_P[[#This Row],[PLAYER NAME]],PITCHERPROJECTIONS[],COLUMN(PITCHERPROJECTIONS[[#This Row],[ER]]),FALSE)</f>
        <v>92.39008669500366</v>
      </c>
      <c r="K38" s="36">
        <f>VLOOKUP(MYRANKS_P[[#This Row],[PLAYER NAME]],PITCHERPROJECTIONS[],COLUMN(PITCHERPROJECTIONS[[#This Row],[HR]]),FALSE)</f>
        <v>29.428139985568588</v>
      </c>
      <c r="L38" s="36">
        <f>VLOOKUP(MYRANKS_P[[#This Row],[PLAYER NAME]],PITCHERPROJECTIONS[],COLUMN(PITCHERPROJECTIONS[[#This Row],[SO]]),FALSE)</f>
        <v>171.11111111111109</v>
      </c>
      <c r="M38" s="36">
        <f>VLOOKUP(MYRANKS_P[[#This Row],[PLAYER NAME]],PITCHERPROJECTIONS[],COLUMN(PITCHERPROJECTIONS[[#This Row],[BB]]),FALSE)</f>
        <v>63.555555555555557</v>
      </c>
      <c r="N38" s="20">
        <f>MYRANKS_P[[#This Row],[ER]]*9/MYRANKS_P[[#This Row],[IP]]</f>
        <v>3.7795944557046952</v>
      </c>
      <c r="O38" s="20">
        <f>(MYRANKS_P[[#This Row],[BB]]+MYRANKS_P[[#This Row],[H]])/MYRANKS_P[[#This Row],[IP]]</f>
        <v>1.2276340044624419</v>
      </c>
      <c r="P38" s="20">
        <f>MYRANKS_P[[#This Row],[W]]/3.03-VLOOKUP(MYRANKS_P[[#This Row],[POS]],ReplacementLevel_P[],COLUMN(ReplacementLevel_P[W]),FALSE)</f>
        <v>1.2881550954464434</v>
      </c>
      <c r="Q38" s="20">
        <f>MYRANKS_P[[#This Row],[SV]]/9.95</f>
        <v>0</v>
      </c>
      <c r="R38" s="20">
        <f>MYRANKS_P[[#This Row],[SO]]/39.3-VLOOKUP(MYRANKS_P[[#This Row],[POS]],ReplacementLevel_P[],COLUMN(ReplacementLevel_P[SO]),FALSE)</f>
        <v>0.97397229290359011</v>
      </c>
      <c r="S38" s="20">
        <f>((475+MYRANKS_P[[#This Row],[ER]])*9/(1192+MYRANKS_P[[#This Row],[IP]])-3.59)/-0.076-VLOOKUP(MYRANKS_P[[#This Row],[POS]],ReplacementLevel_P[],COLUMN(ReplacementLevel_P[ERA]),FALSE)</f>
        <v>0.33119669510368732</v>
      </c>
      <c r="T38" s="20">
        <f>((1466+MYRANKS_P[[#This Row],[BB]]+MYRANKS_P[[#This Row],[H]])/(1192+MYRANKS_P[[#This Row],[IP]])-1.23)/-0.015-VLOOKUP(MYRANKS_P[[#This Row],[POS]],ReplacementLevel_P[],COLUMN(ReplacementLevel_P[WHIP]),FALSE)</f>
        <v>0.54213026526263841</v>
      </c>
      <c r="U38" s="20">
        <f>MYRANKS_P[[#This Row],[WSGP]]+MYRANKS_P[[#This Row],[SVSGP]]+MYRANKS_P[[#This Row],[SOSGP]]+MYRANKS_P[[#This Row],[ERASGP]]+MYRANKS_P[[#This Row],[WHIPSGP]]</f>
        <v>3.1354543487163591</v>
      </c>
      <c r="V38" s="65">
        <f>_xlfn.RANK.EQ(MYRANKS_P[[#This Row],[TTLSGP]],U:U,0)</f>
        <v>37</v>
      </c>
    </row>
    <row r="39" spans="1:22" x14ac:dyDescent="0.25">
      <c r="A39" s="6" t="s">
        <v>5106</v>
      </c>
      <c r="B39" s="58" t="str">
        <f>VLOOKUP(MYRANKS_P[[#This Row],[PLAYERID]],PLAYERIDMAP[],COLUMN(PLAYERIDMAP[[#This Row],[PLAYERNAME]]),FALSE)</f>
        <v>Michael Wacha</v>
      </c>
      <c r="C39" s="58" t="str">
        <f>VLOOKUP(MYRANKS_P[[#This Row],[PLAYERID]],PLAYERIDMAP[],COLUMN(PLAYERIDMAP[TEAM]),FALSE)</f>
        <v>STL</v>
      </c>
      <c r="D39" s="58" t="str">
        <f>VLOOKUP(MYRANKS_P[[#This Row],[PLAYERID]],PLAYERIDMAP[],COLUMN(PLAYERIDMAP[[#This Row],[POS]]),FALSE)</f>
        <v>P</v>
      </c>
      <c r="E39" s="58">
        <f>VLOOKUP(MYRANKS_P[[#This Row],[PLAYERID]],PLAYERIDMAP[],COLUMN(PLAYERIDMAP[[#This Row],[IDFANGRAPHS]]),FALSE)</f>
        <v>14078</v>
      </c>
      <c r="F39" s="64">
        <f>VLOOKUP(MYRANKS_P[[#This Row],[PLAYER NAME]],PITCHERPROJECTIONS[],COLUMN(PITCHERPROJECTIONS[[#This Row],[W]]),FALSE)</f>
        <v>12.370839903299578</v>
      </c>
      <c r="G39" s="58">
        <f>VLOOKUP(MYRANKS_P[[#This Row],[PLAYER NAME]],PITCHERPROJECTIONS[],COLUMN(PITCHERPROJECTIONS[[#This Row],[SV]]),FALSE)</f>
        <v>0</v>
      </c>
      <c r="H39" s="58">
        <f>VLOOKUP(MYRANKS_P[[#This Row],[PLAYER NAME]],PITCHERPROJECTIONS[],COLUMN(PITCHERPROJECTIONS[[#This Row],[IP]]),FALSE)</f>
        <v>165</v>
      </c>
      <c r="I39" s="64">
        <f>VLOOKUP(MYRANKS_P[[#This Row],[PLAYER NAME]],PITCHERPROJECTIONS[],COLUMN(PITCHERPROJECTIONS[[#This Row],[H]]),FALSE)</f>
        <v>150.58913984872621</v>
      </c>
      <c r="J39" s="64">
        <f>VLOOKUP(MYRANKS_P[[#This Row],[PLAYER NAME]],PITCHERPROJECTIONS[],COLUMN(PITCHERPROJECTIONS[[#This Row],[ER]]),FALSE)</f>
        <v>60.755554776098137</v>
      </c>
      <c r="K39" s="64">
        <f>VLOOKUP(MYRANKS_P[[#This Row],[PLAYER NAME]],PITCHERPROJECTIONS[],COLUMN(PITCHERPROJECTIONS[[#This Row],[HR]]),FALSE)</f>
        <v>15.051581163280257</v>
      </c>
      <c r="L39" s="64">
        <f>VLOOKUP(MYRANKS_P[[#This Row],[PLAYER NAME]],PITCHERPROJECTIONS[],COLUMN(PITCHERPROJECTIONS[[#This Row],[SO]]),FALSE)</f>
        <v>146.66666666666666</v>
      </c>
      <c r="M39" s="64">
        <f>VLOOKUP(MYRANKS_P[[#This Row],[PLAYER NAME]],PITCHERPROJECTIONS[],COLUMN(PITCHERPROJECTIONS[[#This Row],[BB]]),FALSE)</f>
        <v>47.666666666666664</v>
      </c>
      <c r="N39" s="68">
        <f>MYRANKS_P[[#This Row],[ER]]*9/MYRANKS_P[[#This Row],[IP]]</f>
        <v>3.3139393514235351</v>
      </c>
      <c r="O39" s="68">
        <f>(MYRANKS_P[[#This Row],[BB]]+MYRANKS_P[[#This Row],[H]])/MYRANKS_P[[#This Row],[IP]]</f>
        <v>1.2015503425175325</v>
      </c>
      <c r="P39" s="65">
        <f>MYRANKS_P[[#This Row],[W]]/3.03-VLOOKUP(MYRANKS_P[[#This Row],[POS]],ReplacementLevel_P[],COLUMN(ReplacementLevel_P[W]),FALSE)</f>
        <v>0.79278544663352424</v>
      </c>
      <c r="Q39" s="68">
        <f>MYRANKS_P[[#This Row],[SV]]/9.95</f>
        <v>0</v>
      </c>
      <c r="R39" s="65">
        <f>MYRANKS_P[[#This Row],[SO]]/39.3-VLOOKUP(MYRANKS_P[[#This Row],[POS]],ReplacementLevel_P[],COLUMN(ReplacementLevel_P[SO]),FALSE)</f>
        <v>0.35197625106022068</v>
      </c>
      <c r="S39" s="65">
        <f>((475+MYRANKS_P[[#This Row],[ER]])*9/(1192+MYRANKS_P[[#This Row],[IP]])-3.59)/-0.076-VLOOKUP(MYRANKS_P[[#This Row],[POS]],ReplacementLevel_P[],COLUMN(ReplacementLevel_P[ERA]),FALSE)</f>
        <v>1.1631672712166552</v>
      </c>
      <c r="T39" s="65">
        <f>((1466+MYRANKS_P[[#This Row],[BB]]+MYRANKS_P[[#This Row],[H]])/(1192+MYRANKS_P[[#This Row],[IP]])-1.23)/-0.015-VLOOKUP(MYRANKS_P[[#This Row],[POS]],ReplacementLevel_P[],COLUMN(ReplacementLevel_P[WHIP]),FALSE)</f>
        <v>0.74847671258202164</v>
      </c>
      <c r="U39" s="68">
        <f>MYRANKS_P[[#This Row],[WSGP]]+MYRANKS_P[[#This Row],[SVSGP]]+MYRANKS_P[[#This Row],[SOSGP]]+MYRANKS_P[[#This Row],[ERASGP]]+MYRANKS_P[[#This Row],[WHIPSGP]]</f>
        <v>3.0564056814924219</v>
      </c>
      <c r="V39" s="65">
        <f>_xlfn.RANK.EQ(MYRANKS_P[[#This Row],[TTLSGP]],U:U,0)</f>
        <v>38</v>
      </c>
    </row>
    <row r="40" spans="1:22" x14ac:dyDescent="0.25">
      <c r="A40" s="6" t="s">
        <v>1667</v>
      </c>
      <c r="B40" s="16" t="str">
        <f>VLOOKUP(MYRANKS_P[[#This Row],[PLAYERID]],PLAYERIDMAP[],COLUMN(PLAYERIDMAP[[#This Row],[PLAYERNAME]]),FALSE)</f>
        <v>Jon Lester</v>
      </c>
      <c r="C40" s="16" t="str">
        <f>VLOOKUP(MYRANKS_P[[#This Row],[PLAYERID]],PLAYERIDMAP[],COLUMN(PLAYERIDMAP[TEAM]),FALSE)</f>
        <v>BOS</v>
      </c>
      <c r="D40" s="16" t="str">
        <f>VLOOKUP(MYRANKS_P[[#This Row],[PLAYERID]],PLAYERIDMAP[],COLUMN(PLAYERIDMAP[[#This Row],[POS]]),FALSE)</f>
        <v>P</v>
      </c>
      <c r="E40" s="16">
        <f>VLOOKUP(MYRANKS_P[[#This Row],[PLAYERID]],PLAYERIDMAP[],COLUMN(PLAYERIDMAP[[#This Row],[IDFANGRAPHS]]),FALSE)</f>
        <v>4930</v>
      </c>
      <c r="F40" s="36">
        <f>VLOOKUP(MYRANKS_P[[#This Row],[PLAYER NAME]],PITCHERPROJECTIONS[],COLUMN(PITCHERPROJECTIONS[[#This Row],[W]]),FALSE)</f>
        <v>15.00178398096695</v>
      </c>
      <c r="G40" s="18">
        <f>VLOOKUP(MYRANKS_P[[#This Row],[PLAYER NAME]],PITCHERPROJECTIONS[],COLUMN(PITCHERPROJECTIONS[[#This Row],[SV]]),FALSE)</f>
        <v>0</v>
      </c>
      <c r="H40" s="18">
        <f>VLOOKUP(MYRANKS_P[[#This Row],[PLAYER NAME]],PITCHERPROJECTIONS[],COLUMN(PITCHERPROJECTIONS[[#This Row],[IP]]),FALSE)</f>
        <v>205</v>
      </c>
      <c r="I40" s="36">
        <f>VLOOKUP(MYRANKS_P[[#This Row],[PLAYER NAME]],PITCHERPROJECTIONS[],COLUMN(PITCHERPROJECTIONS[[#This Row],[H]]),FALSE)</f>
        <v>202.22588270054663</v>
      </c>
      <c r="J40" s="36">
        <f>VLOOKUP(MYRANKS_P[[#This Row],[PLAYER NAME]],PITCHERPROJECTIONS[],COLUMN(PITCHERPROJECTIONS[[#This Row],[ER]]),FALSE)</f>
        <v>85.180973398660342</v>
      </c>
      <c r="K40" s="36">
        <f>VLOOKUP(MYRANKS_P[[#This Row],[PLAYER NAME]],PITCHERPROJECTIONS[],COLUMN(PITCHERPROJECTIONS[[#This Row],[HR]]),FALSE)</f>
        <v>20.65445412911804</v>
      </c>
      <c r="L40" s="36">
        <f>VLOOKUP(MYRANKS_P[[#This Row],[PLAYER NAME]],PITCHERPROJECTIONS[],COLUMN(PITCHERPROJECTIONS[[#This Row],[SO]]),FALSE)</f>
        <v>170.83333333333334</v>
      </c>
      <c r="M40" s="36">
        <f>VLOOKUP(MYRANKS_P[[#This Row],[PLAYER NAME]],PITCHERPROJECTIONS[],COLUMN(PITCHERPROJECTIONS[[#This Row],[BB]]),FALSE)</f>
        <v>61.500000000000007</v>
      </c>
      <c r="N40" s="20">
        <f>MYRANKS_P[[#This Row],[ER]]*9/MYRANKS_P[[#This Row],[IP]]</f>
        <v>3.7396524906728934</v>
      </c>
      <c r="O40" s="20">
        <f>(MYRANKS_P[[#This Row],[BB]]+MYRANKS_P[[#This Row],[H]])/MYRANKS_P[[#This Row],[IP]]</f>
        <v>1.2864677204904715</v>
      </c>
      <c r="P40" s="20">
        <f>MYRANKS_P[[#This Row],[W]]/3.03-VLOOKUP(MYRANKS_P[[#This Row],[POS]],ReplacementLevel_P[],COLUMN(ReplacementLevel_P[W]),FALSE)</f>
        <v>1.661083822101304</v>
      </c>
      <c r="Q40" s="20">
        <f>MYRANKS_P[[#This Row],[SV]]/9.95</f>
        <v>0</v>
      </c>
      <c r="R40" s="20">
        <f>MYRANKS_P[[#This Row],[SO]]/39.3-VLOOKUP(MYRANKS_P[[#This Row],[POS]],ReplacementLevel_P[],COLUMN(ReplacementLevel_P[SO]),FALSE)</f>
        <v>0.96690415606446223</v>
      </c>
      <c r="S40" s="20">
        <f>((475+MYRANKS_P[[#This Row],[ER]])*9/(1192+MYRANKS_P[[#This Row],[IP]])-3.59)/-0.076-VLOOKUP(MYRANKS_P[[#This Row],[POS]],ReplacementLevel_P[],COLUMN(ReplacementLevel_P[ERA]),FALSE)</f>
        <v>0.43135854473925894</v>
      </c>
      <c r="T40" s="20">
        <f>((1466+MYRANKS_P[[#This Row],[BB]]+MYRANKS_P[[#This Row],[H]])/(1192+MYRANKS_P[[#This Row],[IP]])-1.23)/-0.015-VLOOKUP(MYRANKS_P[[#This Row],[POS]],ReplacementLevel_P[],COLUMN(ReplacementLevel_P[WHIP]),FALSE)</f>
        <v>-3.4780849465364971E-2</v>
      </c>
      <c r="U40" s="20">
        <f>MYRANKS_P[[#This Row],[WSGP]]+MYRANKS_P[[#This Row],[SVSGP]]+MYRANKS_P[[#This Row],[SOSGP]]+MYRANKS_P[[#This Row],[ERASGP]]+MYRANKS_P[[#This Row],[WHIPSGP]]</f>
        <v>3.0245656734396604</v>
      </c>
      <c r="V40" s="65">
        <f>_xlfn.RANK.EQ(MYRANKS_P[[#This Row],[TTLSGP]],U:U,0)</f>
        <v>39</v>
      </c>
    </row>
    <row r="41" spans="1:22" x14ac:dyDescent="0.25">
      <c r="A41" s="6" t="s">
        <v>1695</v>
      </c>
      <c r="B41" s="16" t="str">
        <f>VLOOKUP(MYRANKS_P[[#This Row],[PLAYERID]],PLAYERIDMAP[],COLUMN(PLAYERIDMAP[[#This Row],[PLAYERNAME]]),FALSE)</f>
        <v>Joe Nathan</v>
      </c>
      <c r="C41" s="16" t="str">
        <f>VLOOKUP(MYRANKS_P[[#This Row],[PLAYERID]],PLAYERIDMAP[],COLUMN(PLAYERIDMAP[TEAM]),FALSE)</f>
        <v>DET</v>
      </c>
      <c r="D41" s="16" t="str">
        <f>VLOOKUP(MYRANKS_P[[#This Row],[PLAYERID]],PLAYERIDMAP[],COLUMN(PLAYERIDMAP[[#This Row],[POS]]),FALSE)</f>
        <v>P</v>
      </c>
      <c r="E41" s="16">
        <f>VLOOKUP(MYRANKS_P[[#This Row],[PLAYERID]],PLAYERIDMAP[],COLUMN(PLAYERIDMAP[[#This Row],[IDFANGRAPHS]]),FALSE)</f>
        <v>1122</v>
      </c>
      <c r="F41" s="36">
        <f>VLOOKUP(MYRANKS_P[[#This Row],[PLAYER NAME]],PITCHERPROJECTIONS[],COLUMN(PITCHERPROJECTIONS[[#This Row],[W]]),FALSE)</f>
        <v>4.5330055916984939</v>
      </c>
      <c r="G41" s="18">
        <f>VLOOKUP(MYRANKS_P[[#This Row],[PLAYER NAME]],PITCHERPROJECTIONS[],COLUMN(PITCHERPROJECTIONS[[#This Row],[SV]]),FALSE)</f>
        <v>40</v>
      </c>
      <c r="H41" s="18">
        <f>VLOOKUP(MYRANKS_P[[#This Row],[PLAYER NAME]],PITCHERPROJECTIONS[],COLUMN(PITCHERPROJECTIONS[[#This Row],[IP]]),FALSE)</f>
        <v>65</v>
      </c>
      <c r="I41" s="36">
        <f>VLOOKUP(MYRANKS_P[[#This Row],[PLAYER NAME]],PITCHERPROJECTIONS[],COLUMN(PITCHERPROJECTIONS[[#This Row],[H]]),FALSE)</f>
        <v>47.744647632707341</v>
      </c>
      <c r="J41" s="36">
        <f>VLOOKUP(MYRANKS_P[[#This Row],[PLAYER NAME]],PITCHERPROJECTIONS[],COLUMN(PITCHERPROJECTIONS[[#This Row],[ER]]),FALSE)</f>
        <v>19.824055835417838</v>
      </c>
      <c r="K41" s="36">
        <f>VLOOKUP(MYRANKS_P[[#This Row],[PLAYER NAME]],PITCHERPROJECTIONS[],COLUMN(PITCHERPROJECTIONS[[#This Row],[HR]]),FALSE)</f>
        <v>5.8752782633379663</v>
      </c>
      <c r="L41" s="36">
        <f>VLOOKUP(MYRANKS_P[[#This Row],[PLAYER NAME]],PITCHERPROJECTIONS[],COLUMN(PITCHERPROJECTIONS[[#This Row],[SO]]),FALSE)</f>
        <v>69.333333333333329</v>
      </c>
      <c r="M41" s="36">
        <f>VLOOKUP(MYRANKS_P[[#This Row],[PLAYER NAME]],PITCHERPROJECTIONS[],COLUMN(PITCHERPROJECTIONS[[#This Row],[BB]]),FALSE)</f>
        <v>21.666666666666668</v>
      </c>
      <c r="N41" s="20">
        <f>MYRANKS_P[[#This Row],[ER]]*9/MYRANKS_P[[#This Row],[IP]]</f>
        <v>2.7448692695193926</v>
      </c>
      <c r="O41" s="20">
        <f>(MYRANKS_P[[#This Row],[BB]]+MYRANKS_P[[#This Row],[H]])/MYRANKS_P[[#This Row],[IP]]</f>
        <v>1.0678663738365233</v>
      </c>
      <c r="P41" s="20">
        <f>MYRANKS_P[[#This Row],[W]]/3.03-VLOOKUP(MYRANKS_P[[#This Row],[POS]],ReplacementLevel_P[],COLUMN(ReplacementLevel_P[W]),FALSE)</f>
        <v>-1.7939585505945563</v>
      </c>
      <c r="Q41" s="20">
        <f>MYRANKS_P[[#This Row],[SV]]/9.95</f>
        <v>4.0201005025125633</v>
      </c>
      <c r="R41" s="20">
        <f>MYRANKS_P[[#This Row],[SO]]/39.3-VLOOKUP(MYRANKS_P[[#This Row],[POS]],ReplacementLevel_P[],COLUMN(ReplacementLevel_P[SO]),FALSE)</f>
        <v>-1.6157930449533502</v>
      </c>
      <c r="S41" s="20">
        <f>((475+MYRANKS_P[[#This Row],[ER]])*9/(1192+MYRANKS_P[[#This Row],[IP]])-3.59)/-0.076-VLOOKUP(MYRANKS_P[[#This Row],[POS]],ReplacementLevel_P[],COLUMN(ReplacementLevel_P[ERA]),FALSE)</f>
        <v>1.2998289314704952</v>
      </c>
      <c r="T41" s="20">
        <f>((1466+MYRANKS_P[[#This Row],[BB]]+MYRANKS_P[[#This Row],[H]])/(1192+MYRANKS_P[[#This Row],[IP]])-1.23)/-0.015-VLOOKUP(MYRANKS_P[[#This Row],[POS]],ReplacementLevel_P[],COLUMN(ReplacementLevel_P[WHIP]),FALSE)</f>
        <v>1.0774190241647281</v>
      </c>
      <c r="U41" s="20">
        <f>MYRANKS_P[[#This Row],[WSGP]]+MYRANKS_P[[#This Row],[SVSGP]]+MYRANKS_P[[#This Row],[SOSGP]]+MYRANKS_P[[#This Row],[ERASGP]]+MYRANKS_P[[#This Row],[WHIPSGP]]</f>
        <v>2.9875968625998799</v>
      </c>
      <c r="V41" s="65">
        <f>_xlfn.RANK.EQ(MYRANKS_P[[#This Row],[TTLSGP]],U:U,0)</f>
        <v>40</v>
      </c>
    </row>
    <row r="42" spans="1:22" x14ac:dyDescent="0.25">
      <c r="A42" s="6" t="s">
        <v>1694</v>
      </c>
      <c r="B42" s="16" t="str">
        <f>VLOOKUP(MYRANKS_P[[#This Row],[PLAYERID]],PLAYERIDMAP[],COLUMN(PLAYERIDMAP[[#This Row],[PLAYERNAME]]),FALSE)</f>
        <v>Jeff Samardzija</v>
      </c>
      <c r="C42" s="16" t="str">
        <f>VLOOKUP(MYRANKS_P[[#This Row],[PLAYERID]],PLAYERIDMAP[],COLUMN(PLAYERIDMAP[TEAM]),FALSE)</f>
        <v>CHC</v>
      </c>
      <c r="D42" s="16" t="str">
        <f>VLOOKUP(MYRANKS_P[[#This Row],[PLAYERID]],PLAYERIDMAP[],COLUMN(PLAYERIDMAP[[#This Row],[POS]]),FALSE)</f>
        <v>P</v>
      </c>
      <c r="E42" s="16">
        <f>VLOOKUP(MYRANKS_P[[#This Row],[PLAYERID]],PLAYERIDMAP[],COLUMN(PLAYERIDMAP[[#This Row],[IDFANGRAPHS]]),FALSE)</f>
        <v>3254</v>
      </c>
      <c r="F42" s="36">
        <f>VLOOKUP(MYRANKS_P[[#This Row],[PLAYER NAME]],PITCHERPROJECTIONS[],COLUMN(PITCHERPROJECTIONS[[#This Row],[W]]),FALSE)</f>
        <v>11.398632686615565</v>
      </c>
      <c r="G42" s="18">
        <f>VLOOKUP(MYRANKS_P[[#This Row],[PLAYER NAME]],PITCHERPROJECTIONS[],COLUMN(PITCHERPROJECTIONS[[#This Row],[SV]]),FALSE)</f>
        <v>0</v>
      </c>
      <c r="H42" s="18">
        <f>VLOOKUP(MYRANKS_P[[#This Row],[PLAYER NAME]],PITCHERPROJECTIONS[],COLUMN(PITCHERPROJECTIONS[[#This Row],[IP]]),FALSE)</f>
        <v>210</v>
      </c>
      <c r="I42" s="36">
        <f>VLOOKUP(MYRANKS_P[[#This Row],[PLAYER NAME]],PITCHERPROJECTIONS[],COLUMN(PITCHERPROJECTIONS[[#This Row],[H]]),FALSE)</f>
        <v>195.98956158663879</v>
      </c>
      <c r="J42" s="36">
        <f>VLOOKUP(MYRANKS_P[[#This Row],[PLAYER NAME]],PITCHERPROJECTIONS[],COLUMN(PITCHERPROJECTIONS[[#This Row],[ER]]),FALSE)</f>
        <v>87.70005514581355</v>
      </c>
      <c r="K42" s="36">
        <f>VLOOKUP(MYRANKS_P[[#This Row],[PLAYER NAME]],PITCHERPROJECTIONS[],COLUMN(PITCHERPROJECTIONS[[#This Row],[HR]]),FALSE)</f>
        <v>24.989561586638825</v>
      </c>
      <c r="L42" s="36">
        <f>VLOOKUP(MYRANKS_P[[#This Row],[PLAYER NAME]],PITCHERPROJECTIONS[],COLUMN(PITCHERPROJECTIONS[[#This Row],[SO]]),FALSE)</f>
        <v>210</v>
      </c>
      <c r="M42" s="36">
        <f>VLOOKUP(MYRANKS_P[[#This Row],[PLAYER NAME]],PITCHERPROJECTIONS[],COLUMN(PITCHERPROJECTIONS[[#This Row],[BB]]),FALSE)</f>
        <v>70</v>
      </c>
      <c r="N42" s="20">
        <f>MYRANKS_P[[#This Row],[ER]]*9/MYRANKS_P[[#This Row],[IP]]</f>
        <v>3.7585737919634377</v>
      </c>
      <c r="O42" s="20">
        <f>(MYRANKS_P[[#This Row],[BB]]+MYRANKS_P[[#This Row],[H]])/MYRANKS_P[[#This Row],[IP]]</f>
        <v>1.2666169599363752</v>
      </c>
      <c r="P42" s="20">
        <f>MYRANKS_P[[#This Row],[W]]/3.03-VLOOKUP(MYRANKS_P[[#This Row],[POS]],ReplacementLevel_P[],COLUMN(ReplacementLevel_P[W]),FALSE)</f>
        <v>0.47192497908104469</v>
      </c>
      <c r="Q42" s="20">
        <f>MYRANKS_P[[#This Row],[SV]]/9.95</f>
        <v>0</v>
      </c>
      <c r="R42" s="20">
        <f>MYRANKS_P[[#This Row],[SO]]/39.3-VLOOKUP(MYRANKS_P[[#This Row],[POS]],ReplacementLevel_P[],COLUMN(ReplacementLevel_P[SO]),FALSE)</f>
        <v>1.96351145038168</v>
      </c>
      <c r="S42" s="20">
        <f>((475+MYRANKS_P[[#This Row],[ER]])*9/(1192+MYRANKS_P[[#This Row],[IP]])-3.59)/-0.076-VLOOKUP(MYRANKS_P[[#This Row],[POS]],ReplacementLevel_P[],COLUMN(ReplacementLevel_P[ERA]),FALSE)</f>
        <v>0.38793137329828115</v>
      </c>
      <c r="T42" s="20">
        <f>((1466+MYRANKS_P[[#This Row],[BB]]+MYRANKS_P[[#This Row],[H]])/(1192+MYRANKS_P[[#This Row],[IP]])-1.23)/-0.015-VLOOKUP(MYRANKS_P[[#This Row],[POS]],ReplacementLevel_P[],COLUMN(ReplacementLevel_P[WHIP]),FALSE)</f>
        <v>0.15196093263724131</v>
      </c>
      <c r="U42" s="20">
        <f>MYRANKS_P[[#This Row],[WSGP]]+MYRANKS_P[[#This Row],[SVSGP]]+MYRANKS_P[[#This Row],[SOSGP]]+MYRANKS_P[[#This Row],[ERASGP]]+MYRANKS_P[[#This Row],[WHIPSGP]]</f>
        <v>2.9753287353982474</v>
      </c>
      <c r="V42" s="65">
        <f>_xlfn.RANK.EQ(MYRANKS_P[[#This Row],[TTLSGP]],U:U,0)</f>
        <v>41</v>
      </c>
    </row>
    <row r="43" spans="1:22" x14ac:dyDescent="0.25">
      <c r="A43" s="6" t="s">
        <v>1752</v>
      </c>
      <c r="B43" s="16" t="str">
        <f>VLOOKUP(MYRANKS_P[[#This Row],[PLAYERID]],PLAYERIDMAP[],COLUMN(PLAYERIDMAP[[#This Row],[PLAYERNAME]]),FALSE)</f>
        <v>Patrick Corbin</v>
      </c>
      <c r="C43" s="16" t="str">
        <f>VLOOKUP(MYRANKS_P[[#This Row],[PLAYERID]],PLAYERIDMAP[],COLUMN(PLAYERIDMAP[TEAM]),FALSE)</f>
        <v>ARI</v>
      </c>
      <c r="D43" s="16" t="str">
        <f>VLOOKUP(MYRANKS_P[[#This Row],[PLAYERID]],PLAYERIDMAP[],COLUMN(PLAYERIDMAP[[#This Row],[POS]]),FALSE)</f>
        <v>P</v>
      </c>
      <c r="E43" s="16">
        <f>VLOOKUP(MYRANKS_P[[#This Row],[PLAYERID]],PLAYERIDMAP[],COLUMN(PLAYERIDMAP[[#This Row],[IDFANGRAPHS]]),FALSE)</f>
        <v>9323</v>
      </c>
      <c r="F43" s="36">
        <f>VLOOKUP(MYRANKS_P[[#This Row],[PLAYER NAME]],PITCHERPROJECTIONS[],COLUMN(PITCHERPROJECTIONS[[#This Row],[W]]),FALSE)</f>
        <v>12.895222385314508</v>
      </c>
      <c r="G43" s="18">
        <f>VLOOKUP(MYRANKS_P[[#This Row],[PLAYER NAME]],PITCHERPROJECTIONS[],COLUMN(PITCHERPROJECTIONS[[#This Row],[SV]]),FALSE)</f>
        <v>0</v>
      </c>
      <c r="H43" s="18">
        <f>VLOOKUP(MYRANKS_P[[#This Row],[PLAYER NAME]],PITCHERPROJECTIONS[],COLUMN(PITCHERPROJECTIONS[[#This Row],[IP]]),FALSE)</f>
        <v>205</v>
      </c>
      <c r="I43" s="36">
        <f>VLOOKUP(MYRANKS_P[[#This Row],[PLAYER NAME]],PITCHERPROJECTIONS[],COLUMN(PITCHERPROJECTIONS[[#This Row],[H]]),FALSE)</f>
        <v>202.93867057124118</v>
      </c>
      <c r="J43" s="36">
        <f>VLOOKUP(MYRANKS_P[[#This Row],[PLAYER NAME]],PITCHERPROJECTIONS[],COLUMN(PITCHERPROJECTIONS[[#This Row],[ER]]),FALSE)</f>
        <v>83.056663917000904</v>
      </c>
      <c r="K43" s="36">
        <f>VLOOKUP(MYRANKS_P[[#This Row],[PLAYER NAME]],PITCHERPROJECTIONS[],COLUMN(PITCHERPROJECTIONS[[#This Row],[HR]]),FALSE)</f>
        <v>21.367241999812652</v>
      </c>
      <c r="L43" s="36">
        <f>VLOOKUP(MYRANKS_P[[#This Row],[PLAYER NAME]],PITCHERPROJECTIONS[],COLUMN(PITCHERPROJECTIONS[[#This Row],[SO]]),FALSE)</f>
        <v>170.83333333333334</v>
      </c>
      <c r="M43" s="36">
        <f>VLOOKUP(MYRANKS_P[[#This Row],[PLAYER NAME]],PITCHERPROJECTIONS[],COLUMN(PITCHERPROJECTIONS[[#This Row],[BB]]),FALSE)</f>
        <v>51.25</v>
      </c>
      <c r="N43" s="20">
        <f>MYRANKS_P[[#This Row],[ER]]*9/MYRANKS_P[[#This Row],[IP]]</f>
        <v>3.6463901231854057</v>
      </c>
      <c r="O43" s="20">
        <f>(MYRANKS_P[[#This Row],[BB]]+MYRANKS_P[[#This Row],[H]])/MYRANKS_P[[#This Row],[IP]]</f>
        <v>1.2399447344938594</v>
      </c>
      <c r="P43" s="20">
        <f>MYRANKS_P[[#This Row],[W]]/3.03-VLOOKUP(MYRANKS_P[[#This Row],[POS]],ReplacementLevel_P[],COLUMN(ReplacementLevel_P[W]),FALSE)</f>
        <v>0.96584897205099285</v>
      </c>
      <c r="Q43" s="20">
        <f>MYRANKS_P[[#This Row],[SV]]/9.95</f>
        <v>0</v>
      </c>
      <c r="R43" s="20">
        <f>MYRANKS_P[[#This Row],[SO]]/39.3-VLOOKUP(MYRANKS_P[[#This Row],[POS]],ReplacementLevel_P[],COLUMN(ReplacementLevel_P[SO]),FALSE)</f>
        <v>0.96690415606446223</v>
      </c>
      <c r="S43" s="20">
        <f>((475+MYRANKS_P[[#This Row],[ER]])*9/(1192+MYRANKS_P[[#This Row],[IP]])-3.59)/-0.076-VLOOKUP(MYRANKS_P[[#This Row],[POS]],ReplacementLevel_P[],COLUMN(ReplacementLevel_P[ERA]),FALSE)</f>
        <v>0.61143224905804627</v>
      </c>
      <c r="T43" s="20">
        <f>((1466+MYRANKS_P[[#This Row],[BB]]+MYRANKS_P[[#This Row],[H]])/(1192+MYRANKS_P[[#This Row],[IP]])-1.23)/-0.015-VLOOKUP(MYRANKS_P[[#This Row],[POS]],ReplacementLevel_P[],COLUMN(ReplacementLevel_P[WHIP]),FALSE)</f>
        <v>0.42034738385868864</v>
      </c>
      <c r="U43" s="20">
        <f>MYRANKS_P[[#This Row],[WSGP]]+MYRANKS_P[[#This Row],[SVSGP]]+MYRANKS_P[[#This Row],[SOSGP]]+MYRANKS_P[[#This Row],[ERASGP]]+MYRANKS_P[[#This Row],[WHIPSGP]]</f>
        <v>2.9645327610321903</v>
      </c>
      <c r="V43" s="65">
        <f>_xlfn.RANK.EQ(MYRANKS_P[[#This Row],[TTLSGP]],U:U,0)</f>
        <v>42</v>
      </c>
    </row>
    <row r="44" spans="1:22" x14ac:dyDescent="0.25">
      <c r="A44" s="6" t="s">
        <v>1767</v>
      </c>
      <c r="B44" s="16" t="str">
        <f>VLOOKUP(MYRANKS_P[[#This Row],[PLAYERID]],PLAYERIDMAP[],COLUMN(PLAYERIDMAP[[#This Row],[PLAYERNAME]]),FALSE)</f>
        <v>Hisashi Iwakuma</v>
      </c>
      <c r="C44" s="16" t="str">
        <f>VLOOKUP(MYRANKS_P[[#This Row],[PLAYERID]],PLAYERIDMAP[],COLUMN(PLAYERIDMAP[TEAM]),FALSE)</f>
        <v>SEA</v>
      </c>
      <c r="D44" s="16" t="str">
        <f>VLOOKUP(MYRANKS_P[[#This Row],[PLAYERID]],PLAYERIDMAP[],COLUMN(PLAYERIDMAP[[#This Row],[POS]]),FALSE)</f>
        <v>P</v>
      </c>
      <c r="E44" s="16">
        <f>VLOOKUP(MYRANKS_P[[#This Row],[PLAYERID]],PLAYERIDMAP[],COLUMN(PLAYERIDMAP[[#This Row],[IDFANGRAPHS]]),FALSE)</f>
        <v>13048</v>
      </c>
      <c r="F44" s="36">
        <f>VLOOKUP(MYRANKS_P[[#This Row],[PLAYER NAME]],PITCHERPROJECTIONS[],COLUMN(PITCHERPROJECTIONS[[#This Row],[W]]),FALSE)</f>
        <v>11.787522524075925</v>
      </c>
      <c r="G44" s="18">
        <f>VLOOKUP(MYRANKS_P[[#This Row],[PLAYER NAME]],PITCHERPROJECTIONS[],COLUMN(PITCHERPROJECTIONS[[#This Row],[SV]]),FALSE)</f>
        <v>0</v>
      </c>
      <c r="H44" s="18">
        <f>VLOOKUP(MYRANKS_P[[#This Row],[PLAYER NAME]],PITCHERPROJECTIONS[],COLUMN(PITCHERPROJECTIONS[[#This Row],[IP]]),FALSE)</f>
        <v>200</v>
      </c>
      <c r="I44" s="36">
        <f>VLOOKUP(MYRANKS_P[[#This Row],[PLAYER NAME]],PITCHERPROJECTIONS[],COLUMN(PITCHERPROJECTIONS[[#This Row],[H]]),FALSE)</f>
        <v>192.34797047994471</v>
      </c>
      <c r="J44" s="36">
        <f>VLOOKUP(MYRANKS_P[[#This Row],[PLAYER NAME]],PITCHERPROJECTIONS[],COLUMN(PITCHERPROJECTIONS[[#This Row],[ER]]),FALSE)</f>
        <v>79.424728213799085</v>
      </c>
      <c r="K44" s="36">
        <f>VLOOKUP(MYRANKS_P[[#This Row],[PLAYER NAME]],PITCHERPROJECTIONS[],COLUMN(PITCHERPROJECTIONS[[#This Row],[HR]]),FALSE)</f>
        <v>22.614011168520609</v>
      </c>
      <c r="L44" s="36">
        <f>VLOOKUP(MYRANKS_P[[#This Row],[PLAYER NAME]],PITCHERPROJECTIONS[],COLUMN(PITCHERPROJECTIONS[[#This Row],[SO]]),FALSE)</f>
        <v>164.44444444444446</v>
      </c>
      <c r="M44" s="36">
        <f>VLOOKUP(MYRANKS_P[[#This Row],[PLAYER NAME]],PITCHERPROJECTIONS[],COLUMN(PITCHERPROJECTIONS[[#This Row],[BB]]),FALSE)</f>
        <v>48.888888888888893</v>
      </c>
      <c r="N44" s="20">
        <f>MYRANKS_P[[#This Row],[ER]]*9/MYRANKS_P[[#This Row],[IP]]</f>
        <v>3.5741127696209589</v>
      </c>
      <c r="O44" s="20">
        <f>(MYRANKS_P[[#This Row],[BB]]+MYRANKS_P[[#This Row],[H]])/MYRANKS_P[[#This Row],[IP]]</f>
        <v>1.2061842968441681</v>
      </c>
      <c r="P44" s="20">
        <f>MYRANKS_P[[#This Row],[W]]/3.03-VLOOKUP(MYRANKS_P[[#This Row],[POS]],ReplacementLevel_P[],COLUMN(ReplacementLevel_P[W]),FALSE)</f>
        <v>0.60027146009106458</v>
      </c>
      <c r="Q44" s="20">
        <f>MYRANKS_P[[#This Row],[SV]]/9.95</f>
        <v>0</v>
      </c>
      <c r="R44" s="20">
        <f>MYRANKS_P[[#This Row],[SO]]/39.3-VLOOKUP(MYRANKS_P[[#This Row],[POS]],ReplacementLevel_P[],COLUMN(ReplacementLevel_P[SO]),FALSE)</f>
        <v>0.80433700876449077</v>
      </c>
      <c r="S44" s="20">
        <f>((475+MYRANKS_P[[#This Row],[ER]])*9/(1192+MYRANKS_P[[#This Row],[IP]])-3.59)/-0.076-VLOOKUP(MYRANKS_P[[#This Row],[POS]],ReplacementLevel_P[],COLUMN(ReplacementLevel_P[ERA]),FALSE)</f>
        <v>0.75049158798214843</v>
      </c>
      <c r="T44" s="20">
        <f>((1466+MYRANKS_P[[#This Row],[BB]]+MYRANKS_P[[#This Row],[H]])/(1192+MYRANKS_P[[#This Row],[IP]])-1.23)/-0.015-VLOOKUP(MYRANKS_P[[#This Row],[POS]],ReplacementLevel_P[],COLUMN(ReplacementLevel_P[WHIP]),FALSE)</f>
        <v>0.74578259727807805</v>
      </c>
      <c r="U44" s="20">
        <f>MYRANKS_P[[#This Row],[WSGP]]+MYRANKS_P[[#This Row],[SVSGP]]+MYRANKS_P[[#This Row],[SOSGP]]+MYRANKS_P[[#This Row],[ERASGP]]+MYRANKS_P[[#This Row],[WHIPSGP]]</f>
        <v>2.9008826541157822</v>
      </c>
      <c r="V44" s="65">
        <f>_xlfn.RANK.EQ(MYRANKS_P[[#This Row],[TTLSGP]],U:U,0)</f>
        <v>43</v>
      </c>
    </row>
    <row r="45" spans="1:22" x14ac:dyDescent="0.25">
      <c r="A45" s="6" t="s">
        <v>1874</v>
      </c>
      <c r="B45" s="16" t="str">
        <f>VLOOKUP(MYRANKS_P[[#This Row],[PLAYERID]],PLAYERIDMAP[],COLUMN(PLAYERIDMAP[[#This Row],[PLAYERNAME]]),FALSE)</f>
        <v>Tony Cingrani</v>
      </c>
      <c r="C45" s="16" t="str">
        <f>VLOOKUP(MYRANKS_P[[#This Row],[PLAYERID]],PLAYERIDMAP[],COLUMN(PLAYERIDMAP[TEAM]),FALSE)</f>
        <v>CIN</v>
      </c>
      <c r="D45" s="16" t="str">
        <f>VLOOKUP(MYRANKS_P[[#This Row],[PLAYERID]],PLAYERIDMAP[],COLUMN(PLAYERIDMAP[[#This Row],[POS]]),FALSE)</f>
        <v>P</v>
      </c>
      <c r="E45" s="16">
        <f>VLOOKUP(MYRANKS_P[[#This Row],[PLAYERID]],PLAYERIDMAP[],COLUMN(PLAYERIDMAP[[#This Row],[IDFANGRAPHS]]),FALSE)</f>
        <v>12555</v>
      </c>
      <c r="F45" s="36">
        <f>VLOOKUP(MYRANKS_P[[#This Row],[PLAYER NAME]],PITCHERPROJECTIONS[],COLUMN(PITCHERPROJECTIONS[[#This Row],[W]]),FALSE)</f>
        <v>10.525342493492692</v>
      </c>
      <c r="G45" s="18">
        <f>VLOOKUP(MYRANKS_P[[#This Row],[PLAYER NAME]],PITCHERPROJECTIONS[],COLUMN(PITCHERPROJECTIONS[[#This Row],[SV]]),FALSE)</f>
        <v>0</v>
      </c>
      <c r="H45" s="18">
        <f>VLOOKUP(MYRANKS_P[[#This Row],[PLAYER NAME]],PITCHERPROJECTIONS[],COLUMN(PITCHERPROJECTIONS[[#This Row],[IP]]),FALSE)</f>
        <v>165</v>
      </c>
      <c r="I45" s="36">
        <f>VLOOKUP(MYRANKS_P[[#This Row],[PLAYER NAME]],PITCHERPROJECTIONS[],COLUMN(PITCHERPROJECTIONS[[#This Row],[H]]),FALSE)</f>
        <v>136.29729729729729</v>
      </c>
      <c r="J45" s="36">
        <f>VLOOKUP(MYRANKS_P[[#This Row],[PLAYER NAME]],PITCHERPROJECTIONS[],COLUMN(PITCHERPROJECTIONS[[#This Row],[ER]]),FALSE)</f>
        <v>67.009524106372822</v>
      </c>
      <c r="K45" s="36">
        <f>VLOOKUP(MYRANKS_P[[#This Row],[PLAYER NAME]],PITCHERPROJECTIONS[],COLUMN(PITCHERPROJECTIONS[[#This Row],[HR]]),FALSE)</f>
        <v>22.297297297297298</v>
      </c>
      <c r="L45" s="36">
        <f>VLOOKUP(MYRANKS_P[[#This Row],[PLAYER NAME]],PITCHERPROJECTIONS[],COLUMN(PITCHERPROJECTIONS[[#This Row],[SO]]),FALSE)</f>
        <v>192.5</v>
      </c>
      <c r="M45" s="36">
        <f>VLOOKUP(MYRANKS_P[[#This Row],[PLAYER NAME]],PITCHERPROJECTIONS[],COLUMN(PITCHERPROJECTIONS[[#This Row],[BB]]),FALSE)</f>
        <v>67.833333333333329</v>
      </c>
      <c r="N45" s="20">
        <f>MYRANKS_P[[#This Row],[ER]]*9/MYRANKS_P[[#This Row],[IP]]</f>
        <v>3.6550649512566995</v>
      </c>
      <c r="O45" s="20">
        <f>(MYRANKS_P[[#This Row],[BB]]+MYRANKS_P[[#This Row],[H]])/MYRANKS_P[[#This Row],[IP]]</f>
        <v>1.237155337155337</v>
      </c>
      <c r="P45" s="20">
        <f>MYRANKS_P[[#This Row],[W]]/3.03-VLOOKUP(MYRANKS_P[[#This Row],[POS]],ReplacementLevel_P[],COLUMN(ReplacementLevel_P[W]),FALSE)</f>
        <v>0.18371039389197774</v>
      </c>
      <c r="Q45" s="20">
        <f>MYRANKS_P[[#This Row],[SV]]/9.95</f>
        <v>0</v>
      </c>
      <c r="R45" s="20">
        <f>MYRANKS_P[[#This Row],[SO]]/39.3-VLOOKUP(MYRANKS_P[[#This Row],[POS]],ReplacementLevel_P[],COLUMN(ReplacementLevel_P[SO]),FALSE)</f>
        <v>1.51821882951654</v>
      </c>
      <c r="S45" s="20">
        <f>((475+MYRANKS_P[[#This Row],[ER]])*9/(1192+MYRANKS_P[[#This Row],[IP]])-3.59)/-0.076-VLOOKUP(MYRANKS_P[[#This Row],[POS]],ReplacementLevel_P[],COLUMN(ReplacementLevel_P[ERA]),FALSE)</f>
        <v>0.61740335727654416</v>
      </c>
      <c r="T45" s="20">
        <f>((1466+MYRANKS_P[[#This Row],[BB]]+MYRANKS_P[[#This Row],[H]])/(1192+MYRANKS_P[[#This Row],[IP]])-1.23)/-0.015-VLOOKUP(MYRANKS_P[[#This Row],[POS]],ReplacementLevel_P[],COLUMN(ReplacementLevel_P[WHIP]),FALSE)</f>
        <v>0.45985848044065275</v>
      </c>
      <c r="U45" s="20">
        <f>MYRANKS_P[[#This Row],[WSGP]]+MYRANKS_P[[#This Row],[SVSGP]]+MYRANKS_P[[#This Row],[SOSGP]]+MYRANKS_P[[#This Row],[ERASGP]]+MYRANKS_P[[#This Row],[WHIPSGP]]</f>
        <v>2.7791910611257147</v>
      </c>
      <c r="V45" s="65">
        <f>_xlfn.RANK.EQ(MYRANKS_P[[#This Row],[TTLSGP]],U:U,0)</f>
        <v>44</v>
      </c>
    </row>
    <row r="46" spans="1:22" x14ac:dyDescent="0.25">
      <c r="A46" s="6" t="s">
        <v>1787</v>
      </c>
      <c r="B46" s="16" t="str">
        <f>VLOOKUP(MYRANKS_P[[#This Row],[PLAYERID]],PLAYERIDMAP[],COLUMN(PLAYERIDMAP[[#This Row],[PLAYERNAME]]),FALSE)</f>
        <v>Shelby Miller</v>
      </c>
      <c r="C46" s="16" t="str">
        <f>VLOOKUP(MYRANKS_P[[#This Row],[PLAYERID]],PLAYERIDMAP[],COLUMN(PLAYERIDMAP[TEAM]),FALSE)</f>
        <v>STL</v>
      </c>
      <c r="D46" s="16" t="str">
        <f>VLOOKUP(MYRANKS_P[[#This Row],[PLAYERID]],PLAYERIDMAP[],COLUMN(PLAYERIDMAP[[#This Row],[POS]]),FALSE)</f>
        <v>P</v>
      </c>
      <c r="E46" s="16">
        <f>VLOOKUP(MYRANKS_P[[#This Row],[PLAYERID]],PLAYERIDMAP[],COLUMN(PLAYERIDMAP[[#This Row],[IDFANGRAPHS]]),FALSE)</f>
        <v>10197</v>
      </c>
      <c r="F46" s="36">
        <f>VLOOKUP(MYRANKS_P[[#This Row],[PLAYER NAME]],PITCHERPROJECTIONS[],COLUMN(PITCHERPROJECTIONS[[#This Row],[W]]),FALSE)</f>
        <v>12.580068764064254</v>
      </c>
      <c r="G46" s="18">
        <f>VLOOKUP(MYRANKS_P[[#This Row],[PLAYER NAME]],PITCHERPROJECTIONS[],COLUMN(PITCHERPROJECTIONS[[#This Row],[SV]]),FALSE)</f>
        <v>0</v>
      </c>
      <c r="H46" s="18">
        <f>VLOOKUP(MYRANKS_P[[#This Row],[PLAYER NAME]],PITCHERPROJECTIONS[],COLUMN(PITCHERPROJECTIONS[[#This Row],[IP]]),FALSE)</f>
        <v>185</v>
      </c>
      <c r="I46" s="36">
        <f>VLOOKUP(MYRANKS_P[[#This Row],[PLAYER NAME]],PITCHERPROJECTIONS[],COLUMN(PITCHERPROJECTIONS[[#This Row],[H]]),FALSE)</f>
        <v>174.40023267175067</v>
      </c>
      <c r="J46" s="36">
        <f>VLOOKUP(MYRANKS_P[[#This Row],[PLAYER NAME]],PITCHERPROJECTIONS[],COLUMN(PITCHERPROJECTIONS[[#This Row],[ER]]),FALSE)</f>
        <v>77.908787636715118</v>
      </c>
      <c r="K46" s="36">
        <f>VLOOKUP(MYRANKS_P[[#This Row],[PLAYER NAME]],PITCHERPROJECTIONS[],COLUMN(PITCHERPROJECTIONS[[#This Row],[HR]]),FALSE)</f>
        <v>21.995470766988767</v>
      </c>
      <c r="L46" s="36">
        <f>VLOOKUP(MYRANKS_P[[#This Row],[PLAYER NAME]],PITCHERPROJECTIONS[],COLUMN(PITCHERPROJECTIONS[[#This Row],[SO]]),FALSE)</f>
        <v>180.88888888888891</v>
      </c>
      <c r="M46" s="36">
        <f>VLOOKUP(MYRANKS_P[[#This Row],[PLAYER NAME]],PITCHERPROJECTIONS[],COLUMN(PITCHERPROJECTIONS[[#This Row],[BB]]),FALSE)</f>
        <v>61.666666666666671</v>
      </c>
      <c r="N46" s="20">
        <f>MYRANKS_P[[#This Row],[ER]]*9/MYRANKS_P[[#This Row],[IP]]</f>
        <v>3.7901572363807357</v>
      </c>
      <c r="O46" s="20">
        <f>(MYRANKS_P[[#This Row],[BB]]+MYRANKS_P[[#This Row],[H]])/MYRANKS_P[[#This Row],[IP]]</f>
        <v>1.2760372937211748</v>
      </c>
      <c r="P46" s="20">
        <f>MYRANKS_P[[#This Row],[W]]/3.03-VLOOKUP(MYRANKS_P[[#This Row],[POS]],ReplacementLevel_P[],COLUMN(ReplacementLevel_P[W]),FALSE)</f>
        <v>0.86183787592879746</v>
      </c>
      <c r="Q46" s="20">
        <f>MYRANKS_P[[#This Row],[SV]]/9.95</f>
        <v>0</v>
      </c>
      <c r="R46" s="20">
        <f>MYRANKS_P[[#This Row],[SO]]/39.3-VLOOKUP(MYRANKS_P[[#This Row],[POS]],ReplacementLevel_P[],COLUMN(ReplacementLevel_P[SO]),FALSE)</f>
        <v>1.2227707096409395</v>
      </c>
      <c r="S46" s="20">
        <f>((475+MYRANKS_P[[#This Row],[ER]])*9/(1192+MYRANKS_P[[#This Row],[IP]])-3.59)/-0.076-VLOOKUP(MYRANKS_P[[#This Row],[POS]],ReplacementLevel_P[],COLUMN(ReplacementLevel_P[ERA]),FALSE)</f>
        <v>0.36706676670836486</v>
      </c>
      <c r="T46" s="20">
        <f>((1466+MYRANKS_P[[#This Row],[BB]]+MYRANKS_P[[#This Row],[H]])/(1192+MYRANKS_P[[#This Row],[IP]])-1.23)/-0.015-VLOOKUP(MYRANKS_P[[#This Row],[POS]],ReplacementLevel_P[],COLUMN(ReplacementLevel_P[WHIP]),FALSE)</f>
        <v>0.10540550286044198</v>
      </c>
      <c r="U46" s="20">
        <f>MYRANKS_P[[#This Row],[WSGP]]+MYRANKS_P[[#This Row],[SVSGP]]+MYRANKS_P[[#This Row],[SOSGP]]+MYRANKS_P[[#This Row],[ERASGP]]+MYRANKS_P[[#This Row],[WHIPSGP]]</f>
        <v>2.5570808551385436</v>
      </c>
      <c r="V46" s="65">
        <f>_xlfn.RANK.EQ(MYRANKS_P[[#This Row],[TTLSGP]],U:U,0)</f>
        <v>45</v>
      </c>
    </row>
    <row r="47" spans="1:22" x14ac:dyDescent="0.25">
      <c r="A47" s="6" t="s">
        <v>1665</v>
      </c>
      <c r="B47" s="16" t="str">
        <f>VLOOKUP(MYRANKS_P[[#This Row],[PLAYERID]],PLAYERIDMAP[],COLUMN(PLAYERIDMAP[[#This Row],[PLAYERNAME]]),FALSE)</f>
        <v>Ian Kennedy</v>
      </c>
      <c r="C47" s="16" t="str">
        <f>VLOOKUP(MYRANKS_P[[#This Row],[PLAYERID]],PLAYERIDMAP[],COLUMN(PLAYERIDMAP[TEAM]),FALSE)</f>
        <v>SD</v>
      </c>
      <c r="D47" s="16" t="str">
        <f>VLOOKUP(MYRANKS_P[[#This Row],[PLAYERID]],PLAYERIDMAP[],COLUMN(PLAYERIDMAP[[#This Row],[POS]]),FALSE)</f>
        <v>P</v>
      </c>
      <c r="E47" s="16">
        <f>VLOOKUP(MYRANKS_P[[#This Row],[PLAYERID]],PLAYERIDMAP[],COLUMN(PLAYERIDMAP[[#This Row],[IDFANGRAPHS]]),FALSE)</f>
        <v>6986</v>
      </c>
      <c r="F47" s="36">
        <f>VLOOKUP(MYRANKS_P[[#This Row],[PLAYER NAME]],PITCHERPROJECTIONS[],COLUMN(PITCHERPROJECTIONS[[#This Row],[W]]),FALSE)</f>
        <v>10.931359591253271</v>
      </c>
      <c r="G47" s="18">
        <f>VLOOKUP(MYRANKS_P[[#This Row],[PLAYER NAME]],PITCHERPROJECTIONS[],COLUMN(PITCHERPROJECTIONS[[#This Row],[SV]]),FALSE)</f>
        <v>0</v>
      </c>
      <c r="H47" s="18">
        <f>VLOOKUP(MYRANKS_P[[#This Row],[PLAYER NAME]],PITCHERPROJECTIONS[],COLUMN(PITCHERPROJECTIONS[[#This Row],[IP]]),FALSE)</f>
        <v>190</v>
      </c>
      <c r="I47" s="36">
        <f>VLOOKUP(MYRANKS_P[[#This Row],[PLAYER NAME]],PITCHERPROJECTIONS[],COLUMN(PITCHERPROJECTIONS[[#This Row],[H]]),FALSE)</f>
        <v>176.93160000586246</v>
      </c>
      <c r="J47" s="36">
        <f>VLOOKUP(MYRANKS_P[[#This Row],[PLAYER NAME]],PITCHERPROJECTIONS[],COLUMN(PITCHERPROJECTIONS[[#This Row],[ER]]),FALSE)</f>
        <v>76.690564963810374</v>
      </c>
      <c r="K47" s="36">
        <f>VLOOKUP(MYRANKS_P[[#This Row],[PLAYER NAME]],PITCHERPROJECTIONS[],COLUMN(PITCHERPROJECTIONS[[#This Row],[HR]]),FALSE)</f>
        <v>21.720332400228642</v>
      </c>
      <c r="L47" s="36">
        <f>VLOOKUP(MYRANKS_P[[#This Row],[PLAYER NAME]],PITCHERPROJECTIONS[],COLUMN(PITCHERPROJECTIONS[[#This Row],[SO]]),FALSE)</f>
        <v>171</v>
      </c>
      <c r="M47" s="36">
        <f>VLOOKUP(MYRANKS_P[[#This Row],[PLAYER NAME]],PITCHERPROJECTIONS[],COLUMN(PITCHERPROJECTIONS[[#This Row],[BB]]),FALSE)</f>
        <v>57</v>
      </c>
      <c r="N47" s="20">
        <f>MYRANKS_P[[#This Row],[ER]]*9/MYRANKS_P[[#This Row],[IP]]</f>
        <v>3.6327109719699653</v>
      </c>
      <c r="O47" s="20">
        <f>(MYRANKS_P[[#This Row],[BB]]+MYRANKS_P[[#This Row],[H]])/MYRANKS_P[[#This Row],[IP]]</f>
        <v>1.2312189473992761</v>
      </c>
      <c r="P47" s="20">
        <f>MYRANKS_P[[#This Row],[W]]/3.03-VLOOKUP(MYRANKS_P[[#This Row],[POS]],ReplacementLevel_P[],COLUMN(ReplacementLevel_P[W]),FALSE)</f>
        <v>0.31770943605718527</v>
      </c>
      <c r="Q47" s="20">
        <f>MYRANKS_P[[#This Row],[SV]]/9.95</f>
        <v>0</v>
      </c>
      <c r="R47" s="20">
        <f>MYRANKS_P[[#This Row],[SO]]/39.3-VLOOKUP(MYRANKS_P[[#This Row],[POS]],ReplacementLevel_P[],COLUMN(ReplacementLevel_P[SO]),FALSE)</f>
        <v>0.97114503816793896</v>
      </c>
      <c r="S47" s="20">
        <f>((475+MYRANKS_P[[#This Row],[ER]])*9/(1192+MYRANKS_P[[#This Row],[IP]])-3.59)/-0.076-VLOOKUP(MYRANKS_P[[#This Row],[POS]],ReplacementLevel_P[],COLUMN(ReplacementLevel_P[ERA]),FALSE)</f>
        <v>0.64348651197450746</v>
      </c>
      <c r="T47" s="20">
        <f>((1466+MYRANKS_P[[#This Row],[BB]]+MYRANKS_P[[#This Row],[H]])/(1192+MYRANKS_P[[#This Row],[IP]])-1.23)/-0.015-VLOOKUP(MYRANKS_P[[#This Row],[POS]],ReplacementLevel_P[],COLUMN(ReplacementLevel_P[WHIP]),FALSE)</f>
        <v>0.50654606821695902</v>
      </c>
      <c r="U47" s="20">
        <f>MYRANKS_P[[#This Row],[WSGP]]+MYRANKS_P[[#This Row],[SVSGP]]+MYRANKS_P[[#This Row],[SOSGP]]+MYRANKS_P[[#This Row],[ERASGP]]+MYRANKS_P[[#This Row],[WHIPSGP]]</f>
        <v>2.4388870544165906</v>
      </c>
      <c r="V47" s="65">
        <f>_xlfn.RANK.EQ(MYRANKS_P[[#This Row],[TTLSGP]],U:U,0)</f>
        <v>46</v>
      </c>
    </row>
    <row r="48" spans="1:22" x14ac:dyDescent="0.25">
      <c r="A48" s="6" t="s">
        <v>4695</v>
      </c>
      <c r="B48" s="58" t="str">
        <f>VLOOKUP(MYRANKS_P[[#This Row],[PLAYERID]],PLAYERIDMAP[],COLUMN(PLAYERIDMAP[[#This Row],[PLAYERNAME]]),FALSE)</f>
        <v>Hyun-Jin Ryu</v>
      </c>
      <c r="C48" s="58" t="str">
        <f>VLOOKUP(MYRANKS_P[[#This Row],[PLAYERID]],PLAYERIDMAP[],COLUMN(PLAYERIDMAP[TEAM]),FALSE)</f>
        <v>LAD</v>
      </c>
      <c r="D48" s="58" t="str">
        <f>VLOOKUP(MYRANKS_P[[#This Row],[PLAYERID]],PLAYERIDMAP[],COLUMN(PLAYERIDMAP[[#This Row],[POS]]),FALSE)</f>
        <v>P</v>
      </c>
      <c r="E48" s="58">
        <f>VLOOKUP(MYRANKS_P[[#This Row],[PLAYERID]],PLAYERIDMAP[],COLUMN(PLAYERIDMAP[[#This Row],[IDFANGRAPHS]]),FALSE)</f>
        <v>14444</v>
      </c>
      <c r="F48" s="64">
        <f>VLOOKUP(MYRANKS_P[[#This Row],[PLAYER NAME]],PITCHERPROJECTIONS[],COLUMN(PITCHERPROJECTIONS[[#This Row],[W]]),FALSE)</f>
        <v>11.737377680913262</v>
      </c>
      <c r="G48" s="58">
        <f>VLOOKUP(MYRANKS_P[[#This Row],[PLAYER NAME]],PITCHERPROJECTIONS[],COLUMN(PITCHERPROJECTIONS[[#This Row],[SV]]),FALSE)</f>
        <v>0</v>
      </c>
      <c r="H48" s="58">
        <f>VLOOKUP(MYRANKS_P[[#This Row],[PLAYER NAME]],PITCHERPROJECTIONS[],COLUMN(PITCHERPROJECTIONS[[#This Row],[IP]]),FALSE)</f>
        <v>190</v>
      </c>
      <c r="I48" s="64">
        <f>VLOOKUP(MYRANKS_P[[#This Row],[PLAYER NAME]],PITCHERPROJECTIONS[],COLUMN(PITCHERPROJECTIONS[[#This Row],[H]]),FALSE)</f>
        <v>185.89304812834223</v>
      </c>
      <c r="J48" s="64">
        <f>VLOOKUP(MYRANKS_P[[#This Row],[PLAYER NAME]],PITCHERPROJECTIONS[],COLUMN(PITCHERPROJECTIONS[[#This Row],[ER]]),FALSE)</f>
        <v>74.47096628745328</v>
      </c>
      <c r="K48" s="64">
        <f>VLOOKUP(MYRANKS_P[[#This Row],[PLAYER NAME]],PITCHERPROJECTIONS[],COLUMN(PITCHERPROJECTIONS[[#This Row],[HR]]),FALSE)</f>
        <v>18.131684491978611</v>
      </c>
      <c r="L48" s="64">
        <f>VLOOKUP(MYRANKS_P[[#This Row],[PLAYER NAME]],PITCHERPROJECTIONS[],COLUMN(PITCHERPROJECTIONS[[#This Row],[SO]]),FALSE)</f>
        <v>152</v>
      </c>
      <c r="M48" s="64">
        <f>VLOOKUP(MYRANKS_P[[#This Row],[PLAYER NAME]],PITCHERPROJECTIONS[],COLUMN(PITCHERPROJECTIONS[[#This Row],[BB]]),FALSE)</f>
        <v>48.55555555555555</v>
      </c>
      <c r="N48" s="68">
        <f>MYRANKS_P[[#This Row],[ER]]*9/MYRANKS_P[[#This Row],[IP]]</f>
        <v>3.5275720873004186</v>
      </c>
      <c r="O48" s="68">
        <f>(MYRANKS_P[[#This Row],[BB]]+MYRANKS_P[[#This Row],[H]])/MYRANKS_P[[#This Row],[IP]]</f>
        <v>1.2339400193889356</v>
      </c>
      <c r="P48" s="65">
        <f>MYRANKS_P[[#This Row],[W]]/3.03-VLOOKUP(MYRANKS_P[[#This Row],[POS]],ReplacementLevel_P[],COLUMN(ReplacementLevel_P[W]),FALSE)</f>
        <v>0.58372200690206677</v>
      </c>
      <c r="Q48" s="68">
        <f>MYRANKS_P[[#This Row],[SV]]/9.95</f>
        <v>0</v>
      </c>
      <c r="R48" s="65">
        <f>MYRANKS_P[[#This Row],[SO]]/39.3-VLOOKUP(MYRANKS_P[[#This Row],[POS]],ReplacementLevel_P[],COLUMN(ReplacementLevel_P[SO]),FALSE)</f>
        <v>0.48768447837150175</v>
      </c>
      <c r="S48" s="65">
        <f>((475+MYRANKS_P[[#This Row],[ER]])*9/(1192+MYRANKS_P[[#This Row],[IP]])-3.59)/-0.076-VLOOKUP(MYRANKS_P[[#This Row],[POS]],ReplacementLevel_P[],COLUMN(ReplacementLevel_P[ERA]),FALSE)</f>
        <v>0.83367986340277933</v>
      </c>
      <c r="T48" s="65">
        <f>((1466+MYRANKS_P[[#This Row],[BB]]+MYRANKS_P[[#This Row],[H]])/(1192+MYRANKS_P[[#This Row],[IP]])-1.23)/-0.015-VLOOKUP(MYRANKS_P[[#This Row],[POS]],ReplacementLevel_P[],COLUMN(ReplacementLevel_P[WHIP]),FALSE)</f>
        <v>0.48160618987466958</v>
      </c>
      <c r="U48" s="68">
        <f>MYRANKS_P[[#This Row],[WSGP]]+MYRANKS_P[[#This Row],[SVSGP]]+MYRANKS_P[[#This Row],[SOSGP]]+MYRANKS_P[[#This Row],[ERASGP]]+MYRANKS_P[[#This Row],[WHIPSGP]]</f>
        <v>2.3866925385510176</v>
      </c>
      <c r="V48" s="65">
        <f>_xlfn.RANK.EQ(MYRANKS_P[[#This Row],[TTLSGP]],U:U,0)</f>
        <v>47</v>
      </c>
    </row>
    <row r="49" spans="1:22" x14ac:dyDescent="0.25">
      <c r="A49" s="6" t="s">
        <v>1682</v>
      </c>
      <c r="B49" s="16" t="str">
        <f>VLOOKUP(MYRANKS_P[[#This Row],[PLAYERID]],PLAYERIDMAP[],COLUMN(PLAYERIDMAP[[#This Row],[PLAYERNAME]]),FALSE)</f>
        <v>Jake Peavy</v>
      </c>
      <c r="C49" s="16" t="str">
        <f>VLOOKUP(MYRANKS_P[[#This Row],[PLAYERID]],PLAYERIDMAP[],COLUMN(PLAYERIDMAP[TEAM]),FALSE)</f>
        <v>BOS</v>
      </c>
      <c r="D49" s="16" t="str">
        <f>VLOOKUP(MYRANKS_P[[#This Row],[PLAYERID]],PLAYERIDMAP[],COLUMN(PLAYERIDMAP[[#This Row],[POS]]),FALSE)</f>
        <v>P</v>
      </c>
      <c r="E49" s="16">
        <f>VLOOKUP(MYRANKS_P[[#This Row],[PLAYERID]],PLAYERIDMAP[],COLUMN(PLAYERIDMAP[[#This Row],[IDFANGRAPHS]]),FALSE)</f>
        <v>1051</v>
      </c>
      <c r="F49" s="36">
        <f>VLOOKUP(MYRANKS_P[[#This Row],[PLAYER NAME]],PITCHERPROJECTIONS[],COLUMN(PITCHERPROJECTIONS[[#This Row],[W]]),FALSE)</f>
        <v>11.472273687706947</v>
      </c>
      <c r="G49" s="18">
        <f>VLOOKUP(MYRANKS_P[[#This Row],[PLAYER NAME]],PITCHERPROJECTIONS[],COLUMN(PITCHERPROJECTIONS[[#This Row],[SV]]),FALSE)</f>
        <v>0</v>
      </c>
      <c r="H49" s="18">
        <f>VLOOKUP(MYRANKS_P[[#This Row],[PLAYER NAME]],PITCHERPROJECTIONS[],COLUMN(PITCHERPROJECTIONS[[#This Row],[IP]]),FALSE)</f>
        <v>150</v>
      </c>
      <c r="I49" s="36">
        <f>VLOOKUP(MYRANKS_P[[#This Row],[PLAYER NAME]],PITCHERPROJECTIONS[],COLUMN(PITCHERPROJECTIONS[[#This Row],[H]]),FALSE)</f>
        <v>138.39699678780136</v>
      </c>
      <c r="J49" s="36">
        <f>VLOOKUP(MYRANKS_P[[#This Row],[PLAYER NAME]],PITCHERPROJECTIONS[],COLUMN(PITCHERPROJECTIONS[[#This Row],[ER]]),FALSE)</f>
        <v>58.39023438672902</v>
      </c>
      <c r="K49" s="36">
        <f>VLOOKUP(MYRANKS_P[[#This Row],[PLAYER NAME]],PITCHERPROJECTIONS[],COLUMN(PITCHERPROJECTIONS[[#This Row],[HR]]),FALSE)</f>
        <v>19.137737528542122</v>
      </c>
      <c r="L49" s="36">
        <f>VLOOKUP(MYRANKS_P[[#This Row],[PLAYER NAME]],PITCHERPROJECTIONS[],COLUMN(PITCHERPROJECTIONS[[#This Row],[SO]]),FALSE)</f>
        <v>128.33333333333334</v>
      </c>
      <c r="M49" s="36">
        <f>VLOOKUP(MYRANKS_P[[#This Row],[PLAYER NAME]],PITCHERPROJECTIONS[],COLUMN(PITCHERPROJECTIONS[[#This Row],[BB]]),FALSE)</f>
        <v>35.000000000000007</v>
      </c>
      <c r="N49" s="20">
        <f>MYRANKS_P[[#This Row],[ER]]*9/MYRANKS_P[[#This Row],[IP]]</f>
        <v>3.5034140632037416</v>
      </c>
      <c r="O49" s="20">
        <f>(MYRANKS_P[[#This Row],[BB]]+MYRANKS_P[[#This Row],[H]])/MYRANKS_P[[#This Row],[IP]]</f>
        <v>1.1559799785853424</v>
      </c>
      <c r="P49" s="20">
        <f>MYRANKS_P[[#This Row],[W]]/3.03-VLOOKUP(MYRANKS_P[[#This Row],[POS]],ReplacementLevel_P[],COLUMN(ReplacementLevel_P[W]),FALSE)</f>
        <v>0.49622893983727634</v>
      </c>
      <c r="Q49" s="20">
        <f>MYRANKS_P[[#This Row],[SV]]/9.95</f>
        <v>0</v>
      </c>
      <c r="R49" s="20">
        <f>MYRANKS_P[[#This Row],[SO]]/39.3-VLOOKUP(MYRANKS_P[[#This Row],[POS]],ReplacementLevel_P[],COLUMN(ReplacementLevel_P[SO]),FALSE)</f>
        <v>-0.1145207803223065</v>
      </c>
      <c r="S49" s="20">
        <f>((475+MYRANKS_P[[#This Row],[ER]])*9/(1192+MYRANKS_P[[#This Row],[IP]])-3.59)/-0.076-VLOOKUP(MYRANKS_P[[#This Row],[POS]],ReplacementLevel_P[],COLUMN(ReplacementLevel_P[ERA]),FALSE)</f>
        <v>0.84930632323552968</v>
      </c>
      <c r="T49" s="20">
        <f>((1466+MYRANKS_P[[#This Row],[BB]]+MYRANKS_P[[#This Row],[H]])/(1192+MYRANKS_P[[#This Row],[IP]])-1.23)/-0.015-VLOOKUP(MYRANKS_P[[#This Row],[POS]],ReplacementLevel_P[],COLUMN(ReplacementLevel_P[WHIP]),FALSE)</f>
        <v>1.0695133240039019</v>
      </c>
      <c r="U49" s="20">
        <f>MYRANKS_P[[#This Row],[WSGP]]+MYRANKS_P[[#This Row],[SVSGP]]+MYRANKS_P[[#This Row],[SOSGP]]+MYRANKS_P[[#This Row],[ERASGP]]+MYRANKS_P[[#This Row],[WHIPSGP]]</f>
        <v>2.3005278067544017</v>
      </c>
      <c r="V49" s="65">
        <f>_xlfn.RANK.EQ(MYRANKS_P[[#This Row],[TTLSGP]],U:U,0)</f>
        <v>48</v>
      </c>
    </row>
    <row r="50" spans="1:22" x14ac:dyDescent="0.25">
      <c r="A50" s="6" t="s">
        <v>1662</v>
      </c>
      <c r="B50" s="16" t="str">
        <f>VLOOKUP(MYRANKS_P[[#This Row],[PLAYERID]],PLAYERIDMAP[],COLUMN(PLAYERIDMAP[[#This Row],[PLAYERNAME]]),FALSE)</f>
        <v>Tim Lincecum</v>
      </c>
      <c r="C50" s="16" t="str">
        <f>VLOOKUP(MYRANKS_P[[#This Row],[PLAYERID]],PLAYERIDMAP[],COLUMN(PLAYERIDMAP[TEAM]),FALSE)</f>
        <v>SF</v>
      </c>
      <c r="D50" s="16" t="str">
        <f>VLOOKUP(MYRANKS_P[[#This Row],[PLAYERID]],PLAYERIDMAP[],COLUMN(PLAYERIDMAP[[#This Row],[POS]]),FALSE)</f>
        <v>P</v>
      </c>
      <c r="E50" s="16">
        <f>VLOOKUP(MYRANKS_P[[#This Row],[PLAYERID]],PLAYERIDMAP[],COLUMN(PLAYERIDMAP[[#This Row],[IDFANGRAPHS]]),FALSE)</f>
        <v>5705</v>
      </c>
      <c r="F50" s="36">
        <f>VLOOKUP(MYRANKS_P[[#This Row],[PLAYER NAME]],PITCHERPROJECTIONS[],COLUMN(PITCHERPROJECTIONS[[#This Row],[W]]),FALSE)</f>
        <v>11.237415526692624</v>
      </c>
      <c r="G50" s="18">
        <f>VLOOKUP(MYRANKS_P[[#This Row],[PLAYER NAME]],PITCHERPROJECTIONS[],COLUMN(PITCHERPROJECTIONS[[#This Row],[SV]]),FALSE)</f>
        <v>0</v>
      </c>
      <c r="H50" s="18">
        <f>VLOOKUP(MYRANKS_P[[#This Row],[PLAYER NAME]],PITCHERPROJECTIONS[],COLUMN(PITCHERPROJECTIONS[[#This Row],[IP]]),FALSE)</f>
        <v>195</v>
      </c>
      <c r="I50" s="36">
        <f>VLOOKUP(MYRANKS_P[[#This Row],[PLAYER NAME]],PITCHERPROJECTIONS[],COLUMN(PITCHERPROJECTIONS[[#This Row],[H]]),FALSE)</f>
        <v>179.13780304825079</v>
      </c>
      <c r="J50" s="36">
        <f>VLOOKUP(MYRANKS_P[[#This Row],[PLAYER NAME]],PITCHERPROJECTIONS[],COLUMN(PITCHERPROJECTIONS[[#This Row],[ER]]),FALSE)</f>
        <v>79.970271805043012</v>
      </c>
      <c r="K50" s="36">
        <f>VLOOKUP(MYRANKS_P[[#This Row],[PLAYER NAME]],PITCHERPROJECTIONS[],COLUMN(PITCHERPROJECTIONS[[#This Row],[HR]]),FALSE)</f>
        <v>19.423517333965091</v>
      </c>
      <c r="L50" s="36">
        <f>VLOOKUP(MYRANKS_P[[#This Row],[PLAYER NAME]],PITCHERPROJECTIONS[],COLUMN(PITCHERPROJECTIONS[[#This Row],[SO]]),FALSE)</f>
        <v>192.83333333333334</v>
      </c>
      <c r="M50" s="36">
        <f>VLOOKUP(MYRANKS_P[[#This Row],[PLAYER NAME]],PITCHERPROJECTIONS[],COLUMN(PITCHERPROJECTIONS[[#This Row],[BB]]),FALSE)</f>
        <v>75.833333333333343</v>
      </c>
      <c r="N50" s="20">
        <f>MYRANKS_P[[#This Row],[ER]]*9/MYRANKS_P[[#This Row],[IP]]</f>
        <v>3.6909356217712159</v>
      </c>
      <c r="O50" s="20">
        <f>(MYRANKS_P[[#This Row],[BB]]+MYRANKS_P[[#This Row],[H]])/MYRANKS_P[[#This Row],[IP]]</f>
        <v>1.3075442891363289</v>
      </c>
      <c r="P50" s="20">
        <f>MYRANKS_P[[#This Row],[W]]/3.03-VLOOKUP(MYRANKS_P[[#This Row],[POS]],ReplacementLevel_P[],COLUMN(ReplacementLevel_P[W]),FALSE)</f>
        <v>0.41871799560812706</v>
      </c>
      <c r="Q50" s="20">
        <f>MYRANKS_P[[#This Row],[SV]]/9.95</f>
        <v>0</v>
      </c>
      <c r="R50" s="20">
        <f>MYRANKS_P[[#This Row],[SO]]/39.3-VLOOKUP(MYRANKS_P[[#This Row],[POS]],ReplacementLevel_P[],COLUMN(ReplacementLevel_P[SO]),FALSE)</f>
        <v>1.5267005937234952</v>
      </c>
      <c r="S50" s="20">
        <f>((475+MYRANKS_P[[#This Row],[ER]])*9/(1192+MYRANKS_P[[#This Row],[IP]])-3.59)/-0.076-VLOOKUP(MYRANKS_P[[#This Row],[POS]],ReplacementLevel_P[],COLUMN(ReplacementLevel_P[ERA]),FALSE)</f>
        <v>0.53388336958422755</v>
      </c>
      <c r="T50" s="20">
        <f>((1466+MYRANKS_P[[#This Row],[BB]]+MYRANKS_P[[#This Row],[H]])/(1192+MYRANKS_P[[#This Row],[IP]])-1.23)/-0.015-VLOOKUP(MYRANKS_P[[#This Row],[POS]],ReplacementLevel_P[],COLUMN(ReplacementLevel_P[WHIP]),FALSE)</f>
        <v>-0.20911253936957452</v>
      </c>
      <c r="U50" s="20">
        <f>MYRANKS_P[[#This Row],[WSGP]]+MYRANKS_P[[#This Row],[SVSGP]]+MYRANKS_P[[#This Row],[SOSGP]]+MYRANKS_P[[#This Row],[ERASGP]]+MYRANKS_P[[#This Row],[WHIPSGP]]</f>
        <v>2.2701894195462753</v>
      </c>
      <c r="V50" s="65">
        <f>_xlfn.RANK.EQ(MYRANKS_P[[#This Row],[TTLSGP]],U:U,0)</f>
        <v>49</v>
      </c>
    </row>
    <row r="51" spans="1:22" x14ac:dyDescent="0.25">
      <c r="A51" s="6" t="s">
        <v>1770</v>
      </c>
      <c r="B51" s="16" t="str">
        <f>VLOOKUP(MYRANKS_P[[#This Row],[PLAYERID]],PLAYERIDMAP[],COLUMN(PLAYERIDMAP[[#This Row],[PLAYERNAME]]),FALSE)</f>
        <v>A.J. Griffin</v>
      </c>
      <c r="C51" s="16" t="str">
        <f>VLOOKUP(MYRANKS_P[[#This Row],[PLAYERID]],PLAYERIDMAP[],COLUMN(PLAYERIDMAP[TEAM]),FALSE)</f>
        <v>OAK</v>
      </c>
      <c r="D51" s="16" t="str">
        <f>VLOOKUP(MYRANKS_P[[#This Row],[PLAYERID]],PLAYERIDMAP[],COLUMN(PLAYERIDMAP[[#This Row],[POS]]),FALSE)</f>
        <v>P</v>
      </c>
      <c r="E51" s="16">
        <f>VLOOKUP(MYRANKS_P[[#This Row],[PLAYERID]],PLAYERIDMAP[],COLUMN(PLAYERIDMAP[[#This Row],[IDFANGRAPHS]]),FALSE)</f>
        <v>11132</v>
      </c>
      <c r="F51" s="36">
        <f>VLOOKUP(MYRANKS_P[[#This Row],[PLAYER NAME]],PITCHERPROJECTIONS[],COLUMN(PITCHERPROJECTIONS[[#This Row],[W]]),FALSE)</f>
        <v>12.769721676427423</v>
      </c>
      <c r="G51" s="18">
        <f>VLOOKUP(MYRANKS_P[[#This Row],[PLAYER NAME]],PITCHERPROJECTIONS[],COLUMN(PITCHERPROJECTIONS[[#This Row],[SV]]),FALSE)</f>
        <v>0</v>
      </c>
      <c r="H51" s="18">
        <f>VLOOKUP(MYRANKS_P[[#This Row],[PLAYER NAME]],PITCHERPROJECTIONS[],COLUMN(PITCHERPROJECTIONS[[#This Row],[IP]]),FALSE)</f>
        <v>200</v>
      </c>
      <c r="I51" s="36">
        <f>VLOOKUP(MYRANKS_P[[#This Row],[PLAYER NAME]],PITCHERPROJECTIONS[],COLUMN(PITCHERPROJECTIONS[[#This Row],[H]]),FALSE)</f>
        <v>195.21660689012791</v>
      </c>
      <c r="J51" s="36">
        <f>VLOOKUP(MYRANKS_P[[#This Row],[PLAYER NAME]],PITCHERPROJECTIONS[],COLUMN(PITCHERPROJECTIONS[[#This Row],[ER]]),FALSE)</f>
        <v>89.155892677539924</v>
      </c>
      <c r="K51" s="36">
        <f>VLOOKUP(MYRANKS_P[[#This Row],[PLAYER NAME]],PITCHERPROJECTIONS[],COLUMN(PITCHERPROJECTIONS[[#This Row],[HR]]),FALSE)</f>
        <v>31.347143020664053</v>
      </c>
      <c r="L51" s="36">
        <f>VLOOKUP(MYRANKS_P[[#This Row],[PLAYER NAME]],PITCHERPROJECTIONS[],COLUMN(PITCHERPROJECTIONS[[#This Row],[SO]]),FALSE)</f>
        <v>168.88888888888889</v>
      </c>
      <c r="M51" s="36">
        <f>VLOOKUP(MYRANKS_P[[#This Row],[PLAYER NAME]],PITCHERPROJECTIONS[],COLUMN(PITCHERPROJECTIONS[[#This Row],[BB]]),FALSE)</f>
        <v>51.111111111111107</v>
      </c>
      <c r="N51" s="20">
        <f>MYRANKS_P[[#This Row],[ER]]*9/MYRANKS_P[[#This Row],[IP]]</f>
        <v>4.0120151704892963</v>
      </c>
      <c r="O51" s="20">
        <f>(MYRANKS_P[[#This Row],[BB]]+MYRANKS_P[[#This Row],[H]])/MYRANKS_P[[#This Row],[IP]]</f>
        <v>1.231638590006195</v>
      </c>
      <c r="P51" s="20">
        <f>MYRANKS_P[[#This Row],[W]]/3.03-VLOOKUP(MYRANKS_P[[#This Row],[POS]],ReplacementLevel_P[],COLUMN(ReplacementLevel_P[W]),FALSE)</f>
        <v>0.92442959618066833</v>
      </c>
      <c r="Q51" s="20">
        <f>MYRANKS_P[[#This Row],[SV]]/9.95</f>
        <v>0</v>
      </c>
      <c r="R51" s="20">
        <f>MYRANKS_P[[#This Row],[SO]]/39.3-VLOOKUP(MYRANKS_P[[#This Row],[POS]],ReplacementLevel_P[],COLUMN(ReplacementLevel_P[SO]),FALSE)</f>
        <v>0.91742719819055729</v>
      </c>
      <c r="S51" s="20">
        <f>((475+MYRANKS_P[[#This Row],[ER]])*9/(1192+MYRANKS_P[[#This Row],[IP]])-3.59)/-0.076-VLOOKUP(MYRANKS_P[[#This Row],[POS]],ReplacementLevel_P[],COLUMN(ReplacementLevel_P[ERA]),FALSE)</f>
        <v>-7.736382805750186E-2</v>
      </c>
      <c r="T51" s="20">
        <f>((1466+MYRANKS_P[[#This Row],[BB]]+MYRANKS_P[[#This Row],[H]])/(1192+MYRANKS_P[[#This Row],[IP]])-1.23)/-0.015-VLOOKUP(MYRANKS_P[[#This Row],[POS]],ReplacementLevel_P[],COLUMN(ReplacementLevel_P[WHIP]),FALSE)</f>
        <v>0.50196752867628802</v>
      </c>
      <c r="U51" s="20">
        <f>MYRANKS_P[[#This Row],[WSGP]]+MYRANKS_P[[#This Row],[SVSGP]]+MYRANKS_P[[#This Row],[SOSGP]]+MYRANKS_P[[#This Row],[ERASGP]]+MYRANKS_P[[#This Row],[WHIPSGP]]</f>
        <v>2.266460494990012</v>
      </c>
      <c r="V51" s="65">
        <f>_xlfn.RANK.EQ(MYRANKS_P[[#This Row],[TTLSGP]],U:U,0)</f>
        <v>50</v>
      </c>
    </row>
    <row r="52" spans="1:22" x14ac:dyDescent="0.25">
      <c r="A52" s="6" t="s">
        <v>1779</v>
      </c>
      <c r="B52" s="16" t="str">
        <f>VLOOKUP(MYRANKS_P[[#This Row],[PLAYERID]],PLAYERIDMAP[],COLUMN(PLAYERIDMAP[[#This Row],[PLAYERNAME]]),FALSE)</f>
        <v>David Robertson</v>
      </c>
      <c r="C52" s="16" t="str">
        <f>VLOOKUP(MYRANKS_P[[#This Row],[PLAYERID]],PLAYERIDMAP[],COLUMN(PLAYERIDMAP[TEAM]),FALSE)</f>
        <v>NYY</v>
      </c>
      <c r="D52" s="16" t="str">
        <f>VLOOKUP(MYRANKS_P[[#This Row],[PLAYERID]],PLAYERIDMAP[],COLUMN(PLAYERIDMAP[[#This Row],[POS]]),FALSE)</f>
        <v>P</v>
      </c>
      <c r="E52" s="16">
        <f>VLOOKUP(MYRANKS_P[[#This Row],[PLAYERID]],PLAYERIDMAP[],COLUMN(PLAYERIDMAP[[#This Row],[IDFANGRAPHS]]),FALSE)</f>
        <v>8241</v>
      </c>
      <c r="F52" s="36">
        <f>VLOOKUP(MYRANKS_P[[#This Row],[PLAYER NAME]],PITCHERPROJECTIONS[],COLUMN(PITCHERPROJECTIONS[[#This Row],[W]]),FALSE)</f>
        <v>3.9079121447506568</v>
      </c>
      <c r="G52" s="18">
        <f>VLOOKUP(MYRANKS_P[[#This Row],[PLAYER NAME]],PITCHERPROJECTIONS[],COLUMN(PITCHERPROJECTIONS[[#This Row],[SV]]),FALSE)</f>
        <v>35</v>
      </c>
      <c r="H52" s="18">
        <f>VLOOKUP(MYRANKS_P[[#This Row],[PLAYER NAME]],PITCHERPROJECTIONS[],COLUMN(PITCHERPROJECTIONS[[#This Row],[IP]]),FALSE)</f>
        <v>65</v>
      </c>
      <c r="I52" s="36">
        <f>VLOOKUP(MYRANKS_P[[#This Row],[PLAYER NAME]],PITCHERPROJECTIONS[],COLUMN(PITCHERPROJECTIONS[[#This Row],[H]]),FALSE)</f>
        <v>53.682840027908426</v>
      </c>
      <c r="J52" s="36">
        <f>VLOOKUP(MYRANKS_P[[#This Row],[PLAYER NAME]],PITCHERPROJECTIONS[],COLUMN(PITCHERPROJECTIONS[[#This Row],[ER]]),FALSE)</f>
        <v>20.628406850833407</v>
      </c>
      <c r="K52" s="36">
        <f>VLOOKUP(MYRANKS_P[[#This Row],[PLAYER NAME]],PITCHERPROJECTIONS[],COLUMN(PITCHERPROJECTIONS[[#This Row],[HR]]),FALSE)</f>
        <v>4.6868657928037614</v>
      </c>
      <c r="L52" s="36">
        <f>VLOOKUP(MYRANKS_P[[#This Row],[PLAYER NAME]],PITCHERPROJECTIONS[],COLUMN(PITCHERPROJECTIONS[[#This Row],[SO]]),FALSE)</f>
        <v>79.444444444444443</v>
      </c>
      <c r="M52" s="36">
        <f>VLOOKUP(MYRANKS_P[[#This Row],[PLAYER NAME]],PITCHERPROJECTIONS[],COLUMN(PITCHERPROJECTIONS[[#This Row],[BB]]),FALSE)</f>
        <v>19.5</v>
      </c>
      <c r="N52" s="20">
        <f>MYRANKS_P[[#This Row],[ER]]*9/MYRANKS_P[[#This Row],[IP]]</f>
        <v>2.8562409485769336</v>
      </c>
      <c r="O52" s="20">
        <f>(MYRANKS_P[[#This Row],[BB]]+MYRANKS_P[[#This Row],[H]])/MYRANKS_P[[#This Row],[IP]]</f>
        <v>1.1258898465832066</v>
      </c>
      <c r="P52" s="20">
        <f>MYRANKS_P[[#This Row],[W]]/3.03-VLOOKUP(MYRANKS_P[[#This Row],[POS]],ReplacementLevel_P[],COLUMN(ReplacementLevel_P[W]),FALSE)</f>
        <v>-2.0002600182341066</v>
      </c>
      <c r="Q52" s="20">
        <f>MYRANKS_P[[#This Row],[SV]]/9.95</f>
        <v>3.5175879396984926</v>
      </c>
      <c r="R52" s="20">
        <f>MYRANKS_P[[#This Row],[SO]]/39.3-VLOOKUP(MYRANKS_P[[#This Row],[POS]],ReplacementLevel_P[],COLUMN(ReplacementLevel_P[SO]),FALSE)</f>
        <v>-1.3585128640090471</v>
      </c>
      <c r="S52" s="20">
        <f>((475+MYRANKS_P[[#This Row],[ER]])*9/(1192+MYRANKS_P[[#This Row],[IP]])-3.59)/-0.076-VLOOKUP(MYRANKS_P[[#This Row],[POS]],ReplacementLevel_P[],COLUMN(ReplacementLevel_P[ERA]),FALSE)</f>
        <v>1.2240516093298455</v>
      </c>
      <c r="T52" s="20">
        <f>((1466+MYRANKS_P[[#This Row],[BB]]+MYRANKS_P[[#This Row],[H]])/(1192+MYRANKS_P[[#This Row],[IP]])-1.23)/-0.015-VLOOKUP(MYRANKS_P[[#This Row],[POS]],ReplacementLevel_P[],COLUMN(ReplacementLevel_P[WHIP]),FALSE)</f>
        <v>0.87739114145274422</v>
      </c>
      <c r="U52" s="20">
        <f>MYRANKS_P[[#This Row],[WSGP]]+MYRANKS_P[[#This Row],[SVSGP]]+MYRANKS_P[[#This Row],[SOSGP]]+MYRANKS_P[[#This Row],[ERASGP]]+MYRANKS_P[[#This Row],[WHIPSGP]]</f>
        <v>2.2602578082379283</v>
      </c>
      <c r="V52" s="65">
        <f>_xlfn.RANK.EQ(MYRANKS_P[[#This Row],[TTLSGP]],U:U,0)</f>
        <v>51</v>
      </c>
    </row>
    <row r="53" spans="1:22" x14ac:dyDescent="0.25">
      <c r="A53" s="6" t="s">
        <v>1649</v>
      </c>
      <c r="B53" s="16" t="str">
        <f>VLOOKUP(MYRANKS_P[[#This Row],[PLAYERID]],PLAYERIDMAP[],COLUMN(PLAYERIDMAP[[#This Row],[PLAYERNAME]]),FALSE)</f>
        <v>CC Sabathia</v>
      </c>
      <c r="C53" s="16" t="str">
        <f>VLOOKUP(MYRANKS_P[[#This Row],[PLAYERID]],PLAYERIDMAP[],COLUMN(PLAYERIDMAP[TEAM]),FALSE)</f>
        <v>NYY</v>
      </c>
      <c r="D53" s="16" t="str">
        <f>VLOOKUP(MYRANKS_P[[#This Row],[PLAYERID]],PLAYERIDMAP[],COLUMN(PLAYERIDMAP[[#This Row],[POS]]),FALSE)</f>
        <v>P</v>
      </c>
      <c r="E53" s="16">
        <f>VLOOKUP(MYRANKS_P[[#This Row],[PLAYERID]],PLAYERIDMAP[],COLUMN(PLAYERIDMAP[[#This Row],[IDFANGRAPHS]]),FALSE)</f>
        <v>404</v>
      </c>
      <c r="F53" s="36">
        <f>VLOOKUP(MYRANKS_P[[#This Row],[PLAYER NAME]],PITCHERPROJECTIONS[],COLUMN(PITCHERPROJECTIONS[[#This Row],[W]]),FALSE)</f>
        <v>11.810419014943619</v>
      </c>
      <c r="G53" s="18">
        <f>VLOOKUP(MYRANKS_P[[#This Row],[PLAYER NAME]],PITCHERPROJECTIONS[],COLUMN(PITCHERPROJECTIONS[[#This Row],[SV]]),FALSE)</f>
        <v>0</v>
      </c>
      <c r="H53" s="18">
        <f>VLOOKUP(MYRANKS_P[[#This Row],[PLAYER NAME]],PITCHERPROJECTIONS[],COLUMN(PITCHERPROJECTIONS[[#This Row],[IP]]),FALSE)</f>
        <v>205</v>
      </c>
      <c r="I53" s="36">
        <f>VLOOKUP(MYRANKS_P[[#This Row],[PLAYER NAME]],PITCHERPROJECTIONS[],COLUMN(PITCHERPROJECTIONS[[#This Row],[H]]),FALSE)</f>
        <v>198.79864821887648</v>
      </c>
      <c r="J53" s="36">
        <f>VLOOKUP(MYRANKS_P[[#This Row],[PLAYER NAME]],PITCHERPROJECTIONS[],COLUMN(PITCHERPROJECTIONS[[#This Row],[ER]]),FALSE)</f>
        <v>86.903779623016661</v>
      </c>
      <c r="K53" s="36">
        <f>VLOOKUP(MYRANKS_P[[#This Row],[PLAYER NAME]],PITCHERPROJECTIONS[],COLUMN(PITCHERPROJECTIONS[[#This Row],[HR]]),FALSE)</f>
        <v>24.379026469467512</v>
      </c>
      <c r="L53" s="36">
        <f>VLOOKUP(MYRANKS_P[[#This Row],[PLAYER NAME]],PITCHERPROJECTIONS[],COLUMN(PITCHERPROJECTIONS[[#This Row],[SO]]),FALSE)</f>
        <v>177.66666666666666</v>
      </c>
      <c r="M53" s="36">
        <f>VLOOKUP(MYRANKS_P[[#This Row],[PLAYER NAME]],PITCHERPROJECTIONS[],COLUMN(PITCHERPROJECTIONS[[#This Row],[BB]]),FALSE)</f>
        <v>61.500000000000007</v>
      </c>
      <c r="N53" s="20">
        <f>MYRANKS_P[[#This Row],[ER]]*9/MYRANKS_P[[#This Row],[IP]]</f>
        <v>3.8152878858885364</v>
      </c>
      <c r="O53" s="20">
        <f>(MYRANKS_P[[#This Row],[BB]]+MYRANKS_P[[#This Row],[H]])/MYRANKS_P[[#This Row],[IP]]</f>
        <v>1.2697495035067148</v>
      </c>
      <c r="P53" s="20">
        <f>MYRANKS_P[[#This Row],[W]]/3.03-VLOOKUP(MYRANKS_P[[#This Row],[POS]],ReplacementLevel_P[],COLUMN(ReplacementLevel_P[W]),FALSE)</f>
        <v>0.60782805773716841</v>
      </c>
      <c r="Q53" s="20">
        <f>MYRANKS_P[[#This Row],[SV]]/9.95</f>
        <v>0</v>
      </c>
      <c r="R53" s="20">
        <f>MYRANKS_P[[#This Row],[SO]]/39.3-VLOOKUP(MYRANKS_P[[#This Row],[POS]],ReplacementLevel_P[],COLUMN(ReplacementLevel_P[SO]),FALSE)</f>
        <v>1.1407803223070401</v>
      </c>
      <c r="S53" s="20">
        <f>((475+MYRANKS_P[[#This Row],[ER]])*9/(1192+MYRANKS_P[[#This Row],[IP]])-3.59)/-0.076-VLOOKUP(MYRANKS_P[[#This Row],[POS]],ReplacementLevel_P[],COLUMN(ReplacementLevel_P[ERA]),FALSE)</f>
        <v>0.28531951355206148</v>
      </c>
      <c r="T53" s="20">
        <f>((1466+MYRANKS_P[[#This Row],[BB]]+MYRANKS_P[[#This Row],[H]])/(1192+MYRANKS_P[[#This Row],[IP]])-1.23)/-0.015-VLOOKUP(MYRANKS_P[[#This Row],[POS]],ReplacementLevel_P[],COLUMN(ReplacementLevel_P[WHIP]),FALSE)</f>
        <v>0.12877126132778016</v>
      </c>
      <c r="U53" s="20">
        <f>MYRANKS_P[[#This Row],[WSGP]]+MYRANKS_P[[#This Row],[SVSGP]]+MYRANKS_P[[#This Row],[SOSGP]]+MYRANKS_P[[#This Row],[ERASGP]]+MYRANKS_P[[#This Row],[WHIPSGP]]</f>
        <v>2.1626991549240504</v>
      </c>
      <c r="V53" s="65">
        <f>_xlfn.RANK.EQ(MYRANKS_P[[#This Row],[TTLSGP]],U:U,0)</f>
        <v>52</v>
      </c>
    </row>
    <row r="54" spans="1:22" x14ac:dyDescent="0.25">
      <c r="A54" s="6" t="s">
        <v>1673</v>
      </c>
      <c r="B54" s="16" t="str">
        <f>VLOOKUP(MYRANKS_P[[#This Row],[PLAYERID]],PLAYERIDMAP[],COLUMN(PLAYERIDMAP[[#This Row],[PLAYERNAME]]),FALSE)</f>
        <v>Dan Haren</v>
      </c>
      <c r="C54" s="16" t="str">
        <f>VLOOKUP(MYRANKS_P[[#This Row],[PLAYERID]],PLAYERIDMAP[],COLUMN(PLAYERIDMAP[TEAM]),FALSE)</f>
        <v>LAD</v>
      </c>
      <c r="D54" s="16" t="str">
        <f>VLOOKUP(MYRANKS_P[[#This Row],[PLAYERID]],PLAYERIDMAP[],COLUMN(PLAYERIDMAP[[#This Row],[POS]]),FALSE)</f>
        <v>P</v>
      </c>
      <c r="E54" s="16">
        <f>VLOOKUP(MYRANKS_P[[#This Row],[PLAYERID]],PLAYERIDMAP[],COLUMN(PLAYERIDMAP[[#This Row],[IDFANGRAPHS]]),FALSE)</f>
        <v>1757</v>
      </c>
      <c r="F54" s="36">
        <f>VLOOKUP(MYRANKS_P[[#This Row],[PLAYER NAME]],PITCHERPROJECTIONS[],COLUMN(PITCHERPROJECTIONS[[#This Row],[W]]),FALSE)</f>
        <v>10.23031461971774</v>
      </c>
      <c r="G54" s="18">
        <f>VLOOKUP(MYRANKS_P[[#This Row],[PLAYER NAME]],PITCHERPROJECTIONS[],COLUMN(PITCHERPROJECTIONS[[#This Row],[SV]]),FALSE)</f>
        <v>0</v>
      </c>
      <c r="H54" s="18">
        <f>VLOOKUP(MYRANKS_P[[#This Row],[PLAYER NAME]],PITCHERPROJECTIONS[],COLUMN(PITCHERPROJECTIONS[[#This Row],[IP]]),FALSE)</f>
        <v>170</v>
      </c>
      <c r="I54" s="36">
        <f>VLOOKUP(MYRANKS_P[[#This Row],[PLAYER NAME]],PITCHERPROJECTIONS[],COLUMN(PITCHERPROJECTIONS[[#This Row],[H]]),FALSE)</f>
        <v>168.86430062630467</v>
      </c>
      <c r="J54" s="36">
        <f>VLOOKUP(MYRANKS_P[[#This Row],[PLAYER NAME]],PITCHERPROJECTIONS[],COLUMN(PITCHERPROJECTIONS[[#This Row],[ER]]),FALSE)</f>
        <v>68.626438758901344</v>
      </c>
      <c r="K54" s="36">
        <f>VLOOKUP(MYRANKS_P[[#This Row],[PLAYER NAME]],PITCHERPROJECTIONS[],COLUMN(PITCHERPROJECTIONS[[#This Row],[HR]]),FALSE)</f>
        <v>21.530967292971454</v>
      </c>
      <c r="L54" s="36">
        <f>VLOOKUP(MYRANKS_P[[#This Row],[PLAYER NAME]],PITCHERPROJECTIONS[],COLUMN(PITCHERPROJECTIONS[[#This Row],[SO]]),FALSE)</f>
        <v>149.22222222222223</v>
      </c>
      <c r="M54" s="36">
        <f>VLOOKUP(MYRANKS_P[[#This Row],[PLAYER NAME]],PITCHERPROJECTIONS[],COLUMN(PITCHERPROJECTIONS[[#This Row],[BB]]),FALSE)</f>
        <v>30.222222222222225</v>
      </c>
      <c r="N54" s="20">
        <f>MYRANKS_P[[#This Row],[ER]]*9/MYRANKS_P[[#This Row],[IP]]</f>
        <v>3.6331644048830123</v>
      </c>
      <c r="O54" s="20">
        <f>(MYRANKS_P[[#This Row],[BB]]+MYRANKS_P[[#This Row],[H]])/MYRANKS_P[[#This Row],[IP]]</f>
        <v>1.1710971932266288</v>
      </c>
      <c r="P54" s="20">
        <f>MYRANKS_P[[#This Row],[W]]/3.03-VLOOKUP(MYRANKS_P[[#This Row],[POS]],ReplacementLevel_P[],COLUMN(ReplacementLevel_P[W]),FALSE)</f>
        <v>8.6341458652719805E-2</v>
      </c>
      <c r="Q54" s="20">
        <f>MYRANKS_P[[#This Row],[SV]]/9.95</f>
        <v>0</v>
      </c>
      <c r="R54" s="20">
        <f>MYRANKS_P[[#This Row],[SO]]/39.3-VLOOKUP(MYRANKS_P[[#This Row],[POS]],ReplacementLevel_P[],COLUMN(ReplacementLevel_P[SO]),FALSE)</f>
        <v>0.41700310998020962</v>
      </c>
      <c r="S54" s="20">
        <f>((475+MYRANKS_P[[#This Row],[ER]])*9/(1192+MYRANKS_P[[#This Row],[IP]])-3.59)/-0.076-VLOOKUP(MYRANKS_P[[#This Row],[POS]],ReplacementLevel_P[],COLUMN(ReplacementLevel_P[ERA]),FALSE)</f>
        <v>0.65045802583166201</v>
      </c>
      <c r="T54" s="20">
        <f>((1466+MYRANKS_P[[#This Row],[BB]]+MYRANKS_P[[#This Row],[H]])/(1192+MYRANKS_P[[#This Row],[IP]])-1.23)/-0.015-VLOOKUP(MYRANKS_P[[#This Row],[POS]],ReplacementLevel_P[],COLUMN(ReplacementLevel_P[WHIP]),FALSE)</f>
        <v>1.0079675551381864</v>
      </c>
      <c r="U54" s="20">
        <f>MYRANKS_P[[#This Row],[WSGP]]+MYRANKS_P[[#This Row],[SVSGP]]+MYRANKS_P[[#This Row],[SOSGP]]+MYRANKS_P[[#This Row],[ERASGP]]+MYRANKS_P[[#This Row],[WHIPSGP]]</f>
        <v>2.1617701496027779</v>
      </c>
      <c r="V54" s="65">
        <f>_xlfn.RANK.EQ(MYRANKS_P[[#This Row],[TTLSGP]],U:U,0)</f>
        <v>53</v>
      </c>
    </row>
    <row r="55" spans="1:22" x14ac:dyDescent="0.25">
      <c r="A55" s="6" t="s">
        <v>3269</v>
      </c>
      <c r="B55" s="58" t="str">
        <f>VLOOKUP(MYRANKS_P[[#This Row],[PLAYERID]],PLAYERIDMAP[],COLUMN(PLAYERIDMAP[[#This Row],[PLAYERNAME]]),FALSE)</f>
        <v>Sonny Gray</v>
      </c>
      <c r="C55" s="58" t="str">
        <f>VLOOKUP(MYRANKS_P[[#This Row],[PLAYERID]],PLAYERIDMAP[],COLUMN(PLAYERIDMAP[TEAM]),FALSE)</f>
        <v>OAK</v>
      </c>
      <c r="D55" s="58" t="str">
        <f>VLOOKUP(MYRANKS_P[[#This Row],[PLAYERID]],PLAYERIDMAP[],COLUMN(PLAYERIDMAP[[#This Row],[POS]]),FALSE)</f>
        <v>P</v>
      </c>
      <c r="E55" s="58">
        <f>VLOOKUP(MYRANKS_P[[#This Row],[PLAYERID]],PLAYERIDMAP[],COLUMN(PLAYERIDMAP[[#This Row],[IDFANGRAPHS]]),FALSE)</f>
        <v>12768</v>
      </c>
      <c r="F55" s="64">
        <f>VLOOKUP(MYRANKS_P[[#This Row],[PLAYER NAME]],PITCHERPROJECTIONS[],COLUMN(PITCHERPROJECTIONS[[#This Row],[W]]),FALSE)</f>
        <v>12.872311363639323</v>
      </c>
      <c r="G55" s="58">
        <f>VLOOKUP(MYRANKS_P[[#This Row],[PLAYER NAME]],PITCHERPROJECTIONS[],COLUMN(PITCHERPROJECTIONS[[#This Row],[SV]]),FALSE)</f>
        <v>0</v>
      </c>
      <c r="H55" s="58">
        <f>VLOOKUP(MYRANKS_P[[#This Row],[PLAYER NAME]],PITCHERPROJECTIONS[],COLUMN(PITCHERPROJECTIONS[[#This Row],[IP]]),FALSE)</f>
        <v>185</v>
      </c>
      <c r="I55" s="64">
        <f>VLOOKUP(MYRANKS_P[[#This Row],[PLAYER NAME]],PITCHERPROJECTIONS[],COLUMN(PITCHERPROJECTIONS[[#This Row],[H]]),FALSE)</f>
        <v>179.5910248873212</v>
      </c>
      <c r="J55" s="64">
        <f>VLOOKUP(MYRANKS_P[[#This Row],[PLAYER NAME]],PITCHERPROJECTIONS[],COLUMN(PITCHERPROJECTIONS[[#This Row],[ER]]),FALSE)</f>
        <v>74.070883748025935</v>
      </c>
      <c r="K55" s="64">
        <f>VLOOKUP(MYRANKS_P[[#This Row],[PLAYER NAME]],PITCHERPROJECTIONS[],COLUMN(PITCHERPROJECTIONS[[#This Row],[HR]]),FALSE)</f>
        <v>15.733882030178329</v>
      </c>
      <c r="L55" s="64">
        <f>VLOOKUP(MYRANKS_P[[#This Row],[PLAYER NAME]],PITCHERPROJECTIONS[],COLUMN(PITCHERPROJECTIONS[[#This Row],[SO]]),FALSE)</f>
        <v>154.16666666666669</v>
      </c>
      <c r="M55" s="64">
        <f>VLOOKUP(MYRANKS_P[[#This Row],[PLAYER NAME]],PITCHERPROJECTIONS[],COLUMN(PITCHERPROJECTIONS[[#This Row],[BB]]),FALSE)</f>
        <v>59.611111111111114</v>
      </c>
      <c r="N55" s="68">
        <f>MYRANKS_P[[#This Row],[ER]]*9/MYRANKS_P[[#This Row],[IP]]</f>
        <v>3.6034483985526133</v>
      </c>
      <c r="O55" s="68">
        <f>(MYRANKS_P[[#This Row],[BB]]+MYRANKS_P[[#This Row],[H]])/MYRANKS_P[[#This Row],[IP]]</f>
        <v>1.292984518910445</v>
      </c>
      <c r="P55" s="65">
        <f>MYRANKS_P[[#This Row],[W]]/3.03-VLOOKUP(MYRANKS_P[[#This Row],[POS]],ReplacementLevel_P[],COLUMN(ReplacementLevel_P[W]),FALSE)</f>
        <v>0.95828757875885273</v>
      </c>
      <c r="Q55" s="68">
        <f>MYRANKS_P[[#This Row],[SV]]/9.95</f>
        <v>0</v>
      </c>
      <c r="R55" s="65">
        <f>MYRANKS_P[[#This Row],[SO]]/39.3-VLOOKUP(MYRANKS_P[[#This Row],[POS]],ReplacementLevel_P[],COLUMN(ReplacementLevel_P[SO]),FALSE)</f>
        <v>0.54281594571670988</v>
      </c>
      <c r="S55" s="65">
        <f>((475+MYRANKS_P[[#This Row],[ER]])*9/(1192+MYRANKS_P[[#This Row],[IP]])-3.59)/-0.076-VLOOKUP(MYRANKS_P[[#This Row],[POS]],ReplacementLevel_P[],COLUMN(ReplacementLevel_P[ERA]),FALSE)</f>
        <v>0.69712386067888099</v>
      </c>
      <c r="T55" s="65">
        <f>((1466+MYRANKS_P[[#This Row],[BB]]+MYRANKS_P[[#This Row],[H]])/(1192+MYRANKS_P[[#This Row],[IP]])-1.23)/-0.015-VLOOKUP(MYRANKS_P[[#This Row],[POS]],ReplacementLevel_P[],COLUMN(ReplacementLevel_P[WHIP]),FALSE)</f>
        <v>-4.6385185109290905E-2</v>
      </c>
      <c r="U55" s="68">
        <f>MYRANKS_P[[#This Row],[WSGP]]+MYRANKS_P[[#This Row],[SVSGP]]+MYRANKS_P[[#This Row],[SOSGP]]+MYRANKS_P[[#This Row],[ERASGP]]+MYRANKS_P[[#This Row],[WHIPSGP]]</f>
        <v>2.1518422000451527</v>
      </c>
      <c r="V55" s="65">
        <f>_xlfn.RANK.EQ(MYRANKS_P[[#This Row],[TTLSGP]],U:U,0)</f>
        <v>54</v>
      </c>
    </row>
    <row r="56" spans="1:22" x14ac:dyDescent="0.25">
      <c r="A56" s="6" t="s">
        <v>1724</v>
      </c>
      <c r="B56" s="16" t="str">
        <f>VLOOKUP(MYRANKS_P[[#This Row],[PLAYERID]],PLAYERIDMAP[],COLUMN(PLAYERIDMAP[[#This Row],[PLAYERNAME]]),FALSE)</f>
        <v>Justin Masterson</v>
      </c>
      <c r="C56" s="16" t="str">
        <f>VLOOKUP(MYRANKS_P[[#This Row],[PLAYERID]],PLAYERIDMAP[],COLUMN(PLAYERIDMAP[TEAM]),FALSE)</f>
        <v>CLE</v>
      </c>
      <c r="D56" s="16" t="str">
        <f>VLOOKUP(MYRANKS_P[[#This Row],[PLAYERID]],PLAYERIDMAP[],COLUMN(PLAYERIDMAP[[#This Row],[POS]]),FALSE)</f>
        <v>P</v>
      </c>
      <c r="E56" s="16">
        <f>VLOOKUP(MYRANKS_P[[#This Row],[PLAYERID]],PLAYERIDMAP[],COLUMN(PLAYERIDMAP[[#This Row],[IDFANGRAPHS]]),FALSE)</f>
        <v>2038</v>
      </c>
      <c r="F56" s="36">
        <f>VLOOKUP(MYRANKS_P[[#This Row],[PLAYER NAME]],PITCHERPROJECTIONS[],COLUMN(PITCHERPROJECTIONS[[#This Row],[W]]),FALSE)</f>
        <v>13.187855027420001</v>
      </c>
      <c r="G56" s="18">
        <f>VLOOKUP(MYRANKS_P[[#This Row],[PLAYER NAME]],PITCHERPROJECTIONS[],COLUMN(PITCHERPROJECTIONS[[#This Row],[SV]]),FALSE)</f>
        <v>0</v>
      </c>
      <c r="H56" s="18">
        <f>VLOOKUP(MYRANKS_P[[#This Row],[PLAYER NAME]],PITCHERPROJECTIONS[],COLUMN(PITCHERPROJECTIONS[[#This Row],[IP]]),FALSE)</f>
        <v>195</v>
      </c>
      <c r="I56" s="36">
        <f>VLOOKUP(MYRANKS_P[[#This Row],[PLAYER NAME]],PITCHERPROJECTIONS[],COLUMN(PITCHERPROJECTIONS[[#This Row],[H]]),FALSE)</f>
        <v>187.47619047619045</v>
      </c>
      <c r="J56" s="36">
        <f>VLOOKUP(MYRANKS_P[[#This Row],[PLAYER NAME]],PITCHERPROJECTIONS[],COLUMN(PITCHERPROJECTIONS[[#This Row],[ER]]),FALSE)</f>
        <v>78.6810300141602</v>
      </c>
      <c r="K56" s="36">
        <f>VLOOKUP(MYRANKS_P[[#This Row],[PLAYER NAME]],PITCHERPROJECTIONS[],COLUMN(PITCHERPROJECTIONS[[#This Row],[HR]]),FALSE)</f>
        <v>14.761904761904763</v>
      </c>
      <c r="L56" s="36">
        <f>VLOOKUP(MYRANKS_P[[#This Row],[PLAYER NAME]],PITCHERPROJECTIONS[],COLUMN(PITCHERPROJECTIONS[[#This Row],[SO]]),FALSE)</f>
        <v>162.5</v>
      </c>
      <c r="M56" s="36">
        <f>VLOOKUP(MYRANKS_P[[#This Row],[PLAYER NAME]],PITCHERPROJECTIONS[],COLUMN(PITCHERPROJECTIONS[[#This Row],[BB]]),FALSE)</f>
        <v>71.5</v>
      </c>
      <c r="N56" s="20">
        <f>MYRANKS_P[[#This Row],[ER]]*9/MYRANKS_P[[#This Row],[IP]]</f>
        <v>3.6314321544997017</v>
      </c>
      <c r="O56" s="20">
        <f>(MYRANKS_P[[#This Row],[BB]]+MYRANKS_P[[#This Row],[H]])/MYRANKS_P[[#This Row],[IP]]</f>
        <v>1.328083028083028</v>
      </c>
      <c r="P56" s="20">
        <f>MYRANKS_P[[#This Row],[W]]/3.03-VLOOKUP(MYRANKS_P[[#This Row],[POS]],ReplacementLevel_P[],COLUMN(ReplacementLevel_P[W]),FALSE)</f>
        <v>1.0624274017887796</v>
      </c>
      <c r="Q56" s="20">
        <f>MYRANKS_P[[#This Row],[SV]]/9.95</f>
        <v>0</v>
      </c>
      <c r="R56" s="20">
        <f>MYRANKS_P[[#This Row],[SO]]/39.3-VLOOKUP(MYRANKS_P[[#This Row],[POS]],ReplacementLevel_P[],COLUMN(ReplacementLevel_P[SO]),FALSE)</f>
        <v>0.75486005089058583</v>
      </c>
      <c r="S56" s="20">
        <f>((475+MYRANKS_P[[#This Row],[ER]])*9/(1192+MYRANKS_P[[#This Row],[IP]])-3.59)/-0.076-VLOOKUP(MYRANKS_P[[#This Row],[POS]],ReplacementLevel_P[],COLUMN(ReplacementLevel_P[ERA]),FALSE)</f>
        <v>0.64395789732247932</v>
      </c>
      <c r="T56" s="20">
        <f>((1466+MYRANKS_P[[#This Row],[BB]]+MYRANKS_P[[#This Row],[H]])/(1192+MYRANKS_P[[#This Row],[IP]])-1.23)/-0.015-VLOOKUP(MYRANKS_P[[#This Row],[POS]],ReplacementLevel_P[],COLUMN(ReplacementLevel_P[WHIP]),FALSE)</f>
        <v>-0.40161694189811903</v>
      </c>
      <c r="U56" s="20">
        <f>MYRANKS_P[[#This Row],[WSGP]]+MYRANKS_P[[#This Row],[SVSGP]]+MYRANKS_P[[#This Row],[SOSGP]]+MYRANKS_P[[#This Row],[ERASGP]]+MYRANKS_P[[#This Row],[WHIPSGP]]</f>
        <v>2.0596284081037259</v>
      </c>
      <c r="V56" s="65">
        <f>_xlfn.RANK.EQ(MYRANKS_P[[#This Row],[TTLSGP]],U:U,0)</f>
        <v>55</v>
      </c>
    </row>
    <row r="57" spans="1:22" x14ac:dyDescent="0.25">
      <c r="A57" s="6" t="s">
        <v>1748</v>
      </c>
      <c r="B57" s="16" t="str">
        <f>VLOOKUP(MYRANKS_P[[#This Row],[PLAYERID]],PLAYERIDMAP[],COLUMN(PLAYERIDMAP[[#This Row],[PLAYERNAME]]),FALSE)</f>
        <v>Rick Porcello</v>
      </c>
      <c r="C57" s="16" t="str">
        <f>VLOOKUP(MYRANKS_P[[#This Row],[PLAYERID]],PLAYERIDMAP[],COLUMN(PLAYERIDMAP[TEAM]),FALSE)</f>
        <v>DET</v>
      </c>
      <c r="D57" s="16" t="str">
        <f>VLOOKUP(MYRANKS_P[[#This Row],[PLAYERID]],PLAYERIDMAP[],COLUMN(PLAYERIDMAP[[#This Row],[POS]]),FALSE)</f>
        <v>P</v>
      </c>
      <c r="E57" s="16">
        <f>VLOOKUP(MYRANKS_P[[#This Row],[PLAYERID]],PLAYERIDMAP[],COLUMN(PLAYERIDMAP[[#This Row],[IDFANGRAPHS]]),FALSE)</f>
        <v>2717</v>
      </c>
      <c r="F57" s="36">
        <f>VLOOKUP(MYRANKS_P[[#This Row],[PLAYER NAME]],PITCHERPROJECTIONS[],COLUMN(PITCHERPROJECTIONS[[#This Row],[W]]),FALSE)</f>
        <v>12.939848893384728</v>
      </c>
      <c r="G57" s="18">
        <f>VLOOKUP(MYRANKS_P[[#This Row],[PLAYER NAME]],PITCHERPROJECTIONS[],COLUMN(PITCHERPROJECTIONS[[#This Row],[SV]]),FALSE)</f>
        <v>0</v>
      </c>
      <c r="H57" s="18">
        <f>VLOOKUP(MYRANKS_P[[#This Row],[PLAYER NAME]],PITCHERPROJECTIONS[],COLUMN(PITCHERPROJECTIONS[[#This Row],[IP]]),FALSE)</f>
        <v>185</v>
      </c>
      <c r="I57" s="36">
        <f>VLOOKUP(MYRANKS_P[[#This Row],[PLAYER NAME]],PITCHERPROJECTIONS[],COLUMN(PITCHERPROJECTIONS[[#This Row],[H]]),FALSE)</f>
        <v>190.48970798588212</v>
      </c>
      <c r="J57" s="36">
        <f>VLOOKUP(MYRANKS_P[[#This Row],[PLAYER NAME]],PITCHERPROJECTIONS[],COLUMN(PITCHERPROJECTIONS[[#This Row],[ER]]),FALSE)</f>
        <v>76.339794406511473</v>
      </c>
      <c r="K57" s="36">
        <f>VLOOKUP(MYRANKS_P[[#This Row],[PLAYER NAME]],PITCHERPROJECTIONS[],COLUMN(PITCHERPROJECTIONS[[#This Row],[HR]]),FALSE)</f>
        <v>18.192745555826185</v>
      </c>
      <c r="L57" s="36">
        <f>VLOOKUP(MYRANKS_P[[#This Row],[PLAYER NAME]],PITCHERPROJECTIONS[],COLUMN(PITCHERPROJECTIONS[[#This Row],[SO]]),FALSE)</f>
        <v>143.88888888888891</v>
      </c>
      <c r="M57" s="36">
        <f>VLOOKUP(MYRANKS_P[[#This Row],[PLAYER NAME]],PITCHERPROJECTIONS[],COLUMN(PITCHERPROJECTIONS[[#This Row],[BB]]),FALSE)</f>
        <v>43.166666666666671</v>
      </c>
      <c r="N57" s="20">
        <f>MYRANKS_P[[#This Row],[ER]]*9/MYRANKS_P[[#This Row],[IP]]</f>
        <v>3.7138278359924501</v>
      </c>
      <c r="O57" s="20">
        <f>(MYRANKS_P[[#This Row],[BB]]+MYRANKS_P[[#This Row],[H]])/MYRANKS_P[[#This Row],[IP]]</f>
        <v>1.2630074305543177</v>
      </c>
      <c r="P57" s="20">
        <f>MYRANKS_P[[#This Row],[W]]/3.03-VLOOKUP(MYRANKS_P[[#This Row],[POS]],ReplacementLevel_P[],COLUMN(ReplacementLevel_P[W]),FALSE)</f>
        <v>0.98057719253621389</v>
      </c>
      <c r="Q57" s="20">
        <f>MYRANKS_P[[#This Row],[SV]]/9.95</f>
        <v>0</v>
      </c>
      <c r="R57" s="20">
        <f>MYRANKS_P[[#This Row],[SO]]/39.3-VLOOKUP(MYRANKS_P[[#This Row],[POS]],ReplacementLevel_P[],COLUMN(ReplacementLevel_P[SO]),FALSE)</f>
        <v>0.28129488266892944</v>
      </c>
      <c r="S57" s="20">
        <f>((475+MYRANKS_P[[#This Row],[ER]])*9/(1192+MYRANKS_P[[#This Row],[IP]])-3.59)/-0.076-VLOOKUP(MYRANKS_P[[#This Row],[POS]],ReplacementLevel_P[],COLUMN(ReplacementLevel_P[ERA]),FALSE)</f>
        <v>0.50199910504716905</v>
      </c>
      <c r="T57" s="20">
        <f>((1466+MYRANKS_P[[#This Row],[BB]]+MYRANKS_P[[#This Row],[H]])/(1192+MYRANKS_P[[#This Row],[IP]])-1.23)/-0.015-VLOOKUP(MYRANKS_P[[#This Row],[POS]],ReplacementLevel_P[],COLUMN(ReplacementLevel_P[WHIP]),FALSE)</f>
        <v>0.22210967549993438</v>
      </c>
      <c r="U57" s="20">
        <f>MYRANKS_P[[#This Row],[WSGP]]+MYRANKS_P[[#This Row],[SVSGP]]+MYRANKS_P[[#This Row],[SOSGP]]+MYRANKS_P[[#This Row],[ERASGP]]+MYRANKS_P[[#This Row],[WHIPSGP]]</f>
        <v>1.9859808557522467</v>
      </c>
      <c r="V57" s="65">
        <f>_xlfn.RANK.EQ(MYRANKS_P[[#This Row],[TTLSGP]],U:U,0)</f>
        <v>56</v>
      </c>
    </row>
    <row r="58" spans="1:22" x14ac:dyDescent="0.25">
      <c r="A58" s="6" t="s">
        <v>1681</v>
      </c>
      <c r="B58" s="16" t="str">
        <f>VLOOKUP(MYRANKS_P[[#This Row],[PLAYERID]],PLAYERIDMAP[],COLUMN(PLAYERIDMAP[[#This Row],[PLAYERNAME]]),FALSE)</f>
        <v>Johnny Cueto</v>
      </c>
      <c r="C58" s="16" t="str">
        <f>VLOOKUP(MYRANKS_P[[#This Row],[PLAYERID]],PLAYERIDMAP[],COLUMN(PLAYERIDMAP[TEAM]),FALSE)</f>
        <v>CIN</v>
      </c>
      <c r="D58" s="16" t="str">
        <f>VLOOKUP(MYRANKS_P[[#This Row],[PLAYERID]],PLAYERIDMAP[],COLUMN(PLAYERIDMAP[[#This Row],[POS]]),FALSE)</f>
        <v>P</v>
      </c>
      <c r="E58" s="16">
        <f>VLOOKUP(MYRANKS_P[[#This Row],[PLAYERID]],PLAYERIDMAP[],COLUMN(PLAYERIDMAP[[#This Row],[IDFANGRAPHS]]),FALSE)</f>
        <v>6893</v>
      </c>
      <c r="F58" s="36">
        <f>VLOOKUP(MYRANKS_P[[#This Row],[PLAYER NAME]],PITCHERPROJECTIONS[],COLUMN(PITCHERPROJECTIONS[[#This Row],[W]]),FALSE)</f>
        <v>11.470764886970846</v>
      </c>
      <c r="G58" s="18">
        <f>VLOOKUP(MYRANKS_P[[#This Row],[PLAYER NAME]],PITCHERPROJECTIONS[],COLUMN(PITCHERPROJECTIONS[[#This Row],[SV]]),FALSE)</f>
        <v>0</v>
      </c>
      <c r="H58" s="18">
        <f>VLOOKUP(MYRANKS_P[[#This Row],[PLAYER NAME]],PITCHERPROJECTIONS[],COLUMN(PITCHERPROJECTIONS[[#This Row],[IP]]),FALSE)</f>
        <v>175</v>
      </c>
      <c r="I58" s="36">
        <f>VLOOKUP(MYRANKS_P[[#This Row],[PLAYER NAME]],PITCHERPROJECTIONS[],COLUMN(PITCHERPROJECTIONS[[#This Row],[H]]),FALSE)</f>
        <v>164.02638468046945</v>
      </c>
      <c r="J58" s="36">
        <f>VLOOKUP(MYRANKS_P[[#This Row],[PLAYER NAME]],PITCHERPROJECTIONS[],COLUMN(PITCHERPROJECTIONS[[#This Row],[ER]]),FALSE)</f>
        <v>68.786337748047799</v>
      </c>
      <c r="K58" s="36">
        <f>VLOOKUP(MYRANKS_P[[#This Row],[PLAYER NAME]],PITCHERPROJECTIONS[],COLUMN(PITCHERPROJECTIONS[[#This Row],[HR]]),FALSE)</f>
        <v>17.54037069445549</v>
      </c>
      <c r="L58" s="36">
        <f>VLOOKUP(MYRANKS_P[[#This Row],[PLAYER NAME]],PITCHERPROJECTIONS[],COLUMN(PITCHERPROJECTIONS[[#This Row],[SO]]),FALSE)</f>
        <v>140</v>
      </c>
      <c r="M58" s="36">
        <f>VLOOKUP(MYRANKS_P[[#This Row],[PLAYER NAME]],PITCHERPROJECTIONS[],COLUMN(PITCHERPROJECTIONS[[#This Row],[BB]]),FALSE)</f>
        <v>52.5</v>
      </c>
      <c r="N58" s="20">
        <f>MYRANKS_P[[#This Row],[ER]]*9/MYRANKS_P[[#This Row],[IP]]</f>
        <v>3.5375830841853153</v>
      </c>
      <c r="O58" s="20">
        <f>(MYRANKS_P[[#This Row],[BB]]+MYRANKS_P[[#This Row],[H]])/MYRANKS_P[[#This Row],[IP]]</f>
        <v>1.2372936267455397</v>
      </c>
      <c r="P58" s="20">
        <f>MYRANKS_P[[#This Row],[W]]/3.03-VLOOKUP(MYRANKS_P[[#This Row],[POS]],ReplacementLevel_P[],COLUMN(ReplacementLevel_P[W]),FALSE)</f>
        <v>0.49573098579895936</v>
      </c>
      <c r="Q58" s="20">
        <f>MYRANKS_P[[#This Row],[SV]]/9.95</f>
        <v>0</v>
      </c>
      <c r="R58" s="20">
        <f>MYRANKS_P[[#This Row],[SO]]/39.3-VLOOKUP(MYRANKS_P[[#This Row],[POS]],ReplacementLevel_P[],COLUMN(ReplacementLevel_P[SO]),FALSE)</f>
        <v>0.18234096692112001</v>
      </c>
      <c r="S58" s="20">
        <f>((475+MYRANKS_P[[#This Row],[ER]])*9/(1192+MYRANKS_P[[#This Row],[IP]])-3.59)/-0.076-VLOOKUP(MYRANKS_P[[#This Row],[POS]],ReplacementLevel_P[],COLUMN(ReplacementLevel_P[ERA]),FALSE)</f>
        <v>0.80948985742472213</v>
      </c>
      <c r="T58" s="20">
        <f>((1466+MYRANKS_P[[#This Row],[BB]]+MYRANKS_P[[#This Row],[H]])/(1192+MYRANKS_P[[#This Row],[IP]])-1.23)/-0.015-VLOOKUP(MYRANKS_P[[#This Row],[POS]],ReplacementLevel_P[],COLUMN(ReplacementLevel_P[WHIP]),FALSE)</f>
        <v>0.45555548985761818</v>
      </c>
      <c r="U58" s="20">
        <f>MYRANKS_P[[#This Row],[WSGP]]+MYRANKS_P[[#This Row],[SVSGP]]+MYRANKS_P[[#This Row],[SOSGP]]+MYRANKS_P[[#This Row],[ERASGP]]+MYRANKS_P[[#This Row],[WHIPSGP]]</f>
        <v>1.9431173000024196</v>
      </c>
      <c r="V58" s="65">
        <f>_xlfn.RANK.EQ(MYRANKS_P[[#This Row],[TTLSGP]],U:U,0)</f>
        <v>57</v>
      </c>
    </row>
    <row r="59" spans="1:22" x14ac:dyDescent="0.25">
      <c r="A59" s="6" t="s">
        <v>1875</v>
      </c>
      <c r="B59" s="16" t="str">
        <f>VLOOKUP(MYRANKS_P[[#This Row],[PLAYERID]],PLAYERIDMAP[],COLUMN(PLAYERIDMAP[[#This Row],[PLAYERNAME]]),FALSE)</f>
        <v>Chris Tillman</v>
      </c>
      <c r="C59" s="16" t="str">
        <f>VLOOKUP(MYRANKS_P[[#This Row],[PLAYERID]],PLAYERIDMAP[],COLUMN(PLAYERIDMAP[TEAM]),FALSE)</f>
        <v>BAL</v>
      </c>
      <c r="D59" s="16" t="str">
        <f>VLOOKUP(MYRANKS_P[[#This Row],[PLAYERID]],PLAYERIDMAP[],COLUMN(PLAYERIDMAP[[#This Row],[POS]]),FALSE)</f>
        <v>P</v>
      </c>
      <c r="E59" s="16">
        <f>VLOOKUP(MYRANKS_P[[#This Row],[PLAYERID]],PLAYERIDMAP[],COLUMN(PLAYERIDMAP[[#This Row],[IDFANGRAPHS]]),FALSE)</f>
        <v>5279</v>
      </c>
      <c r="F59" s="36">
        <f>VLOOKUP(MYRANKS_P[[#This Row],[PLAYER NAME]],PITCHERPROJECTIONS[],COLUMN(PITCHERPROJECTIONS[[#This Row],[W]]),FALSE)</f>
        <v>12.29834505623716</v>
      </c>
      <c r="G59" s="18">
        <f>VLOOKUP(MYRANKS_P[[#This Row],[PLAYER NAME]],PITCHERPROJECTIONS[],COLUMN(PITCHERPROJECTIONS[[#This Row],[SV]]),FALSE)</f>
        <v>0</v>
      </c>
      <c r="H59" s="18">
        <f>VLOOKUP(MYRANKS_P[[#This Row],[PLAYER NAME]],PITCHERPROJECTIONS[],COLUMN(PITCHERPROJECTIONS[[#This Row],[IP]]),FALSE)</f>
        <v>195</v>
      </c>
      <c r="I59" s="36">
        <f>VLOOKUP(MYRANKS_P[[#This Row],[PLAYER NAME]],PITCHERPROJECTIONS[],COLUMN(PITCHERPROJECTIONS[[#This Row],[H]]),FALSE)</f>
        <v>182.36443656857332</v>
      </c>
      <c r="J59" s="36">
        <f>VLOOKUP(MYRANKS_P[[#This Row],[PLAYER NAME]],PITCHERPROJECTIONS[],COLUMN(PITCHERPROJECTIONS[[#This Row],[ER]]),FALSE)</f>
        <v>85.663325454179471</v>
      </c>
      <c r="K59" s="36">
        <f>VLOOKUP(MYRANKS_P[[#This Row],[PLAYER NAME]],PITCHERPROJECTIONS[],COLUMN(PITCHERPROJECTIONS[[#This Row],[HR]]),FALSE)</f>
        <v>29.50236760305609</v>
      </c>
      <c r="L59" s="36">
        <f>VLOOKUP(MYRANKS_P[[#This Row],[PLAYER NAME]],PITCHERPROJECTIONS[],COLUMN(PITCHERPROJECTIONS[[#This Row],[SO]]),FALSE)</f>
        <v>162.5</v>
      </c>
      <c r="M59" s="36">
        <f>VLOOKUP(MYRANKS_P[[#This Row],[PLAYER NAME]],PITCHERPROJECTIONS[],COLUMN(PITCHERPROJECTIONS[[#This Row],[BB]]),FALSE)</f>
        <v>60.666666666666664</v>
      </c>
      <c r="N59" s="20">
        <f>MYRANKS_P[[#This Row],[ER]]*9/MYRANKS_P[[#This Row],[IP]]</f>
        <v>3.9536919440390523</v>
      </c>
      <c r="O59" s="20">
        <f>(MYRANKS_P[[#This Row],[BB]]+MYRANKS_P[[#This Row],[H]])/MYRANKS_P[[#This Row],[IP]]</f>
        <v>1.2463133499243075</v>
      </c>
      <c r="P59" s="20">
        <f>MYRANKS_P[[#This Row],[W]]/3.03-VLOOKUP(MYRANKS_P[[#This Row],[POS]],ReplacementLevel_P[],COLUMN(ReplacementLevel_P[W]),FALSE)</f>
        <v>0.76885975453371636</v>
      </c>
      <c r="Q59" s="20">
        <f>MYRANKS_P[[#This Row],[SV]]/9.95</f>
        <v>0</v>
      </c>
      <c r="R59" s="20">
        <f>MYRANKS_P[[#This Row],[SO]]/39.3-VLOOKUP(MYRANKS_P[[#This Row],[POS]],ReplacementLevel_P[],COLUMN(ReplacementLevel_P[SO]),FALSE)</f>
        <v>0.75486005089058583</v>
      </c>
      <c r="S59" s="20">
        <f>((475+MYRANKS_P[[#This Row],[ER]])*9/(1192+MYRANKS_P[[#This Row],[IP]])-3.59)/-0.076-VLOOKUP(MYRANKS_P[[#This Row],[POS]],ReplacementLevel_P[],COLUMN(ReplacementLevel_P[ERA]),FALSE)</f>
        <v>4.7814583846094827E-2</v>
      </c>
      <c r="T59" s="20">
        <f>((1466+MYRANKS_P[[#This Row],[BB]]+MYRANKS_P[[#This Row],[H]])/(1192+MYRANKS_P[[#This Row],[IP]])-1.23)/-0.015-VLOOKUP(MYRANKS_P[[#This Row],[POS]],ReplacementLevel_P[],COLUMN(ReplacementLevel_P[WHIP]),FALSE)</f>
        <v>0.36478955850804656</v>
      </c>
      <c r="U59" s="20">
        <f>MYRANKS_P[[#This Row],[WSGP]]+MYRANKS_P[[#This Row],[SVSGP]]+MYRANKS_P[[#This Row],[SOSGP]]+MYRANKS_P[[#This Row],[ERASGP]]+MYRANKS_P[[#This Row],[WHIPSGP]]</f>
        <v>1.9363239477784435</v>
      </c>
      <c r="V59" s="65">
        <f>_xlfn.RANK.EQ(MYRANKS_P[[#This Row],[TTLSGP]],U:U,0)</f>
        <v>58</v>
      </c>
    </row>
    <row r="60" spans="1:22" x14ac:dyDescent="0.25">
      <c r="A60" s="6" t="s">
        <v>1912</v>
      </c>
      <c r="B60" s="16" t="str">
        <f>VLOOKUP(MYRANKS_P[[#This Row],[PLAYERID]],PLAYERIDMAP[],COLUMN(PLAYERIDMAP[[#This Row],[PLAYERNAME]]),FALSE)</f>
        <v>John Lackey</v>
      </c>
      <c r="C60" s="16" t="str">
        <f>VLOOKUP(MYRANKS_P[[#This Row],[PLAYERID]],PLAYERIDMAP[],COLUMN(PLAYERIDMAP[TEAM]),FALSE)</f>
        <v>BOS</v>
      </c>
      <c r="D60" s="16" t="str">
        <f>VLOOKUP(MYRANKS_P[[#This Row],[PLAYERID]],PLAYERIDMAP[],COLUMN(PLAYERIDMAP[[#This Row],[POS]]),FALSE)</f>
        <v>P</v>
      </c>
      <c r="E60" s="16">
        <f>VLOOKUP(MYRANKS_P[[#This Row],[PLAYERID]],PLAYERIDMAP[],COLUMN(PLAYERIDMAP[[#This Row],[IDFANGRAPHS]]),FALSE)</f>
        <v>1507</v>
      </c>
      <c r="F60" s="36">
        <f>VLOOKUP(MYRANKS_P[[#This Row],[PLAYER NAME]],PITCHERPROJECTIONS[],COLUMN(PITCHERPROJECTIONS[[#This Row],[W]]),FALSE)</f>
        <v>12.994522020694088</v>
      </c>
      <c r="G60" s="18">
        <f>VLOOKUP(MYRANKS_P[[#This Row],[PLAYER NAME]],PITCHERPROJECTIONS[],COLUMN(PITCHERPROJECTIONS[[#This Row],[SV]]),FALSE)</f>
        <v>0</v>
      </c>
      <c r="H60" s="18">
        <f>VLOOKUP(MYRANKS_P[[#This Row],[PLAYER NAME]],PITCHERPROJECTIONS[],COLUMN(PITCHERPROJECTIONS[[#This Row],[IP]]),FALSE)</f>
        <v>180</v>
      </c>
      <c r="I60" s="36">
        <f>VLOOKUP(MYRANKS_P[[#This Row],[PLAYER NAME]],PITCHERPROJECTIONS[],COLUMN(PITCHERPROJECTIONS[[#This Row],[H]]),FALSE)</f>
        <v>186.22204842514452</v>
      </c>
      <c r="J60" s="36">
        <f>VLOOKUP(MYRANKS_P[[#This Row],[PLAYER NAME]],PITCHERPROJECTIONS[],COLUMN(PITCHERPROJECTIONS[[#This Row],[ER]]),FALSE)</f>
        <v>76.239674292349633</v>
      </c>
      <c r="K60" s="36">
        <f>VLOOKUP(MYRANKS_P[[#This Row],[PLAYER NAME]],PITCHERPROJECTIONS[],COLUMN(PITCHERPROJECTIONS[[#This Row],[HR]]),FALSE)</f>
        <v>19.994382719092627</v>
      </c>
      <c r="L60" s="36">
        <f>VLOOKUP(MYRANKS_P[[#This Row],[PLAYER NAME]],PITCHERPROJECTIONS[],COLUMN(PITCHERPROJECTIONS[[#This Row],[SO]]),FALSE)</f>
        <v>145</v>
      </c>
      <c r="M60" s="36">
        <f>VLOOKUP(MYRANKS_P[[#This Row],[PLAYER NAME]],PITCHERPROJECTIONS[],COLUMN(PITCHERPROJECTIONS[[#This Row],[BB]]),FALSE)</f>
        <v>40</v>
      </c>
      <c r="N60" s="20">
        <f>MYRANKS_P[[#This Row],[ER]]*9/MYRANKS_P[[#This Row],[IP]]</f>
        <v>3.8119837146174813</v>
      </c>
      <c r="O60" s="20">
        <f>(MYRANKS_P[[#This Row],[BB]]+MYRANKS_P[[#This Row],[H]])/MYRANKS_P[[#This Row],[IP]]</f>
        <v>1.2567891579174695</v>
      </c>
      <c r="P60" s="20">
        <f>MYRANKS_P[[#This Row],[W]]/3.03-VLOOKUP(MYRANKS_P[[#This Row],[POS]],ReplacementLevel_P[],COLUMN(ReplacementLevel_P[W]),FALSE)</f>
        <v>0.99862112894194333</v>
      </c>
      <c r="Q60" s="20">
        <f>MYRANKS_P[[#This Row],[SV]]/9.95</f>
        <v>0</v>
      </c>
      <c r="R60" s="20">
        <f>MYRANKS_P[[#This Row],[SO]]/39.3-VLOOKUP(MYRANKS_P[[#This Row],[POS]],ReplacementLevel_P[],COLUMN(ReplacementLevel_P[SO]),FALSE)</f>
        <v>0.30956743002544584</v>
      </c>
      <c r="S60" s="20">
        <f>((475+MYRANKS_P[[#This Row],[ER]])*9/(1192+MYRANKS_P[[#This Row],[IP]])-3.59)/-0.076-VLOOKUP(MYRANKS_P[[#This Row],[POS]],ReplacementLevel_P[],COLUMN(ReplacementLevel_P[ERA]),FALSE)</f>
        <v>0.33784612713723261</v>
      </c>
      <c r="T60" s="20">
        <f>((1466+MYRANKS_P[[#This Row],[BB]]+MYRANKS_P[[#This Row],[H]])/(1192+MYRANKS_P[[#This Row],[IP]])-1.23)/-0.015-VLOOKUP(MYRANKS_P[[#This Row],[POS]],ReplacementLevel_P[],COLUMN(ReplacementLevel_P[WHIP]),FALSE)</f>
        <v>0.28346703473544133</v>
      </c>
      <c r="U60" s="20">
        <f>MYRANKS_P[[#This Row],[WSGP]]+MYRANKS_P[[#This Row],[SVSGP]]+MYRANKS_P[[#This Row],[SOSGP]]+MYRANKS_P[[#This Row],[ERASGP]]+MYRANKS_P[[#This Row],[WHIPSGP]]</f>
        <v>1.9295017208400631</v>
      </c>
      <c r="V60" s="65">
        <f>_xlfn.RANK.EQ(MYRANKS_P[[#This Row],[TTLSGP]],U:U,0)</f>
        <v>59</v>
      </c>
    </row>
    <row r="61" spans="1:22" x14ac:dyDescent="0.25">
      <c r="A61" s="6" t="s">
        <v>1664</v>
      </c>
      <c r="B61" s="16" t="str">
        <f>VLOOKUP(MYRANKS_P[[#This Row],[PLAYERID]],PLAYERIDMAP[],COLUMN(PLAYERIDMAP[[#This Row],[PLAYERNAME]]),FALSE)</f>
        <v>Matt Moore</v>
      </c>
      <c r="C61" s="16" t="str">
        <f>VLOOKUP(MYRANKS_P[[#This Row],[PLAYERID]],PLAYERIDMAP[],COLUMN(PLAYERIDMAP[TEAM]),FALSE)</f>
        <v>TB</v>
      </c>
      <c r="D61" s="16" t="str">
        <f>VLOOKUP(MYRANKS_P[[#This Row],[PLAYERID]],PLAYERIDMAP[],COLUMN(PLAYERIDMAP[[#This Row],[POS]]),FALSE)</f>
        <v>P</v>
      </c>
      <c r="E61" s="16">
        <f>VLOOKUP(MYRANKS_P[[#This Row],[PLAYERID]],PLAYERIDMAP[],COLUMN(PLAYERIDMAP[[#This Row],[IDFANGRAPHS]]),FALSE)</f>
        <v>1890</v>
      </c>
      <c r="F61" s="36">
        <f>VLOOKUP(MYRANKS_P[[#This Row],[PLAYER NAME]],PITCHERPROJECTIONS[],COLUMN(PITCHERPROJECTIONS[[#This Row],[W]]),FALSE)</f>
        <v>11.88237106582252</v>
      </c>
      <c r="G61" s="18">
        <f>VLOOKUP(MYRANKS_P[[#This Row],[PLAYER NAME]],PITCHERPROJECTIONS[],COLUMN(PITCHERPROJECTIONS[[#This Row],[SV]]),FALSE)</f>
        <v>0</v>
      </c>
      <c r="H61" s="18">
        <f>VLOOKUP(MYRANKS_P[[#This Row],[PLAYER NAME]],PITCHERPROJECTIONS[],COLUMN(PITCHERPROJECTIONS[[#This Row],[IP]]),FALSE)</f>
        <v>190</v>
      </c>
      <c r="I61" s="36">
        <f>VLOOKUP(MYRANKS_P[[#This Row],[PLAYER NAME]],PITCHERPROJECTIONS[],COLUMN(PITCHERPROJECTIONS[[#This Row],[H]]),FALSE)</f>
        <v>168.45433966353772</v>
      </c>
      <c r="J61" s="36">
        <f>VLOOKUP(MYRANKS_P[[#This Row],[PLAYER NAME]],PITCHERPROJECTIONS[],COLUMN(PITCHERPROJECTIONS[[#This Row],[ER]]),FALSE)</f>
        <v>79.19776220298516</v>
      </c>
      <c r="K61" s="36">
        <f>VLOOKUP(MYRANKS_P[[#This Row],[PLAYER NAME]],PITCHERPROJECTIONS[],COLUMN(PITCHERPROJECTIONS[[#This Row],[HR]]),FALSE)</f>
        <v>19.279065798123078</v>
      </c>
      <c r="L61" s="36">
        <f>VLOOKUP(MYRANKS_P[[#This Row],[PLAYER NAME]],PITCHERPROJECTIONS[],COLUMN(PITCHERPROJECTIONS[[#This Row],[SO]]),FALSE)</f>
        <v>185.7777777777778</v>
      </c>
      <c r="M61" s="36">
        <f>VLOOKUP(MYRANKS_P[[#This Row],[PLAYER NAME]],PITCHERPROJECTIONS[],COLUMN(PITCHERPROJECTIONS[[#This Row],[BB]]),FALSE)</f>
        <v>86.555555555555543</v>
      </c>
      <c r="N61" s="20">
        <f>MYRANKS_P[[#This Row],[ER]]*9/MYRANKS_P[[#This Row],[IP]]</f>
        <v>3.7514729464571919</v>
      </c>
      <c r="O61" s="20">
        <f>(MYRANKS_P[[#This Row],[BB]]+MYRANKS_P[[#This Row],[H]])/MYRANKS_P[[#This Row],[IP]]</f>
        <v>1.3421573432583855</v>
      </c>
      <c r="P61" s="20">
        <f>MYRANKS_P[[#This Row],[W]]/3.03-VLOOKUP(MYRANKS_P[[#This Row],[POS]],ReplacementLevel_P[],COLUMN(ReplacementLevel_P[W]),FALSE)</f>
        <v>0.63157460918234998</v>
      </c>
      <c r="Q61" s="20">
        <f>MYRANKS_P[[#This Row],[SV]]/9.95</f>
        <v>0</v>
      </c>
      <c r="R61" s="20">
        <f>MYRANKS_P[[#This Row],[SO]]/39.3-VLOOKUP(MYRANKS_P[[#This Row],[POS]],ReplacementLevel_P[],COLUMN(ReplacementLevel_P[SO]),FALSE)</f>
        <v>1.3471699180096133</v>
      </c>
      <c r="S61" s="20">
        <f>((475+MYRANKS_P[[#This Row],[ER]])*9/(1192+MYRANKS_P[[#This Row],[IP]])-3.59)/-0.076-VLOOKUP(MYRANKS_P[[#This Row],[POS]],ReplacementLevel_P[],COLUMN(ReplacementLevel_P[ERA]),FALSE)</f>
        <v>0.42864936565174083</v>
      </c>
      <c r="T61" s="20">
        <f>((1466+MYRANKS_P[[#This Row],[BB]]+MYRANKS_P[[#This Row],[H]])/(1192+MYRANKS_P[[#This Row],[IP]])-1.23)/-0.015-VLOOKUP(MYRANKS_P[[#This Row],[POS]],ReplacementLevel_P[],COLUMN(ReplacementLevel_P[WHIP]),FALSE)</f>
        <v>-0.51025543748641344</v>
      </c>
      <c r="U61" s="20">
        <f>MYRANKS_P[[#This Row],[WSGP]]+MYRANKS_P[[#This Row],[SVSGP]]+MYRANKS_P[[#This Row],[SOSGP]]+MYRANKS_P[[#This Row],[ERASGP]]+MYRANKS_P[[#This Row],[WHIPSGP]]</f>
        <v>1.8971384553572908</v>
      </c>
      <c r="V61" s="65">
        <f>_xlfn.RANK.EQ(MYRANKS_P[[#This Row],[TTLSGP]],U:U,0)</f>
        <v>60</v>
      </c>
    </row>
    <row r="62" spans="1:22" x14ac:dyDescent="0.25">
      <c r="A62" s="6" t="s">
        <v>1668</v>
      </c>
      <c r="B62" s="16" t="str">
        <f>VLOOKUP(MYRANKS_P[[#This Row],[PLAYERID]],PLAYERIDMAP[],COLUMN(PLAYERIDMAP[[#This Row],[PLAYERNAME]]),FALSE)</f>
        <v>Jered Weaver</v>
      </c>
      <c r="C62" s="16" t="str">
        <f>VLOOKUP(MYRANKS_P[[#This Row],[PLAYERID]],PLAYERIDMAP[],COLUMN(PLAYERIDMAP[TEAM]),FALSE)</f>
        <v>LAA</v>
      </c>
      <c r="D62" s="16" t="str">
        <f>VLOOKUP(MYRANKS_P[[#This Row],[PLAYERID]],PLAYERIDMAP[],COLUMN(PLAYERIDMAP[[#This Row],[POS]]),FALSE)</f>
        <v>P</v>
      </c>
      <c r="E62" s="16">
        <f>VLOOKUP(MYRANKS_P[[#This Row],[PLAYERID]],PLAYERIDMAP[],COLUMN(PLAYERIDMAP[[#This Row],[IDFANGRAPHS]]),FALSE)</f>
        <v>4235</v>
      </c>
      <c r="F62" s="36">
        <f>VLOOKUP(MYRANKS_P[[#This Row],[PLAYER NAME]],PITCHERPROJECTIONS[],COLUMN(PITCHERPROJECTIONS[[#This Row],[W]]),FALSE)</f>
        <v>11.71436427976079</v>
      </c>
      <c r="G62" s="18">
        <f>VLOOKUP(MYRANKS_P[[#This Row],[PLAYER NAME]],PITCHERPROJECTIONS[],COLUMN(PITCHERPROJECTIONS[[#This Row],[SV]]),FALSE)</f>
        <v>0</v>
      </c>
      <c r="H62" s="18">
        <f>VLOOKUP(MYRANKS_P[[#This Row],[PLAYER NAME]],PITCHERPROJECTIONS[],COLUMN(PITCHERPROJECTIONS[[#This Row],[IP]]),FALSE)</f>
        <v>180</v>
      </c>
      <c r="I62" s="36">
        <f>VLOOKUP(MYRANKS_P[[#This Row],[PLAYER NAME]],PITCHERPROJECTIONS[],COLUMN(PITCHERPROJECTIONS[[#This Row],[H]]),FALSE)</f>
        <v>174.31679672984021</v>
      </c>
      <c r="J62" s="36">
        <f>VLOOKUP(MYRANKS_P[[#This Row],[PLAYER NAME]],PITCHERPROJECTIONS[],COLUMN(PITCHERPROJECTIONS[[#This Row],[ER]]),FALSE)</f>
        <v>74.949118316397204</v>
      </c>
      <c r="K62" s="36">
        <f>VLOOKUP(MYRANKS_P[[#This Row],[PLAYER NAME]],PITCHERPROJECTIONS[],COLUMN(PITCHERPROJECTIONS[[#This Row],[HR]]),FALSE)</f>
        <v>24.205685618729095</v>
      </c>
      <c r="L62" s="36">
        <f>VLOOKUP(MYRANKS_P[[#This Row],[PLAYER NAME]],PITCHERPROJECTIONS[],COLUMN(PITCHERPROJECTIONS[[#This Row],[SO]]),FALSE)</f>
        <v>136</v>
      </c>
      <c r="M62" s="36">
        <f>VLOOKUP(MYRANKS_P[[#This Row],[PLAYER NAME]],PITCHERPROJECTIONS[],COLUMN(PITCHERPROJECTIONS[[#This Row],[BB]]),FALSE)</f>
        <v>42</v>
      </c>
      <c r="N62" s="20">
        <f>MYRANKS_P[[#This Row],[ER]]*9/MYRANKS_P[[#This Row],[IP]]</f>
        <v>3.7474559158198599</v>
      </c>
      <c r="O62" s="20">
        <f>(MYRANKS_P[[#This Row],[BB]]+MYRANKS_P[[#This Row],[H]])/MYRANKS_P[[#This Row],[IP]]</f>
        <v>1.2017599818324456</v>
      </c>
      <c r="P62" s="20">
        <f>MYRANKS_P[[#This Row],[W]]/3.03-VLOOKUP(MYRANKS_P[[#This Row],[POS]],ReplacementLevel_P[],COLUMN(ReplacementLevel_P[W]),FALSE)</f>
        <v>0.57612682500356138</v>
      </c>
      <c r="Q62" s="20">
        <f>MYRANKS_P[[#This Row],[SV]]/9.95</f>
        <v>0</v>
      </c>
      <c r="R62" s="20">
        <f>MYRANKS_P[[#This Row],[SO]]/39.3-VLOOKUP(MYRANKS_P[[#This Row],[POS]],ReplacementLevel_P[],COLUMN(ReplacementLevel_P[SO]),FALSE)</f>
        <v>8.0559796437659426E-2</v>
      </c>
      <c r="S62" s="20">
        <f>((475+MYRANKS_P[[#This Row],[ER]])*9/(1192+MYRANKS_P[[#This Row],[IP]])-3.59)/-0.076-VLOOKUP(MYRANKS_P[[#This Row],[POS]],ReplacementLevel_P[],COLUMN(ReplacementLevel_P[ERA]),FALSE)</f>
        <v>0.44923752447852566</v>
      </c>
      <c r="T62" s="20">
        <f>((1466+MYRANKS_P[[#This Row],[BB]]+MYRANKS_P[[#This Row],[H]])/(1192+MYRANKS_P[[#This Row],[IP]])-1.23)/-0.015-VLOOKUP(MYRANKS_P[[#This Row],[POS]],ReplacementLevel_P[],COLUMN(ReplacementLevel_P[WHIP]),FALSE)</f>
        <v>0.76477178183477279</v>
      </c>
      <c r="U62" s="20">
        <f>MYRANKS_P[[#This Row],[WSGP]]+MYRANKS_P[[#This Row],[SVSGP]]+MYRANKS_P[[#This Row],[SOSGP]]+MYRANKS_P[[#This Row],[ERASGP]]+MYRANKS_P[[#This Row],[WHIPSGP]]</f>
        <v>1.8706959277545192</v>
      </c>
      <c r="V62" s="65">
        <f>_xlfn.RANK.EQ(MYRANKS_P[[#This Row],[TTLSGP]],U:U,0)</f>
        <v>61</v>
      </c>
    </row>
    <row r="63" spans="1:22" x14ac:dyDescent="0.25">
      <c r="A63" s="6" t="s">
        <v>1765</v>
      </c>
      <c r="B63" s="16" t="str">
        <f>VLOOKUP(MYRANKS_P[[#This Row],[PLAYERID]],PLAYERIDMAP[],COLUMN(PLAYERIDMAP[[#This Row],[PLAYERNAME]]),FALSE)</f>
        <v>Ubaldo Jimenez</v>
      </c>
      <c r="C63" s="16" t="str">
        <f>VLOOKUP(MYRANKS_P[[#This Row],[PLAYERID]],PLAYERIDMAP[],COLUMN(PLAYERIDMAP[TEAM]),FALSE)</f>
        <v>CLE</v>
      </c>
      <c r="D63" s="16" t="str">
        <f>VLOOKUP(MYRANKS_P[[#This Row],[PLAYERID]],PLAYERIDMAP[],COLUMN(PLAYERIDMAP[[#This Row],[POS]]),FALSE)</f>
        <v>P</v>
      </c>
      <c r="E63" s="16">
        <f>VLOOKUP(MYRANKS_P[[#This Row],[PLAYERID]],PLAYERIDMAP[],COLUMN(PLAYERIDMAP[[#This Row],[IDFANGRAPHS]]),FALSE)</f>
        <v>3374</v>
      </c>
      <c r="F63" s="36">
        <f>VLOOKUP(MYRANKS_P[[#This Row],[PLAYER NAME]],PITCHERPROJECTIONS[],COLUMN(PITCHERPROJECTIONS[[#This Row],[W]]),FALSE)</f>
        <v>12.03064074722824</v>
      </c>
      <c r="G63" s="18">
        <f>VLOOKUP(MYRANKS_P[[#This Row],[PLAYER NAME]],PITCHERPROJECTIONS[],COLUMN(PITCHERPROJECTIONS[[#This Row],[SV]]),FALSE)</f>
        <v>0</v>
      </c>
      <c r="H63" s="18">
        <f>VLOOKUP(MYRANKS_P[[#This Row],[PLAYER NAME]],PITCHERPROJECTIONS[],COLUMN(PITCHERPROJECTIONS[[#This Row],[IP]]),FALSE)</f>
        <v>185</v>
      </c>
      <c r="I63" s="36">
        <f>VLOOKUP(MYRANKS_P[[#This Row],[PLAYER NAME]],PITCHERPROJECTIONS[],COLUMN(PITCHERPROJECTIONS[[#This Row],[H]]),FALSE)</f>
        <v>170.38569452677336</v>
      </c>
      <c r="J63" s="36">
        <f>VLOOKUP(MYRANKS_P[[#This Row],[PLAYER NAME]],PITCHERPROJECTIONS[],COLUMN(PITCHERPROJECTIONS[[#This Row],[ER]]),FALSE)</f>
        <v>78.364005795311243</v>
      </c>
      <c r="K63" s="36">
        <f>VLOOKUP(MYRANKS_P[[#This Row],[PLAYER NAME]],PITCHERPROJECTIONS[],COLUMN(PITCHERPROJECTIONS[[#This Row],[HR]]),FALSE)</f>
        <v>18.861885002963838</v>
      </c>
      <c r="L63" s="36">
        <f>VLOOKUP(MYRANKS_P[[#This Row],[PLAYER NAME]],PITCHERPROJECTIONS[],COLUMN(PITCHERPROJECTIONS[[#This Row],[SO]]),FALSE)</f>
        <v>182.94444444444446</v>
      </c>
      <c r="M63" s="36">
        <f>VLOOKUP(MYRANKS_P[[#This Row],[PLAYER NAME]],PITCHERPROJECTIONS[],COLUMN(PITCHERPROJECTIONS[[#This Row],[BB]]),FALSE)</f>
        <v>78.111111111111114</v>
      </c>
      <c r="N63" s="20">
        <f>MYRANKS_P[[#This Row],[ER]]*9/MYRANKS_P[[#This Row],[IP]]</f>
        <v>3.8123029846367631</v>
      </c>
      <c r="O63" s="20">
        <f>(MYRANKS_P[[#This Row],[BB]]+MYRANKS_P[[#This Row],[H]])/MYRANKS_P[[#This Row],[IP]]</f>
        <v>1.3432259764209973</v>
      </c>
      <c r="P63" s="20">
        <f>MYRANKS_P[[#This Row],[W]]/3.03-VLOOKUP(MYRANKS_P[[#This Row],[POS]],ReplacementLevel_P[],COLUMN(ReplacementLevel_P[W]),FALSE)</f>
        <v>0.68050849743506303</v>
      </c>
      <c r="Q63" s="20">
        <f>MYRANKS_P[[#This Row],[SV]]/9.95</f>
        <v>0</v>
      </c>
      <c r="R63" s="20">
        <f>MYRANKS_P[[#This Row],[SO]]/39.3-VLOOKUP(MYRANKS_P[[#This Row],[POS]],ReplacementLevel_P[],COLUMN(ReplacementLevel_P[SO]),FALSE)</f>
        <v>1.2750749222504956</v>
      </c>
      <c r="S63" s="20">
        <f>((475+MYRANKS_P[[#This Row],[ER]])*9/(1192+MYRANKS_P[[#This Row],[IP]])-3.59)/-0.076-VLOOKUP(MYRANKS_P[[#This Row],[POS]],ReplacementLevel_P[],COLUMN(ReplacementLevel_P[ERA]),FALSE)</f>
        <v>0.32791831825669382</v>
      </c>
      <c r="T63" s="20">
        <f>((1466+MYRANKS_P[[#This Row],[BB]]+MYRANKS_P[[#This Row],[H]])/(1192+MYRANKS_P[[#This Row],[IP]])-1.23)/-0.015-VLOOKUP(MYRANKS_P[[#This Row],[POS]],ReplacementLevel_P[],COLUMN(ReplacementLevel_P[WHIP]),FALSE)</f>
        <v>-0.49638129449936996</v>
      </c>
      <c r="U63" s="20">
        <f>MYRANKS_P[[#This Row],[WSGP]]+MYRANKS_P[[#This Row],[SVSGP]]+MYRANKS_P[[#This Row],[SOSGP]]+MYRANKS_P[[#This Row],[ERASGP]]+MYRANKS_P[[#This Row],[WHIPSGP]]</f>
        <v>1.7871204434428825</v>
      </c>
      <c r="V63" s="65">
        <f>_xlfn.RANK.EQ(MYRANKS_P[[#This Row],[TTLSGP]],U:U,0)</f>
        <v>62</v>
      </c>
    </row>
    <row r="64" spans="1:22" x14ac:dyDescent="0.25">
      <c r="A64" s="6" t="s">
        <v>1686</v>
      </c>
      <c r="B64" s="16" t="str">
        <f>VLOOKUP(MYRANKS_P[[#This Row],[PLAYERID]],PLAYERIDMAP[],COLUMN(PLAYERIDMAP[[#This Row],[PLAYERNAME]]),FALSE)</f>
        <v>Sergio Romo</v>
      </c>
      <c r="C64" s="16" t="str">
        <f>VLOOKUP(MYRANKS_P[[#This Row],[PLAYERID]],PLAYERIDMAP[],COLUMN(PLAYERIDMAP[TEAM]),FALSE)</f>
        <v>SF</v>
      </c>
      <c r="D64" s="16" t="str">
        <f>VLOOKUP(MYRANKS_P[[#This Row],[PLAYERID]],PLAYERIDMAP[],COLUMN(PLAYERIDMAP[[#This Row],[POS]]),FALSE)</f>
        <v>P</v>
      </c>
      <c r="E64" s="16">
        <f>VLOOKUP(MYRANKS_P[[#This Row],[PLAYERID]],PLAYERIDMAP[],COLUMN(PLAYERIDMAP[[#This Row],[IDFANGRAPHS]]),FALSE)</f>
        <v>9817</v>
      </c>
      <c r="F64" s="36">
        <f>VLOOKUP(MYRANKS_P[[#This Row],[PLAYER NAME]],PITCHERPROJECTIONS[],COLUMN(PITCHERPROJECTIONS[[#This Row],[W]]),FALSE)</f>
        <v>3.3674886406275579</v>
      </c>
      <c r="G64" s="18">
        <f>VLOOKUP(MYRANKS_P[[#This Row],[PLAYER NAME]],PITCHERPROJECTIONS[],COLUMN(PITCHERPROJECTIONS[[#This Row],[SV]]),FALSE)</f>
        <v>35</v>
      </c>
      <c r="H64" s="18">
        <f>VLOOKUP(MYRANKS_P[[#This Row],[PLAYER NAME]],PITCHERPROJECTIONS[],COLUMN(PITCHERPROJECTIONS[[#This Row],[IP]]),FALSE)</f>
        <v>55</v>
      </c>
      <c r="I64" s="36">
        <f>VLOOKUP(MYRANKS_P[[#This Row],[PLAYER NAME]],PITCHERPROJECTIONS[],COLUMN(PITCHERPROJECTIONS[[#This Row],[H]]),FALSE)</f>
        <v>45.359461939998859</v>
      </c>
      <c r="J64" s="36">
        <f>VLOOKUP(MYRANKS_P[[#This Row],[PLAYER NAME]],PITCHERPROJECTIONS[],COLUMN(PITCHERPROJECTIONS[[#This Row],[ER]]),FALSE)</f>
        <v>16.452808115090043</v>
      </c>
      <c r="K64" s="36">
        <f>VLOOKUP(MYRANKS_P[[#This Row],[PLAYER NAME]],PITCHERPROJECTIONS[],COLUMN(PITCHERPROJECTIONS[[#This Row],[HR]]),FALSE)</f>
        <v>4.7205730511099642</v>
      </c>
      <c r="L64" s="36">
        <f>VLOOKUP(MYRANKS_P[[#This Row],[PLAYER NAME]],PITCHERPROJECTIONS[],COLUMN(PITCHERPROJECTIONS[[#This Row],[SO]]),FALSE)</f>
        <v>55</v>
      </c>
      <c r="M64" s="36">
        <f>VLOOKUP(MYRANKS_P[[#This Row],[PLAYER NAME]],PITCHERPROJECTIONS[],COLUMN(PITCHERPROJECTIONS[[#This Row],[BB]]),FALSE)</f>
        <v>10.388888888888888</v>
      </c>
      <c r="N64" s="20">
        <f>MYRANKS_P[[#This Row],[ER]]*9/MYRANKS_P[[#This Row],[IP]]</f>
        <v>2.6922776915601889</v>
      </c>
      <c r="O64" s="20">
        <f>(MYRANKS_P[[#This Row],[BB]]+MYRANKS_P[[#This Row],[H]])/MYRANKS_P[[#This Row],[IP]]</f>
        <v>1.0136063787070499</v>
      </c>
      <c r="P64" s="20">
        <f>MYRANKS_P[[#This Row],[W]]/3.03-VLOOKUP(MYRANKS_P[[#This Row],[POS]],ReplacementLevel_P[],COLUMN(ReplacementLevel_P[W]),FALSE)</f>
        <v>-2.1786176103539412</v>
      </c>
      <c r="Q64" s="20">
        <f>MYRANKS_P[[#This Row],[SV]]/9.95</f>
        <v>3.5175879396984926</v>
      </c>
      <c r="R64" s="20">
        <f>MYRANKS_P[[#This Row],[SO]]/39.3-VLOOKUP(MYRANKS_P[[#This Row],[POS]],ReplacementLevel_P[],COLUMN(ReplacementLevel_P[SO]),FALSE)</f>
        <v>-1.980508905852417</v>
      </c>
      <c r="S64" s="20">
        <f>((475+MYRANKS_P[[#This Row],[ER]])*9/(1192+MYRANKS_P[[#This Row],[IP]])-3.59)/-0.076-VLOOKUP(MYRANKS_P[[#This Row],[POS]],ReplacementLevel_P[],COLUMN(ReplacementLevel_P[ERA]),FALSE)</f>
        <v>1.2461453484593523</v>
      </c>
      <c r="T64" s="20">
        <f>((1466+MYRANKS_P[[#This Row],[BB]]+MYRANKS_P[[#This Row],[H]])/(1192+MYRANKS_P[[#This Row],[IP]])-1.23)/-0.015-VLOOKUP(MYRANKS_P[[#This Row],[POS]],ReplacementLevel_P[],COLUMN(ReplacementLevel_P[WHIP]),FALSE)</f>
        <v>1.1548355611393748</v>
      </c>
      <c r="U64" s="20">
        <f>MYRANKS_P[[#This Row],[WSGP]]+MYRANKS_P[[#This Row],[SVSGP]]+MYRANKS_P[[#This Row],[SOSGP]]+MYRANKS_P[[#This Row],[ERASGP]]+MYRANKS_P[[#This Row],[WHIPSGP]]</f>
        <v>1.7594423330908615</v>
      </c>
      <c r="V64" s="65">
        <f>_xlfn.RANK.EQ(MYRANKS_P[[#This Row],[TTLSGP]],U:U,0)</f>
        <v>63</v>
      </c>
    </row>
    <row r="65" spans="1:22" x14ac:dyDescent="0.25">
      <c r="A65" s="6" t="s">
        <v>1930</v>
      </c>
      <c r="B65" s="16" t="str">
        <f>VLOOKUP(MYRANKS_P[[#This Row],[PLAYERID]],PLAYERIDMAP[],COLUMN(PLAYERIDMAP[[#This Row],[PLAYERNAME]]),FALSE)</f>
        <v>Corey Kluber</v>
      </c>
      <c r="C65" s="16" t="str">
        <f>VLOOKUP(MYRANKS_P[[#This Row],[PLAYERID]],PLAYERIDMAP[],COLUMN(PLAYERIDMAP[TEAM]),FALSE)</f>
        <v>CLE</v>
      </c>
      <c r="D65" s="16" t="str">
        <f>VLOOKUP(MYRANKS_P[[#This Row],[PLAYERID]],PLAYERIDMAP[],COLUMN(PLAYERIDMAP[[#This Row],[POS]]),FALSE)</f>
        <v>P</v>
      </c>
      <c r="E65" s="16">
        <f>VLOOKUP(MYRANKS_P[[#This Row],[PLAYERID]],PLAYERIDMAP[],COLUMN(PLAYERIDMAP[[#This Row],[IDFANGRAPHS]]),FALSE)</f>
        <v>2429</v>
      </c>
      <c r="F65" s="36">
        <f>VLOOKUP(MYRANKS_P[[#This Row],[PLAYER NAME]],PITCHERPROJECTIONS[],COLUMN(PITCHERPROJECTIONS[[#This Row],[W]]),FALSE)</f>
        <v>11.812503028037183</v>
      </c>
      <c r="G65" s="18">
        <f>VLOOKUP(MYRANKS_P[[#This Row],[PLAYER NAME]],PITCHERPROJECTIONS[],COLUMN(PITCHERPROJECTIONS[[#This Row],[SV]]),FALSE)</f>
        <v>0</v>
      </c>
      <c r="H65" s="18">
        <f>VLOOKUP(MYRANKS_P[[#This Row],[PLAYER NAME]],PITCHERPROJECTIONS[],COLUMN(PITCHERPROJECTIONS[[#This Row],[IP]]),FALSE)</f>
        <v>185</v>
      </c>
      <c r="I65" s="36">
        <f>VLOOKUP(MYRANKS_P[[#This Row],[PLAYER NAME]],PITCHERPROJECTIONS[],COLUMN(PITCHERPROJECTIONS[[#This Row],[H]]),FALSE)</f>
        <v>193.35718547446641</v>
      </c>
      <c r="J65" s="36">
        <f>VLOOKUP(MYRANKS_P[[#This Row],[PLAYER NAME]],PITCHERPROJECTIONS[],COLUMN(PITCHERPROJECTIONS[[#This Row],[ER]]),FALSE)</f>
        <v>80.099621778193665</v>
      </c>
      <c r="K65" s="36">
        <f>VLOOKUP(MYRANKS_P[[#This Row],[PLAYER NAME]],PITCHERPROJECTIONS[],COLUMN(PITCHERPROJECTIONS[[#This Row],[HR]]),FALSE)</f>
        <v>20.206858677080785</v>
      </c>
      <c r="L65" s="36">
        <f>VLOOKUP(MYRANKS_P[[#This Row],[PLAYER NAME]],PITCHERPROJECTIONS[],COLUMN(PITCHERPROJECTIONS[[#This Row],[SO]]),FALSE)</f>
        <v>168.55555555555554</v>
      </c>
      <c r="M65" s="36">
        <f>VLOOKUP(MYRANKS_P[[#This Row],[PLAYER NAME]],PITCHERPROJECTIONS[],COLUMN(PITCHERPROJECTIONS[[#This Row],[BB]]),FALSE)</f>
        <v>45.222222222222229</v>
      </c>
      <c r="N65" s="20">
        <f>MYRANKS_P[[#This Row],[ER]]*9/MYRANKS_P[[#This Row],[IP]]</f>
        <v>3.8967383567769889</v>
      </c>
      <c r="O65" s="20">
        <f>(MYRANKS_P[[#This Row],[BB]]+MYRANKS_P[[#This Row],[H]])/MYRANKS_P[[#This Row],[IP]]</f>
        <v>1.2896184199821008</v>
      </c>
      <c r="P65" s="20">
        <f>MYRANKS_P[[#This Row],[W]]/3.03-VLOOKUP(MYRANKS_P[[#This Row],[POS]],ReplacementLevel_P[],COLUMN(ReplacementLevel_P[W]),FALSE)</f>
        <v>0.60851585083735404</v>
      </c>
      <c r="Q65" s="20">
        <f>MYRANKS_P[[#This Row],[SV]]/9.95</f>
        <v>0</v>
      </c>
      <c r="R65" s="20">
        <f>MYRANKS_P[[#This Row],[SO]]/39.3-VLOOKUP(MYRANKS_P[[#This Row],[POS]],ReplacementLevel_P[],COLUMN(ReplacementLevel_P[SO]),FALSE)</f>
        <v>0.90894543398360206</v>
      </c>
      <c r="S65" s="20">
        <f>((475+MYRANKS_P[[#This Row],[ER]])*9/(1192+MYRANKS_P[[#This Row],[IP]])-3.59)/-0.076-VLOOKUP(MYRANKS_P[[#This Row],[POS]],ReplacementLevel_P[],COLUMN(ReplacementLevel_P[ERA]),FALSE)</f>
        <v>0.17865653782304047</v>
      </c>
      <c r="T65" s="20">
        <f>((1466+MYRANKS_P[[#This Row],[BB]]+MYRANKS_P[[#This Row],[H]])/(1192+MYRANKS_P[[#This Row],[IP]])-1.23)/-0.015-VLOOKUP(MYRANKS_P[[#This Row],[POS]],ReplacementLevel_P[],COLUMN(ReplacementLevel_P[WHIP]),FALSE)</f>
        <v>-1.6236150892689372E-2</v>
      </c>
      <c r="U65" s="20">
        <f>MYRANKS_P[[#This Row],[WSGP]]+MYRANKS_P[[#This Row],[SVSGP]]+MYRANKS_P[[#This Row],[SOSGP]]+MYRANKS_P[[#This Row],[ERASGP]]+MYRANKS_P[[#This Row],[WHIPSGP]]</f>
        <v>1.6798816717513072</v>
      </c>
      <c r="V65" s="65">
        <f>_xlfn.RANK.EQ(MYRANKS_P[[#This Row],[TTLSGP]],U:U,0)</f>
        <v>64</v>
      </c>
    </row>
    <row r="66" spans="1:22" x14ac:dyDescent="0.25">
      <c r="A66" s="6" t="s">
        <v>1740</v>
      </c>
      <c r="B66" s="16" t="str">
        <f>VLOOKUP(MYRANKS_P[[#This Row],[PLAYERID]],PLAYERIDMAP[],COLUMN(PLAYERIDMAP[[#This Row],[PLAYERNAME]]),FALSE)</f>
        <v>Ernesto Frieri</v>
      </c>
      <c r="C66" s="16" t="str">
        <f>VLOOKUP(MYRANKS_P[[#This Row],[PLAYERID]],PLAYERIDMAP[],COLUMN(PLAYERIDMAP[TEAM]),FALSE)</f>
        <v>LAA</v>
      </c>
      <c r="D66" s="16" t="str">
        <f>VLOOKUP(MYRANKS_P[[#This Row],[PLAYERID]],PLAYERIDMAP[],COLUMN(PLAYERIDMAP[[#This Row],[POS]]),FALSE)</f>
        <v>P</v>
      </c>
      <c r="E66" s="16">
        <f>VLOOKUP(MYRANKS_P[[#This Row],[PLAYERID]],PLAYERIDMAP[],COLUMN(PLAYERIDMAP[[#This Row],[IDFANGRAPHS]]),FALSE)</f>
        <v>5178</v>
      </c>
      <c r="F66" s="36">
        <f>VLOOKUP(MYRANKS_P[[#This Row],[PLAYER NAME]],PITCHERPROJECTIONS[],COLUMN(PITCHERPROJECTIONS[[#This Row],[W]]),FALSE)</f>
        <v>3.5874988774270236</v>
      </c>
      <c r="G66" s="18">
        <f>VLOOKUP(MYRANKS_P[[#This Row],[PLAYER NAME]],PITCHERPROJECTIONS[],COLUMN(PITCHERPROJECTIONS[[#This Row],[SV]]),FALSE)</f>
        <v>35</v>
      </c>
      <c r="H66" s="18">
        <f>VLOOKUP(MYRANKS_P[[#This Row],[PLAYER NAME]],PITCHERPROJECTIONS[],COLUMN(PITCHERPROJECTIONS[[#This Row],[IP]]),FALSE)</f>
        <v>65</v>
      </c>
      <c r="I66" s="36">
        <f>VLOOKUP(MYRANKS_P[[#This Row],[PLAYER NAME]],PITCHERPROJECTIONS[],COLUMN(PITCHERPROJECTIONS[[#This Row],[H]]),FALSE)</f>
        <v>50.346047156726783</v>
      </c>
      <c r="J66" s="36">
        <f>VLOOKUP(MYRANKS_P[[#This Row],[PLAYER NAME]],PITCHERPROJECTIONS[],COLUMN(PITCHERPROJECTIONS[[#This Row],[ER]]),FALSE)</f>
        <v>26.076891240765462</v>
      </c>
      <c r="K66" s="36">
        <f>VLOOKUP(MYRANKS_P[[#This Row],[PLAYER NAME]],PITCHERPROJECTIONS[],COLUMN(PITCHERPROJECTIONS[[#This Row],[HR]]),FALSE)</f>
        <v>9.1793804900601028</v>
      </c>
      <c r="L66" s="36">
        <f>VLOOKUP(MYRANKS_P[[#This Row],[PLAYER NAME]],PITCHERPROJECTIONS[],COLUMN(PITCHERPROJECTIONS[[#This Row],[SO]]),FALSE)</f>
        <v>92.444444444444457</v>
      </c>
      <c r="M66" s="36">
        <f>VLOOKUP(MYRANKS_P[[#This Row],[PLAYER NAME]],PITCHERPROJECTIONS[],COLUMN(PITCHERPROJECTIONS[[#This Row],[BB]]),FALSE)</f>
        <v>28.888888888888889</v>
      </c>
      <c r="N66" s="20">
        <f>MYRANKS_P[[#This Row],[ER]]*9/MYRANKS_P[[#This Row],[IP]]</f>
        <v>3.6106464794906024</v>
      </c>
      <c r="O66" s="20">
        <f>(MYRANKS_P[[#This Row],[BB]]+MYRANKS_P[[#This Row],[H]])/MYRANKS_P[[#This Row],[IP]]</f>
        <v>1.2189990160863948</v>
      </c>
      <c r="P66" s="20">
        <f>MYRANKS_P[[#This Row],[W]]/3.03-VLOOKUP(MYRANKS_P[[#This Row],[POS]],ReplacementLevel_P[],COLUMN(ReplacementLevel_P[W]),FALSE)</f>
        <v>-2.1060069711461971</v>
      </c>
      <c r="Q66" s="20">
        <f>MYRANKS_P[[#This Row],[SV]]/9.95</f>
        <v>3.5175879396984926</v>
      </c>
      <c r="R66" s="20">
        <f>MYRANKS_P[[#This Row],[SO]]/39.3-VLOOKUP(MYRANKS_P[[#This Row],[POS]],ReplacementLevel_P[],COLUMN(ReplacementLevel_P[SO]),FALSE)</f>
        <v>-1.0277240599377997</v>
      </c>
      <c r="S66" s="20">
        <f>((475+MYRANKS_P[[#This Row],[ER]])*9/(1192+MYRANKS_P[[#This Row],[IP]])-3.59)/-0.076-VLOOKUP(MYRANKS_P[[#This Row],[POS]],ReplacementLevel_P[],COLUMN(ReplacementLevel_P[ERA]),FALSE)</f>
        <v>0.71075387130082723</v>
      </c>
      <c r="T66" s="20">
        <f>((1466+MYRANKS_P[[#This Row],[BB]]+MYRANKS_P[[#This Row],[H]])/(1192+MYRANKS_P[[#This Row],[IP]])-1.23)/-0.015-VLOOKUP(MYRANKS_P[[#This Row],[POS]],ReplacementLevel_P[],COLUMN(ReplacementLevel_P[WHIP]),FALSE)</f>
        <v>0.55641018055604463</v>
      </c>
      <c r="U66" s="20">
        <f>MYRANKS_P[[#This Row],[WSGP]]+MYRANKS_P[[#This Row],[SVSGP]]+MYRANKS_P[[#This Row],[SOSGP]]+MYRANKS_P[[#This Row],[ERASGP]]+MYRANKS_P[[#This Row],[WHIPSGP]]</f>
        <v>1.6510209604713677</v>
      </c>
      <c r="V66" s="65">
        <f>_xlfn.RANK.EQ(MYRANKS_P[[#This Row],[TTLSGP]],U:U,0)</f>
        <v>65</v>
      </c>
    </row>
    <row r="67" spans="1:22" x14ac:dyDescent="0.25">
      <c r="A67" s="6" t="s">
        <v>1693</v>
      </c>
      <c r="B67" s="16" t="str">
        <f>VLOOKUP(MYRANKS_P[[#This Row],[PLAYERID]],PLAYERIDMAP[],COLUMN(PLAYERIDMAP[[#This Row],[PLAYERNAME]]),FALSE)</f>
        <v>C.J. Wilson</v>
      </c>
      <c r="C67" s="16" t="str">
        <f>VLOOKUP(MYRANKS_P[[#This Row],[PLAYERID]],PLAYERIDMAP[],COLUMN(PLAYERIDMAP[TEAM]),FALSE)</f>
        <v>LAA</v>
      </c>
      <c r="D67" s="16" t="str">
        <f>VLOOKUP(MYRANKS_P[[#This Row],[PLAYERID]],PLAYERIDMAP[],COLUMN(PLAYERIDMAP[[#This Row],[POS]]),FALSE)</f>
        <v>P</v>
      </c>
      <c r="E67" s="16">
        <f>VLOOKUP(MYRANKS_P[[#This Row],[PLAYERID]],PLAYERIDMAP[],COLUMN(PLAYERIDMAP[[#This Row],[IDFANGRAPHS]]),FALSE)</f>
        <v>3580</v>
      </c>
      <c r="F67" s="36">
        <f>VLOOKUP(MYRANKS_P[[#This Row],[PLAYER NAME]],PITCHERPROJECTIONS[],COLUMN(PITCHERPROJECTIONS[[#This Row],[W]]),FALSE)</f>
        <v>12.950063831578957</v>
      </c>
      <c r="G67" s="18">
        <f>VLOOKUP(MYRANKS_P[[#This Row],[PLAYER NAME]],PITCHERPROJECTIONS[],COLUMN(PITCHERPROJECTIONS[[#This Row],[SV]]),FALSE)</f>
        <v>0</v>
      </c>
      <c r="H67" s="18">
        <f>VLOOKUP(MYRANKS_P[[#This Row],[PLAYER NAME]],PITCHERPROJECTIONS[],COLUMN(PITCHERPROJECTIONS[[#This Row],[IP]]),FALSE)</f>
        <v>205</v>
      </c>
      <c r="I67" s="36">
        <f>VLOOKUP(MYRANKS_P[[#This Row],[PLAYER NAME]],PITCHERPROJECTIONS[],COLUMN(PITCHERPROJECTIONS[[#This Row],[H]]),FALSE)</f>
        <v>196.16050111504654</v>
      </c>
      <c r="J67" s="36">
        <f>VLOOKUP(MYRANKS_P[[#This Row],[PLAYER NAME]],PITCHERPROJECTIONS[],COLUMN(PITCHERPROJECTIONS[[#This Row],[ER]]),FALSE)</f>
        <v>88.437536277223657</v>
      </c>
      <c r="K67" s="36">
        <f>VLOOKUP(MYRANKS_P[[#This Row],[PLAYER NAME]],PITCHERPROJECTIONS[],COLUMN(PITCHERPROJECTIONS[[#This Row],[HR]]),FALSE)</f>
        <v>19.470024924570378</v>
      </c>
      <c r="L67" s="36">
        <f>VLOOKUP(MYRANKS_P[[#This Row],[PLAYER NAME]],PITCHERPROJECTIONS[],COLUMN(PITCHERPROJECTIONS[[#This Row],[SO]]),FALSE)</f>
        <v>182.22222222222223</v>
      </c>
      <c r="M67" s="36">
        <f>VLOOKUP(MYRANKS_P[[#This Row],[PLAYER NAME]],PITCHERPROJECTIONS[],COLUMN(PITCHERPROJECTIONS[[#This Row],[BB]]),FALSE)</f>
        <v>84.277777777777786</v>
      </c>
      <c r="N67" s="20">
        <f>MYRANKS_P[[#This Row],[ER]]*9/MYRANKS_P[[#This Row],[IP]]</f>
        <v>3.882623543878112</v>
      </c>
      <c r="O67" s="20">
        <f>(MYRANKS_P[[#This Row],[BB]]+MYRANKS_P[[#This Row],[H]])/MYRANKS_P[[#This Row],[IP]]</f>
        <v>1.3679916043552405</v>
      </c>
      <c r="P67" s="20">
        <f>MYRANKS_P[[#This Row],[W]]/3.03-VLOOKUP(MYRANKS_P[[#This Row],[POS]],ReplacementLevel_P[],COLUMN(ReplacementLevel_P[W]),FALSE)</f>
        <v>0.98394845926698249</v>
      </c>
      <c r="Q67" s="20">
        <f>MYRANKS_P[[#This Row],[SV]]/9.95</f>
        <v>0</v>
      </c>
      <c r="R67" s="20">
        <f>MYRANKS_P[[#This Row],[SO]]/39.3-VLOOKUP(MYRANKS_P[[#This Row],[POS]],ReplacementLevel_P[],COLUMN(ReplacementLevel_P[SO]),FALSE)</f>
        <v>1.2566977664687595</v>
      </c>
      <c r="S67" s="20">
        <f>((475+MYRANKS_P[[#This Row],[ER]])*9/(1192+MYRANKS_P[[#This Row],[IP]])-3.59)/-0.076-VLOOKUP(MYRANKS_P[[#This Row],[POS]],ReplacementLevel_P[],COLUMN(ReplacementLevel_P[ERA]),FALSE)</f>
        <v>0.15530585752352111</v>
      </c>
      <c r="T67" s="20">
        <f>((1466+MYRANKS_P[[#This Row],[BB]]+MYRANKS_P[[#This Row],[H]])/(1192+MYRANKS_P[[#This Row],[IP]])-1.23)/-0.015-VLOOKUP(MYRANKS_P[[#This Row],[POS]],ReplacementLevel_P[],COLUMN(ReplacementLevel_P[WHIP]),FALSE)</f>
        <v>-0.83231824828558998</v>
      </c>
      <c r="U67" s="20">
        <f>MYRANKS_P[[#This Row],[WSGP]]+MYRANKS_P[[#This Row],[SVSGP]]+MYRANKS_P[[#This Row],[SOSGP]]+MYRANKS_P[[#This Row],[ERASGP]]+MYRANKS_P[[#This Row],[WHIPSGP]]</f>
        <v>1.5636338349736729</v>
      </c>
      <c r="V67" s="65">
        <f>_xlfn.RANK.EQ(MYRANKS_P[[#This Row],[TTLSGP]],U:U,0)</f>
        <v>66</v>
      </c>
    </row>
    <row r="68" spans="1:22" x14ac:dyDescent="0.25">
      <c r="A68" s="6" t="s">
        <v>1685</v>
      </c>
      <c r="B68" s="16" t="str">
        <f>VLOOKUP(MYRANKS_P[[#This Row],[PLAYERID]],PLAYERIDMAP[],COLUMN(PLAYERIDMAP[[#This Row],[PLAYERNAME]]),FALSE)</f>
        <v>Jason Grilli</v>
      </c>
      <c r="C68" s="16" t="str">
        <f>VLOOKUP(MYRANKS_P[[#This Row],[PLAYERID]],PLAYERIDMAP[],COLUMN(PLAYERIDMAP[TEAM]),FALSE)</f>
        <v>PIT</v>
      </c>
      <c r="D68" s="16" t="str">
        <f>VLOOKUP(MYRANKS_P[[#This Row],[PLAYERID]],PLAYERIDMAP[],COLUMN(PLAYERIDMAP[[#This Row],[POS]]),FALSE)</f>
        <v>P</v>
      </c>
      <c r="E68" s="16">
        <f>VLOOKUP(MYRANKS_P[[#This Row],[PLAYERID]],PLAYERIDMAP[],COLUMN(PLAYERIDMAP[[#This Row],[IDFANGRAPHS]]),FALSE)</f>
        <v>521</v>
      </c>
      <c r="F68" s="36">
        <f>VLOOKUP(MYRANKS_P[[#This Row],[PLAYER NAME]],PITCHERPROJECTIONS[],COLUMN(PITCHERPROJECTIONS[[#This Row],[W]]),FALSE)</f>
        <v>3.525564999323652</v>
      </c>
      <c r="G68" s="18">
        <f>VLOOKUP(MYRANKS_P[[#This Row],[PLAYER NAME]],PITCHERPROJECTIONS[],COLUMN(PITCHERPROJECTIONS[[#This Row],[SV]]),FALSE)</f>
        <v>25</v>
      </c>
      <c r="H68" s="18">
        <f>VLOOKUP(MYRANKS_P[[#This Row],[PLAYER NAME]],PITCHERPROJECTIONS[],COLUMN(PITCHERPROJECTIONS[[#This Row],[IP]]),FALSE)</f>
        <v>55</v>
      </c>
      <c r="I68" s="36">
        <f>VLOOKUP(MYRANKS_P[[#This Row],[PLAYER NAME]],PITCHERPROJECTIONS[],COLUMN(PITCHERPROJECTIONS[[#This Row],[H]]),FALSE)</f>
        <v>38.413617128211584</v>
      </c>
      <c r="J68" s="36">
        <f>VLOOKUP(MYRANKS_P[[#This Row],[PLAYER NAME]],PITCHERPROJECTIONS[],COLUMN(PITCHERPROJECTIONS[[#This Row],[ER]]),FALSE)</f>
        <v>15.463872332230487</v>
      </c>
      <c r="K68" s="36">
        <f>VLOOKUP(MYRANKS_P[[#This Row],[PLAYER NAME]],PITCHERPROJECTIONS[],COLUMN(PITCHERPROJECTIONS[[#This Row],[HR]]),FALSE)</f>
        <v>4.4088347274463988</v>
      </c>
      <c r="L68" s="36">
        <f>VLOOKUP(MYRANKS_P[[#This Row],[PLAYER NAME]],PITCHERPROJECTIONS[],COLUMN(PITCHERPROJECTIONS[[#This Row],[SO]]),FALSE)</f>
        <v>81.277777777777771</v>
      </c>
      <c r="M68" s="36">
        <f>VLOOKUP(MYRANKS_P[[#This Row],[PLAYER NAME]],PITCHERPROJECTIONS[],COLUMN(PITCHERPROJECTIONS[[#This Row],[BB]]),FALSE)</f>
        <v>18.333333333333332</v>
      </c>
      <c r="N68" s="20">
        <f>MYRANKS_P[[#This Row],[ER]]*9/MYRANKS_P[[#This Row],[IP]]</f>
        <v>2.5304518361831709</v>
      </c>
      <c r="O68" s="20">
        <f>(MYRANKS_P[[#This Row],[BB]]+MYRANKS_P[[#This Row],[H]])/MYRANKS_P[[#This Row],[IP]]</f>
        <v>1.031762735664453</v>
      </c>
      <c r="P68" s="20">
        <f>MYRANKS_P[[#This Row],[W]]/3.03-VLOOKUP(MYRANKS_P[[#This Row],[POS]],ReplacementLevel_P[],COLUMN(ReplacementLevel_P[W]),FALSE)</f>
        <v>-2.1264471949426893</v>
      </c>
      <c r="Q68" s="20">
        <f>MYRANKS_P[[#This Row],[SV]]/9.95</f>
        <v>2.512562814070352</v>
      </c>
      <c r="R68" s="20">
        <f>MYRANKS_P[[#This Row],[SO]]/39.3-VLOOKUP(MYRANKS_P[[#This Row],[POS]],ReplacementLevel_P[],COLUMN(ReplacementLevel_P[SO]),FALSE)</f>
        <v>-1.3118631608707942</v>
      </c>
      <c r="S68" s="20">
        <f>((475+MYRANKS_P[[#This Row],[ER]])*9/(1192+MYRANKS_P[[#This Row],[IP]])-3.59)/-0.076-VLOOKUP(MYRANKS_P[[#This Row],[POS]],ReplacementLevel_P[],COLUMN(ReplacementLevel_P[ERA]),FALSE)</f>
        <v>1.3400593952847371</v>
      </c>
      <c r="T68" s="20">
        <f>((1466+MYRANKS_P[[#This Row],[BB]]+MYRANKS_P[[#This Row],[H]])/(1192+MYRANKS_P[[#This Row],[IP]])-1.23)/-0.015-VLOOKUP(MYRANKS_P[[#This Row],[POS]],ReplacementLevel_P[],COLUMN(ReplacementLevel_P[WHIP]),FALSE)</f>
        <v>1.1014487858035351</v>
      </c>
      <c r="U68" s="20">
        <f>MYRANKS_P[[#This Row],[WSGP]]+MYRANKS_P[[#This Row],[SVSGP]]+MYRANKS_P[[#This Row],[SOSGP]]+MYRANKS_P[[#This Row],[ERASGP]]+MYRANKS_P[[#This Row],[WHIPSGP]]</f>
        <v>1.5157606393451406</v>
      </c>
      <c r="V68" s="65">
        <f>_xlfn.RANK.EQ(MYRANKS_P[[#This Row],[TTLSGP]],U:U,0)</f>
        <v>67</v>
      </c>
    </row>
    <row r="69" spans="1:22" x14ac:dyDescent="0.25">
      <c r="A69" s="6" t="s">
        <v>1690</v>
      </c>
      <c r="B69" s="16" t="str">
        <f>VLOOKUP(MYRANKS_P[[#This Row],[PLAYERID]],PLAYERIDMAP[],COLUMN(PLAYERIDMAP[[#This Row],[PLAYERNAME]]),FALSE)</f>
        <v>Lance Lynn</v>
      </c>
      <c r="C69" s="16" t="str">
        <f>VLOOKUP(MYRANKS_P[[#This Row],[PLAYERID]],PLAYERIDMAP[],COLUMN(PLAYERIDMAP[TEAM]),FALSE)</f>
        <v>STL</v>
      </c>
      <c r="D69" s="16" t="str">
        <f>VLOOKUP(MYRANKS_P[[#This Row],[PLAYERID]],PLAYERIDMAP[],COLUMN(PLAYERIDMAP[[#This Row],[POS]]),FALSE)</f>
        <v>P</v>
      </c>
      <c r="E69" s="16">
        <f>VLOOKUP(MYRANKS_P[[#This Row],[PLAYERID]],PLAYERIDMAP[],COLUMN(PLAYERIDMAP[[#This Row],[IDFANGRAPHS]]),FALSE)</f>
        <v>2520</v>
      </c>
      <c r="F69" s="36">
        <f>VLOOKUP(MYRANKS_P[[#This Row],[PLAYER NAME]],PITCHERPROJECTIONS[],COLUMN(PITCHERPROJECTIONS[[#This Row],[W]]),FALSE)</f>
        <v>12.005869026128401</v>
      </c>
      <c r="G69" s="18">
        <f>VLOOKUP(MYRANKS_P[[#This Row],[PLAYER NAME]],PITCHERPROJECTIONS[],COLUMN(PITCHERPROJECTIONS[[#This Row],[SV]]),FALSE)</f>
        <v>0</v>
      </c>
      <c r="H69" s="18">
        <f>VLOOKUP(MYRANKS_P[[#This Row],[PLAYER NAME]],PITCHERPROJECTIONS[],COLUMN(PITCHERPROJECTIONS[[#This Row],[IP]]),FALSE)</f>
        <v>180</v>
      </c>
      <c r="I69" s="36">
        <f>VLOOKUP(MYRANKS_P[[#This Row],[PLAYER NAME]],PITCHERPROJECTIONS[],COLUMN(PITCHERPROJECTIONS[[#This Row],[H]]),FALSE)</f>
        <v>176.12544290120664</v>
      </c>
      <c r="J69" s="36">
        <f>VLOOKUP(MYRANKS_P[[#This Row],[PLAYER NAME]],PITCHERPROJECTIONS[],COLUMN(PITCHERPROJECTIONS[[#This Row],[ER]]),FALSE)</f>
        <v>77.677722267604679</v>
      </c>
      <c r="K69" s="36">
        <f>VLOOKUP(MYRANKS_P[[#This Row],[PLAYER NAME]],PITCHERPROJECTIONS[],COLUMN(PITCHERPROJECTIONS[[#This Row],[HR]]),FALSE)</f>
        <v>17.752265058641026</v>
      </c>
      <c r="L69" s="36">
        <f>VLOOKUP(MYRANKS_P[[#This Row],[PLAYER NAME]],PITCHERPROJECTIONS[],COLUMN(PITCHERPROJECTIONS[[#This Row],[SO]]),FALSE)</f>
        <v>176</v>
      </c>
      <c r="M69" s="36">
        <f>VLOOKUP(MYRANKS_P[[#This Row],[PLAYER NAME]],PITCHERPROJECTIONS[],COLUMN(PITCHERPROJECTIONS[[#This Row],[BB]]),FALSE)</f>
        <v>66</v>
      </c>
      <c r="N69" s="20">
        <f>MYRANKS_P[[#This Row],[ER]]*9/MYRANKS_P[[#This Row],[IP]]</f>
        <v>3.8838861133802336</v>
      </c>
      <c r="O69" s="20">
        <f>(MYRANKS_P[[#This Row],[BB]]+MYRANKS_P[[#This Row],[H]])/MYRANKS_P[[#This Row],[IP]]</f>
        <v>1.3451413494511479</v>
      </c>
      <c r="P69" s="20">
        <f>MYRANKS_P[[#This Row],[W]]/3.03-VLOOKUP(MYRANKS_P[[#This Row],[POS]],ReplacementLevel_P[],COLUMN(ReplacementLevel_P[W]),FALSE)</f>
        <v>0.67233301192356487</v>
      </c>
      <c r="Q69" s="20">
        <f>MYRANKS_P[[#This Row],[SV]]/9.95</f>
        <v>0</v>
      </c>
      <c r="R69" s="20">
        <f>MYRANKS_P[[#This Row],[SO]]/39.3-VLOOKUP(MYRANKS_P[[#This Row],[POS]],ReplacementLevel_P[],COLUMN(ReplacementLevel_P[SO]),FALSE)</f>
        <v>1.0983715012722648</v>
      </c>
      <c r="S69" s="20">
        <f>((475+MYRANKS_P[[#This Row],[ER]])*9/(1192+MYRANKS_P[[#This Row],[IP]])-3.59)/-0.076-VLOOKUP(MYRANKS_P[[#This Row],[POS]],ReplacementLevel_P[],COLUMN(ReplacementLevel_P[ERA]),FALSE)</f>
        <v>0.21372429407279309</v>
      </c>
      <c r="T69" s="20">
        <f>((1466+MYRANKS_P[[#This Row],[BB]]+MYRANKS_P[[#This Row],[H]])/(1192+MYRANKS_P[[#This Row],[IP]])-1.23)/-0.015-VLOOKUP(MYRANKS_P[[#This Row],[POS]],ReplacementLevel_P[],COLUMN(ReplacementLevel_P[WHIP]),FALSE)</f>
        <v>-0.48929265797894894</v>
      </c>
      <c r="U69" s="20">
        <f>MYRANKS_P[[#This Row],[WSGP]]+MYRANKS_P[[#This Row],[SVSGP]]+MYRANKS_P[[#This Row],[SOSGP]]+MYRANKS_P[[#This Row],[ERASGP]]+MYRANKS_P[[#This Row],[WHIPSGP]]</f>
        <v>1.4951361492896738</v>
      </c>
      <c r="V69" s="65">
        <f>_xlfn.RANK.EQ(MYRANKS_P[[#This Row],[TTLSGP]],U:U,0)</f>
        <v>68</v>
      </c>
    </row>
    <row r="70" spans="1:22" x14ac:dyDescent="0.25">
      <c r="A70" s="6" t="s">
        <v>1711</v>
      </c>
      <c r="B70" s="16" t="str">
        <f>VLOOKUP(MYRANKS_P[[#This Row],[PLAYERID]],PLAYERIDMAP[],COLUMN(PLAYERIDMAP[[#This Row],[PLAYERNAME]]),FALSE)</f>
        <v>Addison Reed</v>
      </c>
      <c r="C70" s="16" t="str">
        <f>VLOOKUP(MYRANKS_P[[#This Row],[PLAYERID]],PLAYERIDMAP[],COLUMN(PLAYERIDMAP[TEAM]),FALSE)</f>
        <v>ARI</v>
      </c>
      <c r="D70" s="16" t="str">
        <f>VLOOKUP(MYRANKS_P[[#This Row],[PLAYERID]],PLAYERIDMAP[],COLUMN(PLAYERIDMAP[[#This Row],[POS]]),FALSE)</f>
        <v>P</v>
      </c>
      <c r="E70" s="16">
        <f>VLOOKUP(MYRANKS_P[[#This Row],[PLAYERID]],PLAYERIDMAP[],COLUMN(PLAYERIDMAP[[#This Row],[IDFANGRAPHS]]),FALSE)</f>
        <v>10586</v>
      </c>
      <c r="F70" s="36">
        <f>VLOOKUP(MYRANKS_P[[#This Row],[PLAYER NAME]],PITCHERPROJECTIONS[],COLUMN(PITCHERPROJECTIONS[[#This Row],[W]]),FALSE)</f>
        <v>3.4561398286581775</v>
      </c>
      <c r="G70" s="18">
        <f>VLOOKUP(MYRANKS_P[[#This Row],[PLAYER NAME]],PITCHERPROJECTIONS[],COLUMN(PITCHERPROJECTIONS[[#This Row],[SV]]),FALSE)</f>
        <v>40</v>
      </c>
      <c r="H70" s="18">
        <f>VLOOKUP(MYRANKS_P[[#This Row],[PLAYER NAME]],PITCHERPROJECTIONS[],COLUMN(PITCHERPROJECTIONS[[#This Row],[IP]]),FALSE)</f>
        <v>65</v>
      </c>
      <c r="I70" s="36">
        <f>VLOOKUP(MYRANKS_P[[#This Row],[PLAYER NAME]],PITCHERPROJECTIONS[],COLUMN(PITCHERPROJECTIONS[[#This Row],[H]]),FALSE)</f>
        <v>59.433759098209521</v>
      </c>
      <c r="J70" s="36">
        <f>VLOOKUP(MYRANKS_P[[#This Row],[PLAYER NAME]],PITCHERPROJECTIONS[],COLUMN(PITCHERPROJECTIONS[[#This Row],[ER]]),FALSE)</f>
        <v>25.512234559048338</v>
      </c>
      <c r="K70" s="36">
        <f>VLOOKUP(MYRANKS_P[[#This Row],[PLAYER NAME]],PITCHERPROJECTIONS[],COLUMN(PITCHERPROJECTIONS[[#This Row],[HR]]),FALSE)</f>
        <v>6.8147114791619243</v>
      </c>
      <c r="L70" s="36">
        <f>VLOOKUP(MYRANKS_P[[#This Row],[PLAYER NAME]],PITCHERPROJECTIONS[],COLUMN(PITCHERPROJECTIONS[[#This Row],[SO]]),FALSE)</f>
        <v>65.722222222222214</v>
      </c>
      <c r="M70" s="36">
        <f>VLOOKUP(MYRANKS_P[[#This Row],[PLAYER NAME]],PITCHERPROJECTIONS[],COLUMN(PITCHERPROJECTIONS[[#This Row],[BB]]),FALSE)</f>
        <v>20.944444444444443</v>
      </c>
      <c r="N70" s="20">
        <f>MYRANKS_P[[#This Row],[ER]]*9/MYRANKS_P[[#This Row],[IP]]</f>
        <v>3.5324632466374624</v>
      </c>
      <c r="O70" s="20">
        <f>(MYRANKS_P[[#This Row],[BB]]+MYRANKS_P[[#This Row],[H]])/MYRANKS_P[[#This Row],[IP]]</f>
        <v>1.236587746810061</v>
      </c>
      <c r="P70" s="20">
        <f>MYRANKS_P[[#This Row],[W]]/3.03-VLOOKUP(MYRANKS_P[[#This Row],[POS]],ReplacementLevel_P[],COLUMN(ReplacementLevel_P[W]),FALSE)</f>
        <v>-2.1493597925220538</v>
      </c>
      <c r="Q70" s="20">
        <f>MYRANKS_P[[#This Row],[SV]]/9.95</f>
        <v>4.0201005025125633</v>
      </c>
      <c r="R70" s="20">
        <f>MYRANKS_P[[#This Row],[SO]]/39.3-VLOOKUP(MYRANKS_P[[#This Row],[POS]],ReplacementLevel_P[],COLUMN(ReplacementLevel_P[SO]),FALSE)</f>
        <v>-1.70767882386203</v>
      </c>
      <c r="S70" s="20">
        <f>((475+MYRANKS_P[[#This Row],[ER]])*9/(1192+MYRANKS_P[[#This Row],[IP]])-3.59)/-0.076-VLOOKUP(MYRANKS_P[[#This Row],[POS]],ReplacementLevel_P[],COLUMN(ReplacementLevel_P[ERA]),FALSE)</f>
        <v>0.76394976519454061</v>
      </c>
      <c r="T70" s="20">
        <f>((1466+MYRANKS_P[[#This Row],[BB]]+MYRANKS_P[[#This Row],[H]])/(1192+MYRANKS_P[[#This Row],[IP]])-1.23)/-0.015-VLOOKUP(MYRANKS_P[[#This Row],[POS]],ReplacementLevel_P[],COLUMN(ReplacementLevel_P[WHIP]),FALSE)</f>
        <v>0.49577546843521919</v>
      </c>
      <c r="U70" s="20">
        <f>MYRANKS_P[[#This Row],[WSGP]]+MYRANKS_P[[#This Row],[SVSGP]]+MYRANKS_P[[#This Row],[SOSGP]]+MYRANKS_P[[#This Row],[ERASGP]]+MYRANKS_P[[#This Row],[WHIPSGP]]</f>
        <v>1.4227871197582393</v>
      </c>
      <c r="V70" s="65">
        <f>_xlfn.RANK.EQ(MYRANKS_P[[#This Row],[TTLSGP]],U:U,0)</f>
        <v>69</v>
      </c>
    </row>
    <row r="71" spans="1:22" x14ac:dyDescent="0.25">
      <c r="A71" s="6" t="s">
        <v>1703</v>
      </c>
      <c r="B71" s="16" t="str">
        <f>VLOOKUP(MYRANKS_P[[#This Row],[PLAYERID]],PLAYERIDMAP[],COLUMN(PLAYERIDMAP[[#This Row],[PLAYERNAME]]),FALSE)</f>
        <v>Marco Estrada</v>
      </c>
      <c r="C71" s="16" t="str">
        <f>VLOOKUP(MYRANKS_P[[#This Row],[PLAYERID]],PLAYERIDMAP[],COLUMN(PLAYERIDMAP[TEAM]),FALSE)</f>
        <v>MIL</v>
      </c>
      <c r="D71" s="16" t="str">
        <f>VLOOKUP(MYRANKS_P[[#This Row],[PLAYERID]],PLAYERIDMAP[],COLUMN(PLAYERIDMAP[[#This Row],[POS]]),FALSE)</f>
        <v>P</v>
      </c>
      <c r="E71" s="16">
        <f>VLOOKUP(MYRANKS_P[[#This Row],[PLAYERID]],PLAYERIDMAP[],COLUMN(PLAYERIDMAP[[#This Row],[IDFANGRAPHS]]),FALSE)</f>
        <v>1118</v>
      </c>
      <c r="F71" s="36">
        <f>VLOOKUP(MYRANKS_P[[#This Row],[PLAYER NAME]],PITCHERPROJECTIONS[],COLUMN(PITCHERPROJECTIONS[[#This Row],[W]]),FALSE)</f>
        <v>8.7455797719554109</v>
      </c>
      <c r="G71" s="18">
        <f>VLOOKUP(MYRANKS_P[[#This Row],[PLAYER NAME]],PITCHERPROJECTIONS[],COLUMN(PITCHERPROJECTIONS[[#This Row],[SV]]),FALSE)</f>
        <v>0</v>
      </c>
      <c r="H71" s="18">
        <f>VLOOKUP(MYRANKS_P[[#This Row],[PLAYER NAME]],PITCHERPROJECTIONS[],COLUMN(PITCHERPROJECTIONS[[#This Row],[IP]]),FALSE)</f>
        <v>150</v>
      </c>
      <c r="I71" s="36">
        <f>VLOOKUP(MYRANKS_P[[#This Row],[PLAYER NAME]],PITCHERPROJECTIONS[],COLUMN(PITCHERPROJECTIONS[[#This Row],[H]]),FALSE)</f>
        <v>141.28790563668508</v>
      </c>
      <c r="J71" s="36">
        <f>VLOOKUP(MYRANKS_P[[#This Row],[PLAYER NAME]],PITCHERPROJECTIONS[],COLUMN(PITCHERPROJECTIONS[[#This Row],[ER]]),FALSE)</f>
        <v>61.81480183691064</v>
      </c>
      <c r="K71" s="36">
        <f>VLOOKUP(MYRANKS_P[[#This Row],[PLAYER NAME]],PITCHERPROJECTIONS[],COLUMN(PITCHERPROJECTIONS[[#This Row],[HR]]),FALSE)</f>
        <v>22.156450237624028</v>
      </c>
      <c r="L71" s="36">
        <f>VLOOKUP(MYRANKS_P[[#This Row],[PLAYER NAME]],PITCHERPROJECTIONS[],COLUMN(PITCHERPROJECTIONS[[#This Row],[SO]]),FALSE)</f>
        <v>143.33333333333334</v>
      </c>
      <c r="M71" s="36">
        <f>VLOOKUP(MYRANKS_P[[#This Row],[PLAYER NAME]],PITCHERPROJECTIONS[],COLUMN(PITCHERPROJECTIONS[[#This Row],[BB]]),FALSE)</f>
        <v>33.333333333333336</v>
      </c>
      <c r="N71" s="20">
        <f>MYRANKS_P[[#This Row],[ER]]*9/MYRANKS_P[[#This Row],[IP]]</f>
        <v>3.7088881102146378</v>
      </c>
      <c r="O71" s="20">
        <f>(MYRANKS_P[[#This Row],[BB]]+MYRANKS_P[[#This Row],[H]])/MYRANKS_P[[#This Row],[IP]]</f>
        <v>1.1641415931334562</v>
      </c>
      <c r="P71" s="20">
        <f>MYRANKS_P[[#This Row],[W]]/3.03-VLOOKUP(MYRANKS_P[[#This Row],[POS]],ReplacementLevel_P[],COLUMN(ReplacementLevel_P[W]),FALSE)</f>
        <v>-0.40367004225894032</v>
      </c>
      <c r="Q71" s="20">
        <f>MYRANKS_P[[#This Row],[SV]]/9.95</f>
        <v>0</v>
      </c>
      <c r="R71" s="20">
        <f>MYRANKS_P[[#This Row],[SO]]/39.3-VLOOKUP(MYRANKS_P[[#This Row],[POS]],ReplacementLevel_P[],COLUMN(ReplacementLevel_P[SO]),FALSE)</f>
        <v>0.26715860899067057</v>
      </c>
      <c r="S71" s="20">
        <f>((475+MYRANKS_P[[#This Row],[ER]])*9/(1192+MYRANKS_P[[#This Row],[IP]])-3.59)/-0.076-VLOOKUP(MYRANKS_P[[#This Row],[POS]],ReplacementLevel_P[],COLUMN(ReplacementLevel_P[ERA]),FALSE)</f>
        <v>0.54711490575539889</v>
      </c>
      <c r="T71" s="20">
        <f>((1466+MYRANKS_P[[#This Row],[BB]]+MYRANKS_P[[#This Row],[H]])/(1192+MYRANKS_P[[#This Row],[IP]])-1.23)/-0.015-VLOOKUP(MYRANKS_P[[#This Row],[POS]],ReplacementLevel_P[],COLUMN(ReplacementLevel_P[WHIP]),FALSE)</f>
        <v>1.0086965240924828</v>
      </c>
      <c r="U71" s="20">
        <f>MYRANKS_P[[#This Row],[WSGP]]+MYRANKS_P[[#This Row],[SVSGP]]+MYRANKS_P[[#This Row],[SOSGP]]+MYRANKS_P[[#This Row],[ERASGP]]+MYRANKS_P[[#This Row],[WHIPSGP]]</f>
        <v>1.4192999965796118</v>
      </c>
      <c r="V71" s="65">
        <f>_xlfn.RANK.EQ(MYRANKS_P[[#This Row],[TTLSGP]],U:U,0)</f>
        <v>70</v>
      </c>
    </row>
    <row r="72" spans="1:22" x14ac:dyDescent="0.25">
      <c r="A72" s="6" t="s">
        <v>1783</v>
      </c>
      <c r="B72" s="16" t="str">
        <f>VLOOKUP(MYRANKS_P[[#This Row],[PLAYERID]],PLAYERIDMAP[],COLUMN(PLAYERIDMAP[[#This Row],[PLAYERNAME]]),FALSE)</f>
        <v>Clay Buchholz</v>
      </c>
      <c r="C72" s="16" t="str">
        <f>VLOOKUP(MYRANKS_P[[#This Row],[PLAYERID]],PLAYERIDMAP[],COLUMN(PLAYERIDMAP[TEAM]),FALSE)</f>
        <v>BOS</v>
      </c>
      <c r="D72" s="16" t="str">
        <f>VLOOKUP(MYRANKS_P[[#This Row],[PLAYERID]],PLAYERIDMAP[],COLUMN(PLAYERIDMAP[[#This Row],[POS]]),FALSE)</f>
        <v>P</v>
      </c>
      <c r="E72" s="16">
        <f>VLOOKUP(MYRANKS_P[[#This Row],[PLAYERID]],PLAYERIDMAP[],COLUMN(PLAYERIDMAP[[#This Row],[IDFANGRAPHS]]),FALSE)</f>
        <v>3543</v>
      </c>
      <c r="F72" s="36">
        <f>VLOOKUP(MYRANKS_P[[#This Row],[PLAYER NAME]],PITCHERPROJECTIONS[],COLUMN(PITCHERPROJECTIONS[[#This Row],[W]]),FALSE)</f>
        <v>11.009932530174586</v>
      </c>
      <c r="G72" s="18">
        <f>VLOOKUP(MYRANKS_P[[#This Row],[PLAYER NAME]],PITCHERPROJECTIONS[],COLUMN(PITCHERPROJECTIONS[[#This Row],[SV]]),FALSE)</f>
        <v>0</v>
      </c>
      <c r="H72" s="18">
        <f>VLOOKUP(MYRANKS_P[[#This Row],[PLAYER NAME]],PITCHERPROJECTIONS[],COLUMN(PITCHERPROJECTIONS[[#This Row],[IP]]),FALSE)</f>
        <v>140</v>
      </c>
      <c r="I72" s="36">
        <f>VLOOKUP(MYRANKS_P[[#This Row],[PLAYER NAME]],PITCHERPROJECTIONS[],COLUMN(PITCHERPROJECTIONS[[#This Row],[H]]),FALSE)</f>
        <v>123.34500672981369</v>
      </c>
      <c r="J72" s="36">
        <f>VLOOKUP(MYRANKS_P[[#This Row],[PLAYER NAME]],PITCHERPROJECTIONS[],COLUMN(PITCHERPROJECTIONS[[#This Row],[ER]]),FALSE)</f>
        <v>52.157442114062036</v>
      </c>
      <c r="K72" s="36">
        <f>VLOOKUP(MYRANKS_P[[#This Row],[PLAYER NAME]],PITCHERPROJECTIONS[],COLUMN(PITCHERPROJECTIONS[[#This Row],[HR]]),FALSE)</f>
        <v>13.454595770909592</v>
      </c>
      <c r="L72" s="36">
        <f>VLOOKUP(MYRANKS_P[[#This Row],[PLAYER NAME]],PITCHERPROJECTIONS[],COLUMN(PITCHERPROJECTIONS[[#This Row],[SO]]),FALSE)</f>
        <v>108.88888888888889</v>
      </c>
      <c r="M72" s="36">
        <f>VLOOKUP(MYRANKS_P[[#This Row],[PLAYER NAME]],PITCHERPROJECTIONS[],COLUMN(PITCHERPROJECTIONS[[#This Row],[BB]]),FALSE)</f>
        <v>46.666666666666664</v>
      </c>
      <c r="N72" s="20">
        <f>MYRANKS_P[[#This Row],[ER]]*9/MYRANKS_P[[#This Row],[IP]]</f>
        <v>3.3529784216182739</v>
      </c>
      <c r="O72" s="20">
        <f>(MYRANKS_P[[#This Row],[BB]]+MYRANKS_P[[#This Row],[H]])/MYRANKS_P[[#This Row],[IP]]</f>
        <v>1.2143690956891453</v>
      </c>
      <c r="P72" s="20">
        <f>MYRANKS_P[[#This Row],[W]]/3.03-VLOOKUP(MYRANKS_P[[#This Row],[POS]],ReplacementLevel_P[],COLUMN(ReplacementLevel_P[W]),FALSE)</f>
        <v>0.34364109906752027</v>
      </c>
      <c r="Q72" s="20">
        <f>MYRANKS_P[[#This Row],[SV]]/9.95</f>
        <v>0</v>
      </c>
      <c r="R72" s="20">
        <f>MYRANKS_P[[#This Row],[SO]]/39.3-VLOOKUP(MYRANKS_P[[#This Row],[POS]],ReplacementLevel_P[],COLUMN(ReplacementLevel_P[SO]),FALSE)</f>
        <v>-0.60929035906135098</v>
      </c>
      <c r="S72" s="20">
        <f>((475+MYRANKS_P[[#This Row],[ER]])*9/(1192+MYRANKS_P[[#This Row],[IP]])-3.59)/-0.076-VLOOKUP(MYRANKS_P[[#This Row],[POS]],ReplacementLevel_P[],COLUMN(ReplacementLevel_P[ERA]),FALSE)</f>
        <v>1.0500709358052873</v>
      </c>
      <c r="T72" s="20">
        <f>((1466+MYRANKS_P[[#This Row],[BB]]+MYRANKS_P[[#This Row],[H]])/(1192+MYRANKS_P[[#This Row],[IP]])-1.23)/-0.015-VLOOKUP(MYRANKS_P[[#This Row],[POS]],ReplacementLevel_P[],COLUMN(ReplacementLevel_P[WHIP]),FALSE)</f>
        <v>0.62753386404000921</v>
      </c>
      <c r="U72" s="20">
        <f>MYRANKS_P[[#This Row],[WSGP]]+MYRANKS_P[[#This Row],[SVSGP]]+MYRANKS_P[[#This Row],[SOSGP]]+MYRANKS_P[[#This Row],[ERASGP]]+MYRANKS_P[[#This Row],[WHIPSGP]]</f>
        <v>1.4119555398514658</v>
      </c>
      <c r="V72" s="65">
        <f>_xlfn.RANK.EQ(MYRANKS_P[[#This Row],[TTLSGP]],U:U,0)</f>
        <v>71</v>
      </c>
    </row>
    <row r="73" spans="1:22" x14ac:dyDescent="0.25">
      <c r="A73" s="6" t="s">
        <v>5204</v>
      </c>
      <c r="B73" s="58" t="str">
        <f>VLOOKUP(MYRANKS_P[[#This Row],[PLAYERID]],PLAYERIDMAP[],COLUMN(PLAYERIDMAP[[#This Row],[PLAYERNAME]]),FALSE)</f>
        <v>Alex Wood</v>
      </c>
      <c r="C73" s="58" t="str">
        <f>VLOOKUP(MYRANKS_P[[#This Row],[PLAYERID]],PLAYERIDMAP[],COLUMN(PLAYERIDMAP[TEAM]),FALSE)</f>
        <v>ATL</v>
      </c>
      <c r="D73" s="58" t="str">
        <f>VLOOKUP(MYRANKS_P[[#This Row],[PLAYERID]],PLAYERIDMAP[],COLUMN(PLAYERIDMAP[[#This Row],[POS]]),FALSE)</f>
        <v>P</v>
      </c>
      <c r="E73" s="58">
        <f>VLOOKUP(MYRANKS_P[[#This Row],[PLAYERID]],PLAYERIDMAP[],COLUMN(PLAYERIDMAP[[#This Row],[IDFANGRAPHS]]),FALSE)</f>
        <v>13781</v>
      </c>
      <c r="F73" s="64">
        <f>VLOOKUP(MYRANKS_P[[#This Row],[PLAYER NAME]],PITCHERPROJECTIONS[],COLUMN(PITCHERPROJECTIONS[[#This Row],[W]]),FALSE)</f>
        <v>10.573473572699903</v>
      </c>
      <c r="G73" s="58">
        <f>VLOOKUP(MYRANKS_P[[#This Row],[PLAYER NAME]],PITCHERPROJECTIONS[],COLUMN(PITCHERPROJECTIONS[[#This Row],[SV]]),FALSE)</f>
        <v>0</v>
      </c>
      <c r="H73" s="58">
        <f>VLOOKUP(MYRANKS_P[[#This Row],[PLAYER NAME]],PITCHERPROJECTIONS[],COLUMN(PITCHERPROJECTIONS[[#This Row],[IP]]),FALSE)</f>
        <v>165</v>
      </c>
      <c r="I73" s="64">
        <f>VLOOKUP(MYRANKS_P[[#This Row],[PLAYER NAME]],PITCHERPROJECTIONS[],COLUMN(PITCHERPROJECTIONS[[#This Row],[H]]),FALSE)</f>
        <v>156.87555228276875</v>
      </c>
      <c r="J73" s="64">
        <f>VLOOKUP(MYRANKS_P[[#This Row],[PLAYER NAME]],PITCHERPROJECTIONS[],COLUMN(PITCHERPROJECTIONS[[#This Row],[ER]]),FALSE)</f>
        <v>65.693003495938981</v>
      </c>
      <c r="K73" s="64">
        <f>VLOOKUP(MYRANKS_P[[#This Row],[PLAYER NAME]],PITCHERPROJECTIONS[],COLUMN(PITCHERPROJECTIONS[[#This Row],[HR]]),FALSE)</f>
        <v>14.661266568483063</v>
      </c>
      <c r="L73" s="64">
        <f>VLOOKUP(MYRANKS_P[[#This Row],[PLAYER NAME]],PITCHERPROJECTIONS[],COLUMN(PITCHERPROJECTIONS[[#This Row],[SO]]),FALSE)</f>
        <v>146.66666666666666</v>
      </c>
      <c r="M73" s="64">
        <f>VLOOKUP(MYRANKS_P[[#This Row],[PLAYER NAME]],PITCHERPROJECTIONS[],COLUMN(PITCHERPROJECTIONS[[#This Row],[BB]]),FALSE)</f>
        <v>55</v>
      </c>
      <c r="N73" s="68">
        <f>MYRANKS_P[[#This Row],[ER]]*9/MYRANKS_P[[#This Row],[IP]]</f>
        <v>3.5832547361421265</v>
      </c>
      <c r="O73" s="68">
        <f>(MYRANKS_P[[#This Row],[BB]]+MYRANKS_P[[#This Row],[H]])/MYRANKS_P[[#This Row],[IP]]</f>
        <v>1.2840942562592046</v>
      </c>
      <c r="P73" s="65">
        <f>MYRANKS_P[[#This Row],[W]]/3.03-VLOOKUP(MYRANKS_P[[#This Row],[POS]],ReplacementLevel_P[],COLUMN(ReplacementLevel_P[W]),FALSE)</f>
        <v>0.19959523851481986</v>
      </c>
      <c r="Q73" s="68">
        <f>MYRANKS_P[[#This Row],[SV]]/9.95</f>
        <v>0</v>
      </c>
      <c r="R73" s="65">
        <f>MYRANKS_P[[#This Row],[SO]]/39.3-VLOOKUP(MYRANKS_P[[#This Row],[POS]],ReplacementLevel_P[],COLUMN(ReplacementLevel_P[SO]),FALSE)</f>
        <v>0.35197625106022068</v>
      </c>
      <c r="S73" s="65">
        <f>((475+MYRANKS_P[[#This Row],[ER]])*9/(1192+MYRANKS_P[[#This Row],[IP]])-3.59)/-0.076-VLOOKUP(MYRANKS_P[[#This Row],[POS]],ReplacementLevel_P[],COLUMN(ReplacementLevel_P[ERA]),FALSE)</f>
        <v>0.73229190296463553</v>
      </c>
      <c r="T73" s="65">
        <f>((1466+MYRANKS_P[[#This Row],[BB]]+MYRANKS_P[[#This Row],[H]])/(1192+MYRANKS_P[[#This Row],[IP]])-1.23)/-0.015-VLOOKUP(MYRANKS_P[[#This Row],[POS]],ReplacementLevel_P[],COLUMN(ReplacementLevel_P[WHIP]),FALSE)</f>
        <v>7.9366136931044162E-2</v>
      </c>
      <c r="U73" s="68">
        <f>MYRANKS_P[[#This Row],[WSGP]]+MYRANKS_P[[#This Row],[SVSGP]]+MYRANKS_P[[#This Row],[SOSGP]]+MYRANKS_P[[#This Row],[ERASGP]]+MYRANKS_P[[#This Row],[WHIPSGP]]</f>
        <v>1.3632295294707202</v>
      </c>
      <c r="V73" s="65">
        <f>_xlfn.RANK.EQ(MYRANKS_P[[#This Row],[TTLSGP]],U:U,0)</f>
        <v>72</v>
      </c>
    </row>
    <row r="74" spans="1:22" x14ac:dyDescent="0.25">
      <c r="A74" s="6" t="s">
        <v>1679</v>
      </c>
      <c r="B74" s="16" t="str">
        <f>VLOOKUP(MYRANKS_P[[#This Row],[PLAYERID]],PLAYERIDMAP[],COLUMN(PLAYERIDMAP[[#This Row],[PLAYERNAME]]),FALSE)</f>
        <v>Glen Perkins</v>
      </c>
      <c r="C74" s="16" t="str">
        <f>VLOOKUP(MYRANKS_P[[#This Row],[PLAYERID]],PLAYERIDMAP[],COLUMN(PLAYERIDMAP[TEAM]),FALSE)</f>
        <v>MIN</v>
      </c>
      <c r="D74" s="16" t="str">
        <f>VLOOKUP(MYRANKS_P[[#This Row],[PLAYERID]],PLAYERIDMAP[],COLUMN(PLAYERIDMAP[[#This Row],[POS]]),FALSE)</f>
        <v>P</v>
      </c>
      <c r="E74" s="16">
        <f>VLOOKUP(MYRANKS_P[[#This Row],[PLAYERID]],PLAYERIDMAP[],COLUMN(PLAYERIDMAP[[#This Row],[IDFANGRAPHS]]),FALSE)</f>
        <v>8041</v>
      </c>
      <c r="F74" s="36">
        <f>VLOOKUP(MYRANKS_P[[#This Row],[PLAYER NAME]],PITCHERPROJECTIONS[],COLUMN(PITCHERPROJECTIONS[[#This Row],[W]]),FALSE)</f>
        <v>3.4964319879154915</v>
      </c>
      <c r="G74" s="18">
        <f>VLOOKUP(MYRANKS_P[[#This Row],[PLAYER NAME]],PITCHERPROJECTIONS[],COLUMN(PITCHERPROJECTIONS[[#This Row],[SV]]),FALSE)</f>
        <v>30</v>
      </c>
      <c r="H74" s="18">
        <f>VLOOKUP(MYRANKS_P[[#This Row],[PLAYER NAME]],PITCHERPROJECTIONS[],COLUMN(PITCHERPROJECTIONS[[#This Row],[IP]]),FALSE)</f>
        <v>65</v>
      </c>
      <c r="I74" s="36">
        <f>VLOOKUP(MYRANKS_P[[#This Row],[PLAYER NAME]],PITCHERPROJECTIONS[],COLUMN(PITCHERPROJECTIONS[[#This Row],[H]]),FALSE)</f>
        <v>56.889658999974166</v>
      </c>
      <c r="J74" s="36">
        <f>VLOOKUP(MYRANKS_P[[#This Row],[PLAYER NAME]],PITCHERPROJECTIONS[],COLUMN(PITCHERPROJECTIONS[[#This Row],[ER]]),FALSE)</f>
        <v>22.549587868592926</v>
      </c>
      <c r="K74" s="36">
        <f>VLOOKUP(MYRANKS_P[[#This Row],[PLAYER NAME]],PITCHERPROJECTIONS[],COLUMN(PITCHERPROJECTIONS[[#This Row],[HR]]),FALSE)</f>
        <v>6.580362597554573</v>
      </c>
      <c r="L74" s="36">
        <f>VLOOKUP(MYRANKS_P[[#This Row],[PLAYER NAME]],PITCHERPROJECTIONS[],COLUMN(PITCHERPROJECTIONS[[#This Row],[SO]]),FALSE)</f>
        <v>72.222222222222229</v>
      </c>
      <c r="M74" s="36">
        <f>VLOOKUP(MYRANKS_P[[#This Row],[PLAYER NAME]],PITCHERPROJECTIONS[],COLUMN(PITCHERPROJECTIONS[[#This Row],[BB]]),FALSE)</f>
        <v>15.166666666666668</v>
      </c>
      <c r="N74" s="20">
        <f>MYRANKS_P[[#This Row],[ER]]*9/MYRANKS_P[[#This Row],[IP]]</f>
        <v>3.1222506279590205</v>
      </c>
      <c r="O74" s="20">
        <f>(MYRANKS_P[[#This Row],[BB]]+MYRANKS_P[[#This Row],[H]])/MYRANKS_P[[#This Row],[IP]]</f>
        <v>1.108558856409859</v>
      </c>
      <c r="P74" s="20">
        <f>MYRANKS_P[[#This Row],[W]]/3.03-VLOOKUP(MYRANKS_P[[#This Row],[POS]],ReplacementLevel_P[],COLUMN(ReplacementLevel_P[W]),FALSE)</f>
        <v>-2.1360620501929071</v>
      </c>
      <c r="Q74" s="20">
        <f>MYRANKS_P[[#This Row],[SV]]/9.95</f>
        <v>3.0150753768844223</v>
      </c>
      <c r="R74" s="20">
        <f>MYRANKS_P[[#This Row],[SO]]/39.3-VLOOKUP(MYRANKS_P[[#This Row],[POS]],ReplacementLevel_P[],COLUMN(ReplacementLevel_P[SO]),FALSE)</f>
        <v>-1.5422844218264062</v>
      </c>
      <c r="S74" s="20">
        <f>((475+MYRANKS_P[[#This Row],[ER]])*9/(1192+MYRANKS_P[[#This Row],[IP]])-3.59)/-0.076-VLOOKUP(MYRANKS_P[[#This Row],[POS]],ReplacementLevel_P[],COLUMN(ReplacementLevel_P[ERA]),FALSE)</f>
        <v>1.043058547739641</v>
      </c>
      <c r="T74" s="20">
        <f>((1466+MYRANKS_P[[#This Row],[BB]]+MYRANKS_P[[#This Row],[H]])/(1192+MYRANKS_P[[#This Row],[IP]])-1.23)/-0.015-VLOOKUP(MYRANKS_P[[#This Row],[POS]],ReplacementLevel_P[],COLUMN(ReplacementLevel_P[WHIP]),FALSE)</f>
        <v>0.93713732873821787</v>
      </c>
      <c r="U74" s="20">
        <f>MYRANKS_P[[#This Row],[WSGP]]+MYRANKS_P[[#This Row],[SVSGP]]+MYRANKS_P[[#This Row],[SOSGP]]+MYRANKS_P[[#This Row],[ERASGP]]+MYRANKS_P[[#This Row],[WHIPSGP]]</f>
        <v>1.3169247813429679</v>
      </c>
      <c r="V74" s="65">
        <f>_xlfn.RANK.EQ(MYRANKS_P[[#This Row],[TTLSGP]],U:U,0)</f>
        <v>73</v>
      </c>
    </row>
    <row r="75" spans="1:22" x14ac:dyDescent="0.25">
      <c r="A75" s="6" t="s">
        <v>1697</v>
      </c>
      <c r="B75" s="16" t="str">
        <f>VLOOKUP(MYRANKS_P[[#This Row],[PLAYERID]],PLAYERIDMAP[],COLUMN(PLAYERIDMAP[[#This Row],[PLAYERNAME]]),FALSE)</f>
        <v>Rafael Soriano</v>
      </c>
      <c r="C75" s="16" t="str">
        <f>VLOOKUP(MYRANKS_P[[#This Row],[PLAYERID]],PLAYERIDMAP[],COLUMN(PLAYERIDMAP[TEAM]),FALSE)</f>
        <v>WAS</v>
      </c>
      <c r="D75" s="16" t="str">
        <f>VLOOKUP(MYRANKS_P[[#This Row],[PLAYERID]],PLAYERIDMAP[],COLUMN(PLAYERIDMAP[[#This Row],[POS]]),FALSE)</f>
        <v>P</v>
      </c>
      <c r="E75" s="16">
        <f>VLOOKUP(MYRANKS_P[[#This Row],[PLAYERID]],PLAYERIDMAP[],COLUMN(PLAYERIDMAP[[#This Row],[IDFANGRAPHS]]),FALSE)</f>
        <v>1100</v>
      </c>
      <c r="F75" s="36">
        <f>VLOOKUP(MYRANKS_P[[#This Row],[PLAYER NAME]],PITCHERPROJECTIONS[],COLUMN(PITCHERPROJECTIONS[[#This Row],[W]]),FALSE)</f>
        <v>3.4313470740129128</v>
      </c>
      <c r="G75" s="18">
        <f>VLOOKUP(MYRANKS_P[[#This Row],[PLAYER NAME]],PITCHERPROJECTIONS[],COLUMN(PITCHERPROJECTIONS[[#This Row],[SV]]),FALSE)</f>
        <v>40</v>
      </c>
      <c r="H75" s="18">
        <f>VLOOKUP(MYRANKS_P[[#This Row],[PLAYER NAME]],PITCHERPROJECTIONS[],COLUMN(PITCHERPROJECTIONS[[#This Row],[IP]]),FALSE)</f>
        <v>65</v>
      </c>
      <c r="I75" s="36">
        <f>VLOOKUP(MYRANKS_P[[#This Row],[PLAYER NAME]],PITCHERPROJECTIONS[],COLUMN(PITCHERPROJECTIONS[[#This Row],[H]]),FALSE)</f>
        <v>58.727587687024773</v>
      </c>
      <c r="J75" s="36">
        <f>VLOOKUP(MYRANKS_P[[#This Row],[PLAYER NAME]],PITCHERPROJECTIONS[],COLUMN(PITCHERPROJECTIONS[[#This Row],[ER]]),FALSE)</f>
        <v>24.643420966313023</v>
      </c>
      <c r="K75" s="36">
        <f>VLOOKUP(MYRANKS_P[[#This Row],[PLAYER NAME]],PITCHERPROJECTIONS[],COLUMN(PITCHERPROJECTIONS[[#This Row],[HR]]),FALSE)</f>
        <v>6.4868469462840315</v>
      </c>
      <c r="L75" s="36">
        <f>VLOOKUP(MYRANKS_P[[#This Row],[PLAYER NAME]],PITCHERPROJECTIONS[],COLUMN(PITCHERPROJECTIONS[[#This Row],[SO]]),FALSE)</f>
        <v>54.166666666666664</v>
      </c>
      <c r="M75" s="36">
        <f>VLOOKUP(MYRANKS_P[[#This Row],[PLAYER NAME]],PITCHERPROJECTIONS[],COLUMN(PITCHERPROJECTIONS[[#This Row],[BB]]),FALSE)</f>
        <v>20.222222222222221</v>
      </c>
      <c r="N75" s="20">
        <f>MYRANKS_P[[#This Row],[ER]]*9/MYRANKS_P[[#This Row],[IP]]</f>
        <v>3.412165979951034</v>
      </c>
      <c r="O75" s="20">
        <f>(MYRANKS_P[[#This Row],[BB]]+MYRANKS_P[[#This Row],[H]])/MYRANKS_P[[#This Row],[IP]]</f>
        <v>1.2146124601422614</v>
      </c>
      <c r="P75" s="20">
        <f>MYRANKS_P[[#This Row],[W]]/3.03-VLOOKUP(MYRANKS_P[[#This Row],[POS]],ReplacementLevel_P[],COLUMN(ReplacementLevel_P[W]),FALSE)</f>
        <v>-2.1575422197977185</v>
      </c>
      <c r="Q75" s="20">
        <f>MYRANKS_P[[#This Row],[SV]]/9.95</f>
        <v>4.0201005025125633</v>
      </c>
      <c r="R75" s="20">
        <f>MYRANKS_P[[#This Row],[SO]]/39.3-VLOOKUP(MYRANKS_P[[#This Row],[POS]],ReplacementLevel_P[],COLUMN(ReplacementLevel_P[SO]),FALSE)</f>
        <v>-2.0017133163698047</v>
      </c>
      <c r="S75" s="20">
        <f>((475+MYRANKS_P[[#This Row],[ER]])*9/(1192+MYRANKS_P[[#This Row],[IP]])-3.59)/-0.076-VLOOKUP(MYRANKS_P[[#This Row],[POS]],ReplacementLevel_P[],COLUMN(ReplacementLevel_P[ERA]),FALSE)</f>
        <v>0.84580005969918093</v>
      </c>
      <c r="T75" s="20">
        <f>((1466+MYRANKS_P[[#This Row],[BB]]+MYRANKS_P[[#This Row],[H]])/(1192+MYRANKS_P[[#This Row],[IP]])-1.23)/-0.015-VLOOKUP(MYRANKS_P[[#This Row],[POS]],ReplacementLevel_P[],COLUMN(ReplacementLevel_P[WHIP]),FALSE)</f>
        <v>0.57153222438360174</v>
      </c>
      <c r="U75" s="20">
        <f>MYRANKS_P[[#This Row],[WSGP]]+MYRANKS_P[[#This Row],[SVSGP]]+MYRANKS_P[[#This Row],[SOSGP]]+MYRANKS_P[[#This Row],[ERASGP]]+MYRANKS_P[[#This Row],[WHIPSGP]]</f>
        <v>1.2781772504278228</v>
      </c>
      <c r="V75" s="65">
        <f>_xlfn.RANK.EQ(MYRANKS_P[[#This Row],[TTLSGP]],U:U,0)</f>
        <v>74</v>
      </c>
    </row>
    <row r="76" spans="1:22" x14ac:dyDescent="0.25">
      <c r="A76" s="6" t="s">
        <v>5111</v>
      </c>
      <c r="B76" s="58" t="str">
        <f>VLOOKUP(MYRANKS_P[[#This Row],[PLAYERID]],PLAYERIDMAP[],COLUMN(PLAYERIDMAP[[#This Row],[PLAYERNAME]]),FALSE)</f>
        <v>Taijuan Walker</v>
      </c>
      <c r="C76" s="58" t="str">
        <f>VLOOKUP(MYRANKS_P[[#This Row],[PLAYERID]],PLAYERIDMAP[],COLUMN(PLAYERIDMAP[TEAM]),FALSE)</f>
        <v>SEA</v>
      </c>
      <c r="D76" s="58" t="str">
        <f>VLOOKUP(MYRANKS_P[[#This Row],[PLAYERID]],PLAYERIDMAP[],COLUMN(PLAYERIDMAP[[#This Row],[POS]]),FALSE)</f>
        <v>P</v>
      </c>
      <c r="E76" s="58">
        <f>VLOOKUP(MYRANKS_P[[#This Row],[PLAYERID]],PLAYERIDMAP[],COLUMN(PLAYERIDMAP[[#This Row],[IDFANGRAPHS]]),FALSE)</f>
        <v>11836</v>
      </c>
      <c r="F76" s="64">
        <f>VLOOKUP(MYRANKS_P[[#This Row],[PLAYER NAME]],PITCHERPROJECTIONS[],COLUMN(PITCHERPROJECTIONS[[#This Row],[W]]),FALSE)</f>
        <v>9.7548007212461201</v>
      </c>
      <c r="G76" s="58">
        <f>VLOOKUP(MYRANKS_P[[#This Row],[PLAYER NAME]],PITCHERPROJECTIONS[],COLUMN(PITCHERPROJECTIONS[[#This Row],[SV]]),FALSE)</f>
        <v>0</v>
      </c>
      <c r="H76" s="58">
        <f>VLOOKUP(MYRANKS_P[[#This Row],[PLAYER NAME]],PITCHERPROJECTIONS[],COLUMN(PITCHERPROJECTIONS[[#This Row],[IP]]),FALSE)</f>
        <v>175</v>
      </c>
      <c r="I76" s="64">
        <f>VLOOKUP(MYRANKS_P[[#This Row],[PLAYER NAME]],PITCHERPROJECTIONS[],COLUMN(PITCHERPROJECTIONS[[#This Row],[H]]),FALSE)</f>
        <v>167.03703703703704</v>
      </c>
      <c r="J76" s="64">
        <f>VLOOKUP(MYRANKS_P[[#This Row],[PLAYER NAME]],PITCHERPROJECTIONS[],COLUMN(PITCHERPROJECTIONS[[#This Row],[ER]]),FALSE)</f>
        <v>73.725385517799609</v>
      </c>
      <c r="K76" s="64">
        <f>VLOOKUP(MYRANKS_P[[#This Row],[PLAYER NAME]],PITCHERPROJECTIONS[],COLUMN(PITCHERPROJECTIONS[[#This Row],[HR]]),FALSE)</f>
        <v>20.370370370370377</v>
      </c>
      <c r="L76" s="64">
        <f>VLOOKUP(MYRANKS_P[[#This Row],[PLAYER NAME]],PITCHERPROJECTIONS[],COLUMN(PITCHERPROJECTIONS[[#This Row],[SO]]),FALSE)</f>
        <v>165.27777777777777</v>
      </c>
      <c r="M76" s="64">
        <f>VLOOKUP(MYRANKS_P[[#This Row],[PLAYER NAME]],PITCHERPROJECTIONS[],COLUMN(PITCHERPROJECTIONS[[#This Row],[BB]]),FALSE)</f>
        <v>56.388888888888886</v>
      </c>
      <c r="N76" s="68">
        <f>MYRANKS_P[[#This Row],[ER]]*9/MYRANKS_P[[#This Row],[IP]]</f>
        <v>3.7915912552011228</v>
      </c>
      <c r="O76" s="68">
        <f>(MYRANKS_P[[#This Row],[BB]]+MYRANKS_P[[#This Row],[H]])/MYRANKS_P[[#This Row],[IP]]</f>
        <v>1.2767195767195767</v>
      </c>
      <c r="P76" s="65">
        <f>MYRANKS_P[[#This Row],[W]]/3.03-VLOOKUP(MYRANKS_P[[#This Row],[POS]],ReplacementLevel_P[],COLUMN(ReplacementLevel_P[W]),FALSE)</f>
        <v>-7.0593821370917187E-2</v>
      </c>
      <c r="Q76" s="68">
        <f>MYRANKS_P[[#This Row],[SV]]/9.95</f>
        <v>0</v>
      </c>
      <c r="R76" s="65">
        <f>MYRANKS_P[[#This Row],[SO]]/39.3-VLOOKUP(MYRANKS_P[[#This Row],[POS]],ReplacementLevel_P[],COLUMN(ReplacementLevel_P[SO]),FALSE)</f>
        <v>0.82554141928187796</v>
      </c>
      <c r="S76" s="65">
        <f>((475+MYRANKS_P[[#This Row],[ER]])*9/(1192+MYRANKS_P[[#This Row],[IP]])-3.59)/-0.076-VLOOKUP(MYRANKS_P[[#This Row],[POS]],ReplacementLevel_P[],COLUMN(ReplacementLevel_P[ERA]),FALSE)</f>
        <v>0.3816279438243862</v>
      </c>
      <c r="T76" s="65">
        <f>((1466+MYRANKS_P[[#This Row],[BB]]+MYRANKS_P[[#This Row],[H]])/(1192+MYRANKS_P[[#This Row],[IP]])-1.23)/-0.015-VLOOKUP(MYRANKS_P[[#This Row],[POS]],ReplacementLevel_P[],COLUMN(ReplacementLevel_P[WHIP]),FALSE)</f>
        <v>0.11907457079123024</v>
      </c>
      <c r="U76" s="68">
        <f>MYRANKS_P[[#This Row],[WSGP]]+MYRANKS_P[[#This Row],[SVSGP]]+MYRANKS_P[[#This Row],[SOSGP]]+MYRANKS_P[[#This Row],[ERASGP]]+MYRANKS_P[[#This Row],[WHIPSGP]]</f>
        <v>1.2556501125265771</v>
      </c>
      <c r="V76" s="65">
        <f>_xlfn.RANK.EQ(MYRANKS_P[[#This Row],[TTLSGP]],U:U,0)</f>
        <v>75</v>
      </c>
    </row>
    <row r="77" spans="1:22" x14ac:dyDescent="0.25">
      <c r="A77" s="6" t="s">
        <v>1745</v>
      </c>
      <c r="B77" s="16" t="str">
        <f>VLOOKUP(MYRANKS_P[[#This Row],[PLAYERID]],PLAYERIDMAP[],COLUMN(PLAYERIDMAP[[#This Row],[PLAYERNAME]]),FALSE)</f>
        <v>Ivan Nova</v>
      </c>
      <c r="C77" s="16" t="str">
        <f>VLOOKUP(MYRANKS_P[[#This Row],[PLAYERID]],PLAYERIDMAP[],COLUMN(PLAYERIDMAP[TEAM]),FALSE)</f>
        <v>NYY</v>
      </c>
      <c r="D77" s="16" t="str">
        <f>VLOOKUP(MYRANKS_P[[#This Row],[PLAYERID]],PLAYERIDMAP[],COLUMN(PLAYERIDMAP[[#This Row],[POS]]),FALSE)</f>
        <v>P</v>
      </c>
      <c r="E77" s="16">
        <f>VLOOKUP(MYRANKS_P[[#This Row],[PLAYERID]],PLAYERIDMAP[],COLUMN(PLAYERIDMAP[[#This Row],[IDFANGRAPHS]]),FALSE)</f>
        <v>1994</v>
      </c>
      <c r="F77" s="36">
        <f>VLOOKUP(MYRANKS_P[[#This Row],[PLAYER NAME]],PITCHERPROJECTIONS[],COLUMN(PITCHERPROJECTIONS[[#This Row],[W]]),FALSE)</f>
        <v>11.027663595190107</v>
      </c>
      <c r="G77" s="18">
        <f>VLOOKUP(MYRANKS_P[[#This Row],[PLAYER NAME]],PITCHERPROJECTIONS[],COLUMN(PITCHERPROJECTIONS[[#This Row],[SV]]),FALSE)</f>
        <v>0</v>
      </c>
      <c r="H77" s="18">
        <f>VLOOKUP(MYRANKS_P[[#This Row],[PLAYER NAME]],PITCHERPROJECTIONS[],COLUMN(PITCHERPROJECTIONS[[#This Row],[IP]]),FALSE)</f>
        <v>190</v>
      </c>
      <c r="I77" s="36">
        <f>VLOOKUP(MYRANKS_P[[#This Row],[PLAYER NAME]],PITCHERPROJECTIONS[],COLUMN(PITCHERPROJECTIONS[[#This Row],[H]]),FALSE)</f>
        <v>190.92631633765214</v>
      </c>
      <c r="J77" s="36">
        <f>VLOOKUP(MYRANKS_P[[#This Row],[PLAYER NAME]],PITCHERPROJECTIONS[],COLUMN(PITCHERPROJECTIONS[[#This Row],[ER]]),FALSE)</f>
        <v>79.91002336089548</v>
      </c>
      <c r="K77" s="36">
        <f>VLOOKUP(MYRANKS_P[[#This Row],[PLAYER NAME]],PITCHERPROJECTIONS[],COLUMN(PITCHERPROJECTIONS[[#This Row],[HR]]),FALSE)</f>
        <v>17.9096416543108</v>
      </c>
      <c r="L77" s="36">
        <f>VLOOKUP(MYRANKS_P[[#This Row],[PLAYER NAME]],PITCHERPROJECTIONS[],COLUMN(PITCHERPROJECTIONS[[#This Row],[SO]]),FALSE)</f>
        <v>160.44444444444443</v>
      </c>
      <c r="M77" s="36">
        <f>VLOOKUP(MYRANKS_P[[#This Row],[PLAYER NAME]],PITCHERPROJECTIONS[],COLUMN(PITCHERPROJECTIONS[[#This Row],[BB]]),FALSE)</f>
        <v>57</v>
      </c>
      <c r="N77" s="20">
        <f>MYRANKS_P[[#This Row],[ER]]*9/MYRANKS_P[[#This Row],[IP]]</f>
        <v>3.7852116328845229</v>
      </c>
      <c r="O77" s="20">
        <f>(MYRANKS_P[[#This Row],[BB]]+MYRANKS_P[[#This Row],[H]])/MYRANKS_P[[#This Row],[IP]]</f>
        <v>1.3048753491455376</v>
      </c>
      <c r="P77" s="20">
        <f>MYRANKS_P[[#This Row],[W]]/3.03-VLOOKUP(MYRANKS_P[[#This Row],[POS]],ReplacementLevel_P[],COLUMN(ReplacementLevel_P[W]),FALSE)</f>
        <v>0.34949293570630635</v>
      </c>
      <c r="Q77" s="20">
        <f>MYRANKS_P[[#This Row],[SV]]/9.95</f>
        <v>0</v>
      </c>
      <c r="R77" s="20">
        <f>MYRANKS_P[[#This Row],[SO]]/39.3-VLOOKUP(MYRANKS_P[[#This Row],[POS]],ReplacementLevel_P[],COLUMN(ReplacementLevel_P[SO]),FALSE)</f>
        <v>0.70255583828102885</v>
      </c>
      <c r="S77" s="20">
        <f>((475+MYRANKS_P[[#This Row],[ER]])*9/(1192+MYRANKS_P[[#This Row],[IP]])-3.59)/-0.076-VLOOKUP(MYRANKS_P[[#This Row],[POS]],ReplacementLevel_P[],COLUMN(ReplacementLevel_P[ERA]),FALSE)</f>
        <v>0.36761700959651283</v>
      </c>
      <c r="T77" s="20">
        <f>((1466+MYRANKS_P[[#This Row],[BB]]+MYRANKS_P[[#This Row],[H]])/(1192+MYRANKS_P[[#This Row],[IP]])-1.23)/-0.015-VLOOKUP(MYRANKS_P[[#This Row],[POS]],ReplacementLevel_P[],COLUMN(ReplacementLevel_P[WHIP]),FALSE)</f>
        <v>-0.16854878618679081</v>
      </c>
      <c r="U77" s="20">
        <f>MYRANKS_P[[#This Row],[WSGP]]+MYRANKS_P[[#This Row],[SVSGP]]+MYRANKS_P[[#This Row],[SOSGP]]+MYRANKS_P[[#This Row],[ERASGP]]+MYRANKS_P[[#This Row],[WHIPSGP]]</f>
        <v>1.2511169973970571</v>
      </c>
      <c r="V77" s="65">
        <f>_xlfn.RANK.EQ(MYRANKS_P[[#This Row],[TTLSGP]],U:U,0)</f>
        <v>76</v>
      </c>
    </row>
    <row r="78" spans="1:22" x14ac:dyDescent="0.25">
      <c r="A78" s="6" t="s">
        <v>1704</v>
      </c>
      <c r="B78" s="16" t="str">
        <f>VLOOKUP(MYRANKS_P[[#This Row],[PLAYERID]],PLAYERIDMAP[],COLUMN(PLAYERIDMAP[[#This Row],[PLAYERNAME]]),FALSE)</f>
        <v>Derek Holland</v>
      </c>
      <c r="C78" s="16" t="str">
        <f>VLOOKUP(MYRANKS_P[[#This Row],[PLAYERID]],PLAYERIDMAP[],COLUMN(PLAYERIDMAP[TEAM]),FALSE)</f>
        <v>TEX</v>
      </c>
      <c r="D78" s="16" t="str">
        <f>VLOOKUP(MYRANKS_P[[#This Row],[PLAYERID]],PLAYERIDMAP[],COLUMN(PLAYERIDMAP[[#This Row],[POS]]),FALSE)</f>
        <v>P</v>
      </c>
      <c r="E78" s="16">
        <f>VLOOKUP(MYRANKS_P[[#This Row],[PLAYERID]],PLAYERIDMAP[],COLUMN(PLAYERIDMAP[[#This Row],[IDFANGRAPHS]]),FALSE)</f>
        <v>4141</v>
      </c>
      <c r="F78" s="36">
        <f>VLOOKUP(MYRANKS_P[[#This Row],[PLAYER NAME]],PITCHERPROJECTIONS[],COLUMN(PITCHERPROJECTIONS[[#This Row],[W]]),FALSE)</f>
        <v>11.838876277778311</v>
      </c>
      <c r="G78" s="18">
        <f>VLOOKUP(MYRANKS_P[[#This Row],[PLAYER NAME]],PITCHERPROJECTIONS[],COLUMN(PITCHERPROJECTIONS[[#This Row],[SV]]),FALSE)</f>
        <v>0</v>
      </c>
      <c r="H78" s="18">
        <f>VLOOKUP(MYRANKS_P[[#This Row],[PLAYER NAME]],PITCHERPROJECTIONS[],COLUMN(PITCHERPROJECTIONS[[#This Row],[IP]]),FALSE)</f>
        <v>195</v>
      </c>
      <c r="I78" s="36">
        <f>VLOOKUP(MYRANKS_P[[#This Row],[PLAYER NAME]],PITCHERPROJECTIONS[],COLUMN(PITCHERPROJECTIONS[[#This Row],[H]]),FALSE)</f>
        <v>194.14146744287996</v>
      </c>
      <c r="J78" s="36">
        <f>VLOOKUP(MYRANKS_P[[#This Row],[PLAYER NAME]],PITCHERPROJECTIONS[],COLUMN(PITCHERPROJECTIONS[[#This Row],[ER]]),FALSE)</f>
        <v>87.675039864208756</v>
      </c>
      <c r="K78" s="36">
        <f>VLOOKUP(MYRANKS_P[[#This Row],[PLAYER NAME]],PITCHERPROJECTIONS[],COLUMN(PITCHERPROJECTIONS[[#This Row],[HR]]),FALSE)</f>
        <v>26.416881154463869</v>
      </c>
      <c r="L78" s="36">
        <f>VLOOKUP(MYRANKS_P[[#This Row],[PLAYER NAME]],PITCHERPROJECTIONS[],COLUMN(PITCHERPROJECTIONS[[#This Row],[SO]]),FALSE)</f>
        <v>164.66666666666666</v>
      </c>
      <c r="M78" s="36">
        <f>VLOOKUP(MYRANKS_P[[#This Row],[PLAYER NAME]],PITCHERPROJECTIONS[],COLUMN(PITCHERPROJECTIONS[[#This Row],[BB]]),FALSE)</f>
        <v>58.500000000000007</v>
      </c>
      <c r="N78" s="20">
        <f>MYRANKS_P[[#This Row],[ER]]*9/MYRANKS_P[[#This Row],[IP]]</f>
        <v>4.0465403014250194</v>
      </c>
      <c r="O78" s="20">
        <f>(MYRANKS_P[[#This Row],[BB]]+MYRANKS_P[[#This Row],[H]])/MYRANKS_P[[#This Row],[IP]]</f>
        <v>1.2955972689378459</v>
      </c>
      <c r="P78" s="20">
        <f>MYRANKS_P[[#This Row],[W]]/3.03-VLOOKUP(MYRANKS_P[[#This Row],[POS]],ReplacementLevel_P[],COLUMN(ReplacementLevel_P[W]),FALSE)</f>
        <v>0.61721989365620855</v>
      </c>
      <c r="Q78" s="20">
        <f>MYRANKS_P[[#This Row],[SV]]/9.95</f>
        <v>0</v>
      </c>
      <c r="R78" s="20">
        <f>MYRANKS_P[[#This Row],[SO]]/39.3-VLOOKUP(MYRANKS_P[[#This Row],[POS]],ReplacementLevel_P[],COLUMN(ReplacementLevel_P[SO]),FALSE)</f>
        <v>0.80999151823579307</v>
      </c>
      <c r="S78" s="20">
        <f>((475+MYRANKS_P[[#This Row],[ER]])*9/(1192+MYRANKS_P[[#This Row],[IP]])-3.59)/-0.076-VLOOKUP(MYRANKS_P[[#This Row],[POS]],ReplacementLevel_P[],COLUMN(ReplacementLevel_P[ERA]),FALSE)</f>
        <v>-0.12394413138806792</v>
      </c>
      <c r="T78" s="20">
        <f>((1466+MYRANKS_P[[#This Row],[BB]]+MYRANKS_P[[#This Row],[H]])/(1192+MYRANKS_P[[#This Row],[IP]])-1.23)/-0.015-VLOOKUP(MYRANKS_P[[#This Row],[POS]],ReplacementLevel_P[],COLUMN(ReplacementLevel_P[WHIP]),FALSE)</f>
        <v>-9.7136142411916371E-2</v>
      </c>
      <c r="U78" s="20">
        <f>MYRANKS_P[[#This Row],[WSGP]]+MYRANKS_P[[#This Row],[SVSGP]]+MYRANKS_P[[#This Row],[SOSGP]]+MYRANKS_P[[#This Row],[ERASGP]]+MYRANKS_P[[#This Row],[WHIPSGP]]</f>
        <v>1.2061311380920174</v>
      </c>
      <c r="V78" s="65">
        <f>_xlfn.RANK.EQ(MYRANKS_P[[#This Row],[TTLSGP]],U:U,0)</f>
        <v>77</v>
      </c>
    </row>
    <row r="79" spans="1:22" x14ac:dyDescent="0.25">
      <c r="A79" s="6" t="s">
        <v>1751</v>
      </c>
      <c r="B79" s="16" t="str">
        <f>VLOOKUP(MYRANKS_P[[#This Row],[PLAYERID]],PLAYERIDMAP[],COLUMN(PLAYERIDMAP[[#This Row],[PLAYERNAME]]),FALSE)</f>
        <v>Wade Miley</v>
      </c>
      <c r="C79" s="16" t="str">
        <f>VLOOKUP(MYRANKS_P[[#This Row],[PLAYERID]],PLAYERIDMAP[],COLUMN(PLAYERIDMAP[TEAM]),FALSE)</f>
        <v>ARI</v>
      </c>
      <c r="D79" s="16" t="str">
        <f>VLOOKUP(MYRANKS_P[[#This Row],[PLAYERID]],PLAYERIDMAP[],COLUMN(PLAYERIDMAP[[#This Row],[POS]]),FALSE)</f>
        <v>P</v>
      </c>
      <c r="E79" s="16">
        <f>VLOOKUP(MYRANKS_P[[#This Row],[PLAYERID]],PLAYERIDMAP[],COLUMN(PLAYERIDMAP[[#This Row],[IDFANGRAPHS]]),FALSE)</f>
        <v>8779</v>
      </c>
      <c r="F79" s="36">
        <f>VLOOKUP(MYRANKS_P[[#This Row],[PLAYER NAME]],PITCHERPROJECTIONS[],COLUMN(PITCHERPROJECTIONS[[#This Row],[W]]),FALSE)</f>
        <v>12.12273936019729</v>
      </c>
      <c r="G79" s="18">
        <f>VLOOKUP(MYRANKS_P[[#This Row],[PLAYER NAME]],PITCHERPROJECTIONS[],COLUMN(PITCHERPROJECTIONS[[#This Row],[SV]]),FALSE)</f>
        <v>0</v>
      </c>
      <c r="H79" s="18">
        <f>VLOOKUP(MYRANKS_P[[#This Row],[PLAYER NAME]],PITCHERPROJECTIONS[],COLUMN(PITCHERPROJECTIONS[[#This Row],[IP]]),FALSE)</f>
        <v>200</v>
      </c>
      <c r="I79" s="36">
        <f>VLOOKUP(MYRANKS_P[[#This Row],[PLAYER NAME]],PITCHERPROJECTIONS[],COLUMN(PITCHERPROJECTIONS[[#This Row],[H]]),FALSE)</f>
        <v>205.38537064310259</v>
      </c>
      <c r="J79" s="36">
        <f>VLOOKUP(MYRANKS_P[[#This Row],[PLAYER NAME]],PITCHERPROJECTIONS[],COLUMN(PITCHERPROJECTIONS[[#This Row],[ER]]),FALSE)</f>
        <v>84.533456655667905</v>
      </c>
      <c r="K79" s="36">
        <f>VLOOKUP(MYRANKS_P[[#This Row],[PLAYER NAME]],PITCHERPROJECTIONS[],COLUMN(PITCHERPROJECTIONS[[#This Row],[HR]]),FALSE)</f>
        <v>19.194894452626411</v>
      </c>
      <c r="L79" s="36">
        <f>VLOOKUP(MYRANKS_P[[#This Row],[PLAYER NAME]],PITCHERPROJECTIONS[],COLUMN(PITCHERPROJECTIONS[[#This Row],[SO]]),FALSE)</f>
        <v>145.55555555555554</v>
      </c>
      <c r="M79" s="36">
        <f>VLOOKUP(MYRANKS_P[[#This Row],[PLAYER NAME]],PITCHERPROJECTIONS[],COLUMN(PITCHERPROJECTIONS[[#This Row],[BB]]),FALSE)</f>
        <v>55.555555555555557</v>
      </c>
      <c r="N79" s="20">
        <f>MYRANKS_P[[#This Row],[ER]]*9/MYRANKS_P[[#This Row],[IP]]</f>
        <v>3.8040055495050558</v>
      </c>
      <c r="O79" s="20">
        <f>(MYRANKS_P[[#This Row],[BB]]+MYRANKS_P[[#This Row],[H]])/MYRANKS_P[[#This Row],[IP]]</f>
        <v>1.3047046309932906</v>
      </c>
      <c r="P79" s="20">
        <f>MYRANKS_P[[#This Row],[W]]/3.03-VLOOKUP(MYRANKS_P[[#This Row],[POS]],ReplacementLevel_P[],COLUMN(ReplacementLevel_P[W]),FALSE)</f>
        <v>0.71090407927303279</v>
      </c>
      <c r="Q79" s="20">
        <f>MYRANKS_P[[#This Row],[SV]]/9.95</f>
        <v>0</v>
      </c>
      <c r="R79" s="20">
        <f>MYRANKS_P[[#This Row],[SO]]/39.3-VLOOKUP(MYRANKS_P[[#This Row],[POS]],ReplacementLevel_P[],COLUMN(ReplacementLevel_P[SO]),FALSE)</f>
        <v>0.32370370370370383</v>
      </c>
      <c r="S79" s="20">
        <f>((475+MYRANKS_P[[#This Row],[ER]])*9/(1192+MYRANKS_P[[#This Row],[IP]])-3.59)/-0.076-VLOOKUP(MYRANKS_P[[#This Row],[POS]],ReplacementLevel_P[],COLUMN(ReplacementLevel_P[ERA]),FALSE)</f>
        <v>0.31587880084494707</v>
      </c>
      <c r="T79" s="20">
        <f>((1466+MYRANKS_P[[#This Row],[BB]]+MYRANKS_P[[#This Row],[H]])/(1192+MYRANKS_P[[#This Row],[IP]])-1.23)/-0.015-VLOOKUP(MYRANKS_P[[#This Row],[POS]],ReplacementLevel_P[],COLUMN(ReplacementLevel_P[WHIP]),FALSE)</f>
        <v>-0.19789876430355691</v>
      </c>
      <c r="U79" s="20">
        <f>MYRANKS_P[[#This Row],[WSGP]]+MYRANKS_P[[#This Row],[SVSGP]]+MYRANKS_P[[#This Row],[SOSGP]]+MYRANKS_P[[#This Row],[ERASGP]]+MYRANKS_P[[#This Row],[WHIPSGP]]</f>
        <v>1.1525878195181267</v>
      </c>
      <c r="V79" s="65">
        <f>_xlfn.RANK.EQ(MYRANKS_P[[#This Row],[TTLSGP]],U:U,0)</f>
        <v>78</v>
      </c>
    </row>
    <row r="80" spans="1:22" x14ac:dyDescent="0.25">
      <c r="A80" s="6" t="s">
        <v>1746</v>
      </c>
      <c r="B80" s="16" t="str">
        <f>VLOOKUP(MYRANKS_P[[#This Row],[PLAYERID]],PLAYERIDMAP[],COLUMN(PLAYERIDMAP[[#This Row],[PLAYERNAME]]),FALSE)</f>
        <v>Tim Hudson</v>
      </c>
      <c r="C80" s="16" t="str">
        <f>VLOOKUP(MYRANKS_P[[#This Row],[PLAYERID]],PLAYERIDMAP[],COLUMN(PLAYERIDMAP[TEAM]),FALSE)</f>
        <v>SF</v>
      </c>
      <c r="D80" s="16" t="str">
        <f>VLOOKUP(MYRANKS_P[[#This Row],[PLAYERID]],PLAYERIDMAP[],COLUMN(PLAYERIDMAP[[#This Row],[POS]]),FALSE)</f>
        <v>P</v>
      </c>
      <c r="E80" s="16">
        <f>VLOOKUP(MYRANKS_P[[#This Row],[PLAYERID]],PLAYERIDMAP[],COLUMN(PLAYERIDMAP[[#This Row],[IDFANGRAPHS]]),FALSE)</f>
        <v>921</v>
      </c>
      <c r="F80" s="36">
        <f>VLOOKUP(MYRANKS_P[[#This Row],[PLAYER NAME]],PITCHERPROJECTIONS[],COLUMN(PITCHERPROJECTIONS[[#This Row],[W]]),FALSE)</f>
        <v>10.22284277494718</v>
      </c>
      <c r="G80" s="18">
        <f>VLOOKUP(MYRANKS_P[[#This Row],[PLAYER NAME]],PITCHERPROJECTIONS[],COLUMN(PITCHERPROJECTIONS[[#This Row],[SV]]),FALSE)</f>
        <v>0</v>
      </c>
      <c r="H80" s="18">
        <f>VLOOKUP(MYRANKS_P[[#This Row],[PLAYER NAME]],PITCHERPROJECTIONS[],COLUMN(PITCHERPROJECTIONS[[#This Row],[IP]]),FALSE)</f>
        <v>165</v>
      </c>
      <c r="I80" s="36">
        <f>VLOOKUP(MYRANKS_P[[#This Row],[PLAYER NAME]],PITCHERPROJECTIONS[],COLUMN(PITCHERPROJECTIONS[[#This Row],[H]]),FALSE)</f>
        <v>159.0438845890591</v>
      </c>
      <c r="J80" s="36">
        <f>VLOOKUP(MYRANKS_P[[#This Row],[PLAYER NAME]],PITCHERPROJECTIONS[],COLUMN(PITCHERPROJECTIONS[[#This Row],[ER]]),FALSE)</f>
        <v>62.469921481956533</v>
      </c>
      <c r="K80" s="36">
        <f>VLOOKUP(MYRANKS_P[[#This Row],[PLAYER NAME]],PITCHERPROJECTIONS[],COLUMN(PITCHERPROJECTIONS[[#This Row],[HR]]),FALSE)</f>
        <v>13.620807665982205</v>
      </c>
      <c r="L80" s="36">
        <f>VLOOKUP(MYRANKS_P[[#This Row],[PLAYER NAME]],PITCHERPROJECTIONS[],COLUMN(PITCHERPROJECTIONS[[#This Row],[SO]]),FALSE)</f>
        <v>113.66666666666666</v>
      </c>
      <c r="M80" s="36">
        <f>VLOOKUP(MYRANKS_P[[#This Row],[PLAYER NAME]],PITCHERPROJECTIONS[],COLUMN(PITCHERPROJECTIONS[[#This Row],[BB]]),FALSE)</f>
        <v>43.999999999999993</v>
      </c>
      <c r="N80" s="20">
        <f>MYRANKS_P[[#This Row],[ER]]*9/MYRANKS_P[[#This Row],[IP]]</f>
        <v>3.407450262652175</v>
      </c>
      <c r="O80" s="20">
        <f>(MYRANKS_P[[#This Row],[BB]]+MYRANKS_P[[#This Row],[H]])/MYRANKS_P[[#This Row],[IP]]</f>
        <v>1.2305689975094491</v>
      </c>
      <c r="P80" s="20">
        <f>MYRANKS_P[[#This Row],[W]]/3.03-VLOOKUP(MYRANKS_P[[#This Row],[POS]],ReplacementLevel_P[],COLUMN(ReplacementLevel_P[W]),FALSE)</f>
        <v>8.3875503282897945E-2</v>
      </c>
      <c r="Q80" s="20">
        <f>MYRANKS_P[[#This Row],[SV]]/9.95</f>
        <v>0</v>
      </c>
      <c r="R80" s="20">
        <f>MYRANKS_P[[#This Row],[SO]]/39.3-VLOOKUP(MYRANKS_P[[#This Row],[POS]],ReplacementLevel_P[],COLUMN(ReplacementLevel_P[SO]),FALSE)</f>
        <v>-0.48771840542832923</v>
      </c>
      <c r="S80" s="20">
        <f>((475+MYRANKS_P[[#This Row],[ER]])*9/(1192+MYRANKS_P[[#This Row],[IP]])-3.59)/-0.076-VLOOKUP(MYRANKS_P[[#This Row],[POS]],ReplacementLevel_P[],COLUMN(ReplacementLevel_P[ERA]),FALSE)</f>
        <v>1.0135599684132042</v>
      </c>
      <c r="T80" s="20">
        <f>((1466+MYRANKS_P[[#This Row],[BB]]+MYRANKS_P[[#This Row],[H]])/(1192+MYRANKS_P[[#This Row],[IP]])-1.23)/-0.015-VLOOKUP(MYRANKS_P[[#This Row],[POS]],ReplacementLevel_P[],COLUMN(ReplacementLevel_P[WHIP]),FALSE)</f>
        <v>0.51324811647952984</v>
      </c>
      <c r="U80" s="20">
        <f>MYRANKS_P[[#This Row],[WSGP]]+MYRANKS_P[[#This Row],[SVSGP]]+MYRANKS_P[[#This Row],[SOSGP]]+MYRANKS_P[[#This Row],[ERASGP]]+MYRANKS_P[[#This Row],[WHIPSGP]]</f>
        <v>1.1229651827473028</v>
      </c>
      <c r="V80" s="65">
        <f>_xlfn.RANK.EQ(MYRANKS_P[[#This Row],[TTLSGP]],U:U,0)</f>
        <v>79</v>
      </c>
    </row>
    <row r="81" spans="1:22" x14ac:dyDescent="0.25">
      <c r="A81" s="6" t="s">
        <v>1718</v>
      </c>
      <c r="B81" s="16" t="str">
        <f>VLOOKUP(MYRANKS_P[[#This Row],[PLAYERID]],PLAYERIDMAP[],COLUMN(PLAYERIDMAP[[#This Row],[PLAYERNAME]]),FALSE)</f>
        <v>Francisco Liriano</v>
      </c>
      <c r="C81" s="16" t="str">
        <f>VLOOKUP(MYRANKS_P[[#This Row],[PLAYERID]],PLAYERIDMAP[],COLUMN(PLAYERIDMAP[TEAM]),FALSE)</f>
        <v>PIT</v>
      </c>
      <c r="D81" s="16" t="str">
        <f>VLOOKUP(MYRANKS_P[[#This Row],[PLAYERID]],PLAYERIDMAP[],COLUMN(PLAYERIDMAP[[#This Row],[POS]]),FALSE)</f>
        <v>P</v>
      </c>
      <c r="E81" s="16">
        <f>VLOOKUP(MYRANKS_P[[#This Row],[PLAYERID]],PLAYERIDMAP[],COLUMN(PLAYERIDMAP[[#This Row],[IDFANGRAPHS]]),FALSE)</f>
        <v>3201</v>
      </c>
      <c r="F81" s="36">
        <f>VLOOKUP(MYRANKS_P[[#This Row],[PLAYER NAME]],PITCHERPROJECTIONS[],COLUMN(PITCHERPROJECTIONS[[#This Row],[W]]),FALSE)</f>
        <v>9.6653763092126148</v>
      </c>
      <c r="G81" s="18">
        <f>VLOOKUP(MYRANKS_P[[#This Row],[PLAYER NAME]],PITCHERPROJECTIONS[],COLUMN(PITCHERPROJECTIONS[[#This Row],[SV]]),FALSE)</f>
        <v>0</v>
      </c>
      <c r="H81" s="18">
        <f>VLOOKUP(MYRANKS_P[[#This Row],[PLAYER NAME]],PITCHERPROJECTIONS[],COLUMN(PITCHERPROJECTIONS[[#This Row],[IP]]),FALSE)</f>
        <v>165</v>
      </c>
      <c r="I81" s="36">
        <f>VLOOKUP(MYRANKS_P[[#This Row],[PLAYER NAME]],PITCHERPROJECTIONS[],COLUMN(PITCHERPROJECTIONS[[#This Row],[H]]),FALSE)</f>
        <v>150.93347265761062</v>
      </c>
      <c r="J81" s="36">
        <f>VLOOKUP(MYRANKS_P[[#This Row],[PLAYER NAME]],PITCHERPROJECTIONS[],COLUMN(PITCHERPROJECTIONS[[#This Row],[ER]]),FALSE)</f>
        <v>67.018773909941814</v>
      </c>
      <c r="K81" s="36">
        <f>VLOOKUP(MYRANKS_P[[#This Row],[PLAYER NAME]],PITCHERPROJECTIONS[],COLUMN(PITCHERPROJECTIONS[[#This Row],[HR]]),FALSE)</f>
        <v>14.803204458376875</v>
      </c>
      <c r="L81" s="36">
        <f>VLOOKUP(MYRANKS_P[[#This Row],[PLAYER NAME]],PITCHERPROJECTIONS[],COLUMN(PITCHERPROJECTIONS[[#This Row],[SO]]),FALSE)</f>
        <v>166.83333333333331</v>
      </c>
      <c r="M81" s="36">
        <f>VLOOKUP(MYRANKS_P[[#This Row],[PLAYER NAME]],PITCHERPROJECTIONS[],COLUMN(PITCHERPROJECTIONS[[#This Row],[BB]]),FALSE)</f>
        <v>67.833333333333329</v>
      </c>
      <c r="N81" s="20">
        <f>MYRANKS_P[[#This Row],[ER]]*9/MYRANKS_P[[#This Row],[IP]]</f>
        <v>3.6555694859968262</v>
      </c>
      <c r="O81" s="20">
        <f>(MYRANKS_P[[#This Row],[BB]]+MYRANKS_P[[#This Row],[H]])/MYRANKS_P[[#This Row],[IP]]</f>
        <v>1.3258594302481452</v>
      </c>
      <c r="P81" s="20">
        <f>MYRANKS_P[[#This Row],[W]]/3.03-VLOOKUP(MYRANKS_P[[#This Row],[POS]],ReplacementLevel_P[],COLUMN(ReplacementLevel_P[W]),FALSE)</f>
        <v>-0.10010682864270137</v>
      </c>
      <c r="Q81" s="20">
        <f>MYRANKS_P[[#This Row],[SV]]/9.95</f>
        <v>0</v>
      </c>
      <c r="R81" s="20">
        <f>MYRANKS_P[[#This Row],[SO]]/39.3-VLOOKUP(MYRANKS_P[[#This Row],[POS]],ReplacementLevel_P[],COLUMN(ReplacementLevel_P[SO]),FALSE)</f>
        <v>0.8651229855810012</v>
      </c>
      <c r="S81" s="20">
        <f>((475+MYRANKS_P[[#This Row],[ER]])*9/(1192+MYRANKS_P[[#This Row],[IP]])-3.59)/-0.076-VLOOKUP(MYRANKS_P[[#This Row],[POS]],ReplacementLevel_P[],COLUMN(ReplacementLevel_P[ERA]),FALSE)</f>
        <v>0.61659615648414945</v>
      </c>
      <c r="T81" s="20">
        <f>((1466+MYRANKS_P[[#This Row],[BB]]+MYRANKS_P[[#This Row],[H]])/(1192+MYRANKS_P[[#This Row],[IP]])-1.23)/-0.015-VLOOKUP(MYRANKS_P[[#This Row],[POS]],ReplacementLevel_P[],COLUMN(ReplacementLevel_P[WHIP]),FALSE)</f>
        <v>-0.25918722628070612</v>
      </c>
      <c r="U81" s="20">
        <f>MYRANKS_P[[#This Row],[WSGP]]+MYRANKS_P[[#This Row],[SVSGP]]+MYRANKS_P[[#This Row],[SOSGP]]+MYRANKS_P[[#This Row],[ERASGP]]+MYRANKS_P[[#This Row],[WHIPSGP]]</f>
        <v>1.1224250871417434</v>
      </c>
      <c r="V81" s="65">
        <f>_xlfn.RANK.EQ(MYRANKS_P[[#This Row],[TTLSGP]],U:U,0)</f>
        <v>80</v>
      </c>
    </row>
    <row r="82" spans="1:22" x14ac:dyDescent="0.25">
      <c r="A82" s="6" t="s">
        <v>1976</v>
      </c>
      <c r="B82" s="16" t="str">
        <f>VLOOKUP(MYRANKS_P[[#This Row],[PLAYERID]],PLAYERIDMAP[],COLUMN(PLAYERIDMAP[[#This Row],[PLAYERNAME]]),FALSE)</f>
        <v>Chris Archer</v>
      </c>
      <c r="C82" s="16" t="str">
        <f>VLOOKUP(MYRANKS_P[[#This Row],[PLAYERID]],PLAYERIDMAP[],COLUMN(PLAYERIDMAP[TEAM]),FALSE)</f>
        <v>TB</v>
      </c>
      <c r="D82" s="16" t="str">
        <f>VLOOKUP(MYRANKS_P[[#This Row],[PLAYERID]],PLAYERIDMAP[],COLUMN(PLAYERIDMAP[[#This Row],[POS]]),FALSE)</f>
        <v>P</v>
      </c>
      <c r="E82" s="16">
        <f>VLOOKUP(MYRANKS_P[[#This Row],[PLAYERID]],PLAYERIDMAP[],COLUMN(PLAYERIDMAP[[#This Row],[IDFANGRAPHS]]),FALSE)</f>
        <v>6345</v>
      </c>
      <c r="F82" s="36">
        <f>VLOOKUP(MYRANKS_P[[#This Row],[PLAYER NAME]],PITCHERPROJECTIONS[],COLUMN(PITCHERPROJECTIONS[[#This Row],[W]]),FALSE)</f>
        <v>11.406748759756605</v>
      </c>
      <c r="G82" s="18">
        <f>VLOOKUP(MYRANKS_P[[#This Row],[PLAYER NAME]],PITCHERPROJECTIONS[],COLUMN(PITCHERPROJECTIONS[[#This Row],[SV]]),FALSE)</f>
        <v>0</v>
      </c>
      <c r="H82" s="18">
        <f>VLOOKUP(MYRANKS_P[[#This Row],[PLAYER NAME]],PITCHERPROJECTIONS[],COLUMN(PITCHERPROJECTIONS[[#This Row],[IP]]),FALSE)</f>
        <v>190</v>
      </c>
      <c r="I82" s="36">
        <f>VLOOKUP(MYRANKS_P[[#This Row],[PLAYER NAME]],PITCHERPROJECTIONS[],COLUMN(PITCHERPROJECTIONS[[#This Row],[H]]),FALSE)</f>
        <v>186.60945946112071</v>
      </c>
      <c r="J82" s="36">
        <f>VLOOKUP(MYRANKS_P[[#This Row],[PLAYER NAME]],PITCHERPROJECTIONS[],COLUMN(PITCHERPROJECTIONS[[#This Row],[ER]]),FALSE)</f>
        <v>82.945720882207027</v>
      </c>
      <c r="K82" s="36">
        <f>VLOOKUP(MYRANKS_P[[#This Row],[PLAYER NAME]],PITCHERPROJECTIONS[],COLUMN(PITCHERPROJECTIONS[[#This Row],[HR]]),FALSE)</f>
        <v>22.30213085591981</v>
      </c>
      <c r="L82" s="36">
        <f>VLOOKUP(MYRANKS_P[[#This Row],[PLAYER NAME]],PITCHERPROJECTIONS[],COLUMN(PITCHERPROJECTIONS[[#This Row],[SO]]),FALSE)</f>
        <v>158.33333333333334</v>
      </c>
      <c r="M82" s="36">
        <f>VLOOKUP(MYRANKS_P[[#This Row],[PLAYER NAME]],PITCHERPROJECTIONS[],COLUMN(PITCHERPROJECTIONS[[#This Row],[BB]]),FALSE)</f>
        <v>61.222222222222221</v>
      </c>
      <c r="N82" s="20">
        <f>MYRANKS_P[[#This Row],[ER]]*9/MYRANKS_P[[#This Row],[IP]]</f>
        <v>3.9290078312624384</v>
      </c>
      <c r="O82" s="20">
        <f>(MYRANKS_P[[#This Row],[BB]]+MYRANKS_P[[#This Row],[H]])/MYRANKS_P[[#This Row],[IP]]</f>
        <v>1.3043772720175943</v>
      </c>
      <c r="P82" s="20">
        <f>MYRANKS_P[[#This Row],[W]]/3.03-VLOOKUP(MYRANKS_P[[#This Row],[POS]],ReplacementLevel_P[],COLUMN(ReplacementLevel_P[W]),FALSE)</f>
        <v>0.47460355107478724</v>
      </c>
      <c r="Q82" s="20">
        <f>MYRANKS_P[[#This Row],[SV]]/9.95</f>
        <v>0</v>
      </c>
      <c r="R82" s="20">
        <f>MYRANKS_P[[#This Row],[SO]]/39.3-VLOOKUP(MYRANKS_P[[#This Row],[POS]],ReplacementLevel_P[],COLUMN(ReplacementLevel_P[SO]),FALSE)</f>
        <v>0.64883799830364808</v>
      </c>
      <c r="S82" s="20">
        <f>((475+MYRANKS_P[[#This Row],[ER]])*9/(1192+MYRANKS_P[[#This Row],[IP]])-3.59)/-0.076-VLOOKUP(MYRANKS_P[[#This Row],[POS]],ReplacementLevel_P[],COLUMN(ReplacementLevel_P[ERA]),FALSE)</f>
        <v>0.10749364060606548</v>
      </c>
      <c r="T82" s="20">
        <f>((1466+MYRANKS_P[[#This Row],[BB]]+MYRANKS_P[[#This Row],[H]])/(1192+MYRANKS_P[[#This Row],[IP]])-1.23)/-0.015-VLOOKUP(MYRANKS_P[[#This Row],[POS]],ReplacementLevel_P[],COLUMN(ReplacementLevel_P[WHIP]),FALSE)</f>
        <v>-0.16398367985251894</v>
      </c>
      <c r="U82" s="20">
        <f>MYRANKS_P[[#This Row],[WSGP]]+MYRANKS_P[[#This Row],[SVSGP]]+MYRANKS_P[[#This Row],[SOSGP]]+MYRANKS_P[[#This Row],[ERASGP]]+MYRANKS_P[[#This Row],[WHIPSGP]]</f>
        <v>1.0669515101319818</v>
      </c>
      <c r="V82" s="65">
        <f>_xlfn.RANK.EQ(MYRANKS_P[[#This Row],[TTLSGP]],U:U,0)</f>
        <v>81</v>
      </c>
    </row>
    <row r="83" spans="1:22" x14ac:dyDescent="0.25">
      <c r="A83" s="6" t="s">
        <v>1728</v>
      </c>
      <c r="B83" s="16" t="str">
        <f>VLOOKUP(MYRANKS_P[[#This Row],[PLAYERID]],PLAYERIDMAP[],COLUMN(PLAYERIDMAP[[#This Row],[PLAYERNAME]]),FALSE)</f>
        <v>Casey Janssen</v>
      </c>
      <c r="C83" s="16" t="str">
        <f>VLOOKUP(MYRANKS_P[[#This Row],[PLAYERID]],PLAYERIDMAP[],COLUMN(PLAYERIDMAP[TEAM]),FALSE)</f>
        <v>TOR</v>
      </c>
      <c r="D83" s="16" t="str">
        <f>VLOOKUP(MYRANKS_P[[#This Row],[PLAYERID]],PLAYERIDMAP[],COLUMN(PLAYERIDMAP[[#This Row],[POS]]),FALSE)</f>
        <v>P</v>
      </c>
      <c r="E83" s="16">
        <f>VLOOKUP(MYRANKS_P[[#This Row],[PLAYERID]],PLAYERIDMAP[],COLUMN(PLAYERIDMAP[[#This Row],[IDFANGRAPHS]]),FALSE)</f>
        <v>7355</v>
      </c>
      <c r="F83" s="36">
        <f>VLOOKUP(MYRANKS_P[[#This Row],[PLAYER NAME]],PITCHERPROJECTIONS[],COLUMN(PITCHERPROJECTIONS[[#This Row],[W]]),FALSE)</f>
        <v>3.7308661966146182</v>
      </c>
      <c r="G83" s="18">
        <f>VLOOKUP(MYRANKS_P[[#This Row],[PLAYER NAME]],PITCHERPROJECTIONS[],COLUMN(PITCHERPROJECTIONS[[#This Row],[SV]]),FALSE)</f>
        <v>30</v>
      </c>
      <c r="H83" s="18">
        <f>VLOOKUP(MYRANKS_P[[#This Row],[PLAYER NAME]],PITCHERPROJECTIONS[],COLUMN(PITCHERPROJECTIONS[[#This Row],[IP]]),FALSE)</f>
        <v>60</v>
      </c>
      <c r="I83" s="36">
        <f>VLOOKUP(MYRANKS_P[[#This Row],[PLAYER NAME]],PITCHERPROJECTIONS[],COLUMN(PITCHERPROJECTIONS[[#This Row],[H]]),FALSE)</f>
        <v>51.723594602851563</v>
      </c>
      <c r="J83" s="36">
        <f>VLOOKUP(MYRANKS_P[[#This Row],[PLAYER NAME]],PITCHERPROJECTIONS[],COLUMN(PITCHERPROJECTIONS[[#This Row],[ER]]),FALSE)</f>
        <v>19.85626783099147</v>
      </c>
      <c r="K83" s="36">
        <f>VLOOKUP(MYRANKS_P[[#This Row],[PLAYER NAME]],PITCHERPROJECTIONS[],COLUMN(PITCHERPROJECTIONS[[#This Row],[HR]]),FALSE)</f>
        <v>5.2200980993550647</v>
      </c>
      <c r="L83" s="36">
        <f>VLOOKUP(MYRANKS_P[[#This Row],[PLAYER NAME]],PITCHERPROJECTIONS[],COLUMN(PITCHERPROJECTIONS[[#This Row],[SO]]),FALSE)</f>
        <v>57.333333333333336</v>
      </c>
      <c r="M83" s="36">
        <f>VLOOKUP(MYRANKS_P[[#This Row],[PLAYER NAME]],PITCHERPROJECTIONS[],COLUMN(PITCHERPROJECTIONS[[#This Row],[BB]]),FALSE)</f>
        <v>14.666666666666668</v>
      </c>
      <c r="N83" s="20">
        <f>MYRANKS_P[[#This Row],[ER]]*9/MYRANKS_P[[#This Row],[IP]]</f>
        <v>2.9784401746487204</v>
      </c>
      <c r="O83" s="20">
        <f>(MYRANKS_P[[#This Row],[BB]]+MYRANKS_P[[#This Row],[H]])/MYRANKS_P[[#This Row],[IP]]</f>
        <v>1.1065043544919706</v>
      </c>
      <c r="P83" s="20">
        <f>MYRANKS_P[[#This Row],[W]]/3.03-VLOOKUP(MYRANKS_P[[#This Row],[POS]],ReplacementLevel_P[],COLUMN(ReplacementLevel_P[W]),FALSE)</f>
        <v>-2.0586910242195979</v>
      </c>
      <c r="Q83" s="20">
        <f>MYRANKS_P[[#This Row],[SV]]/9.95</f>
        <v>3.0150753768844223</v>
      </c>
      <c r="R83" s="20">
        <f>MYRANKS_P[[#This Row],[SO]]/39.3-VLOOKUP(MYRANKS_P[[#This Row],[POS]],ReplacementLevel_P[],COLUMN(ReplacementLevel_P[SO]),FALSE)</f>
        <v>-1.9211365564037317</v>
      </c>
      <c r="S83" s="20">
        <f>((475+MYRANKS_P[[#This Row],[ER]])*9/(1192+MYRANKS_P[[#This Row],[IP]])-3.59)/-0.076-VLOOKUP(MYRANKS_P[[#This Row],[POS]],ReplacementLevel_P[],COLUMN(ReplacementLevel_P[ERA]),FALSE)</f>
        <v>1.1106119631860212</v>
      </c>
      <c r="T83" s="20">
        <f>((1466+MYRANKS_P[[#This Row],[BB]]+MYRANKS_P[[#This Row],[H]])/(1192+MYRANKS_P[[#This Row],[IP]])-1.23)/-0.015-VLOOKUP(MYRANKS_P[[#This Row],[POS]],ReplacementLevel_P[],COLUMN(ReplacementLevel_P[WHIP]),FALSE)</f>
        <v>0.9130744797913618</v>
      </c>
      <c r="U83" s="20">
        <f>MYRANKS_P[[#This Row],[WSGP]]+MYRANKS_P[[#This Row],[SVSGP]]+MYRANKS_P[[#This Row],[SOSGP]]+MYRANKS_P[[#This Row],[ERASGP]]+MYRANKS_P[[#This Row],[WHIPSGP]]</f>
        <v>1.0589342392384755</v>
      </c>
      <c r="V83" s="65">
        <f>_xlfn.RANK.EQ(MYRANKS_P[[#This Row],[TTLSGP]],U:U,0)</f>
        <v>82</v>
      </c>
    </row>
    <row r="84" spans="1:22" x14ac:dyDescent="0.25">
      <c r="A84" s="6" t="s">
        <v>1723</v>
      </c>
      <c r="B84" s="16" t="str">
        <f>VLOOKUP(MYRANKS_P[[#This Row],[PLAYERID]],PLAYERIDMAP[],COLUMN(PLAYERIDMAP[[#This Row],[PLAYERNAME]]),FALSE)</f>
        <v>Steve Cishek</v>
      </c>
      <c r="C84" s="16" t="str">
        <f>VLOOKUP(MYRANKS_P[[#This Row],[PLAYERID]],PLAYERIDMAP[],COLUMN(PLAYERIDMAP[TEAM]),FALSE)</f>
        <v>MIA</v>
      </c>
      <c r="D84" s="16" t="str">
        <f>VLOOKUP(MYRANKS_P[[#This Row],[PLAYERID]],PLAYERIDMAP[],COLUMN(PLAYERIDMAP[[#This Row],[POS]]),FALSE)</f>
        <v>P</v>
      </c>
      <c r="E84" s="16">
        <f>VLOOKUP(MYRANKS_P[[#This Row],[PLAYERID]],PLAYERIDMAP[],COLUMN(PLAYERIDMAP[[#This Row],[IDFANGRAPHS]]),FALSE)</f>
        <v>6483</v>
      </c>
      <c r="F84" s="36">
        <f>VLOOKUP(MYRANKS_P[[#This Row],[PLAYER NAME]],PITCHERPROJECTIONS[],COLUMN(PITCHERPROJECTIONS[[#This Row],[W]]),FALSE)</f>
        <v>3.1829493634733308</v>
      </c>
      <c r="G84" s="18">
        <f>VLOOKUP(MYRANKS_P[[#This Row],[PLAYER NAME]],PITCHERPROJECTIONS[],COLUMN(PITCHERPROJECTIONS[[#This Row],[SV]]),FALSE)</f>
        <v>30</v>
      </c>
      <c r="H84" s="18">
        <f>VLOOKUP(MYRANKS_P[[#This Row],[PLAYER NAME]],PITCHERPROJECTIONS[],COLUMN(PITCHERPROJECTIONS[[#This Row],[IP]]),FALSE)</f>
        <v>65</v>
      </c>
      <c r="I84" s="36">
        <f>VLOOKUP(MYRANKS_P[[#This Row],[PLAYER NAME]],PITCHERPROJECTIONS[],COLUMN(PITCHERPROJECTIONS[[#This Row],[H]]),FALSE)</f>
        <v>55.054769200836631</v>
      </c>
      <c r="J84" s="36">
        <f>VLOOKUP(MYRANKS_P[[#This Row],[PLAYER NAME]],PITCHERPROJECTIONS[],COLUMN(PITCHERPROJECTIONS[[#This Row],[ER]]),FALSE)</f>
        <v>20.999285924037398</v>
      </c>
      <c r="K84" s="36">
        <f>VLOOKUP(MYRANKS_P[[#This Row],[PLAYER NAME]],PITCHERPROJECTIONS[],COLUMN(PITCHERPROJECTIONS[[#This Row],[HR]]),FALSE)</f>
        <v>3.6738168198842365</v>
      </c>
      <c r="L84" s="36">
        <f>VLOOKUP(MYRANKS_P[[#This Row],[PLAYER NAME]],PITCHERPROJECTIONS[],COLUMN(PITCHERPROJECTIONS[[#This Row],[SO]]),FALSE)</f>
        <v>68.611111111111114</v>
      </c>
      <c r="M84" s="36">
        <f>VLOOKUP(MYRANKS_P[[#This Row],[PLAYER NAME]],PITCHERPROJECTIONS[],COLUMN(PITCHERPROJECTIONS[[#This Row],[BB]]),FALSE)</f>
        <v>21.666666666666668</v>
      </c>
      <c r="N84" s="20">
        <f>MYRANKS_P[[#This Row],[ER]]*9/MYRANKS_P[[#This Row],[IP]]</f>
        <v>2.9075934356359472</v>
      </c>
      <c r="O84" s="20">
        <f>(MYRANKS_P[[#This Row],[BB]]+MYRANKS_P[[#This Row],[H]])/MYRANKS_P[[#This Row],[IP]]</f>
        <v>1.1803297825769739</v>
      </c>
      <c r="P84" s="20">
        <f>MYRANKS_P[[#This Row],[W]]/3.03-VLOOKUP(MYRANKS_P[[#This Row],[POS]],ReplacementLevel_P[],COLUMN(ReplacementLevel_P[W]),FALSE)</f>
        <v>-2.2395216622200227</v>
      </c>
      <c r="Q84" s="20">
        <f>MYRANKS_P[[#This Row],[SV]]/9.95</f>
        <v>3.0150753768844223</v>
      </c>
      <c r="R84" s="20">
        <f>MYRANKS_P[[#This Row],[SO]]/39.3-VLOOKUP(MYRANKS_P[[#This Row],[POS]],ReplacementLevel_P[],COLUMN(ReplacementLevel_P[SO]),FALSE)</f>
        <v>-1.634170200735086</v>
      </c>
      <c r="S84" s="20">
        <f>((475+MYRANKS_P[[#This Row],[ER]])*9/(1192+MYRANKS_P[[#This Row],[IP]])-3.59)/-0.076-VLOOKUP(MYRANKS_P[[#This Row],[POS]],ReplacementLevel_P[],COLUMN(ReplacementLevel_P[ERA]),FALSE)</f>
        <v>1.1891113625137479</v>
      </c>
      <c r="T84" s="20">
        <f>((1466+MYRANKS_P[[#This Row],[BB]]+MYRANKS_P[[#This Row],[H]])/(1192+MYRANKS_P[[#This Row],[IP]])-1.23)/-0.015-VLOOKUP(MYRANKS_P[[#This Row],[POS]],ReplacementLevel_P[],COLUMN(ReplacementLevel_P[WHIP]),FALSE)</f>
        <v>0.68971700517086898</v>
      </c>
      <c r="U84" s="20">
        <f>MYRANKS_P[[#This Row],[WSGP]]+MYRANKS_P[[#This Row],[SVSGP]]+MYRANKS_P[[#This Row],[SOSGP]]+MYRANKS_P[[#This Row],[ERASGP]]+MYRANKS_P[[#This Row],[WHIPSGP]]</f>
        <v>1.0202118816139305</v>
      </c>
      <c r="V84" s="65">
        <f>_xlfn.RANK.EQ(MYRANKS_P[[#This Row],[TTLSGP]],U:U,0)</f>
        <v>83</v>
      </c>
    </row>
    <row r="85" spans="1:22" x14ac:dyDescent="0.25">
      <c r="A85" s="6" t="s">
        <v>1675</v>
      </c>
      <c r="B85" s="16" t="str">
        <f>VLOOKUP(MYRANKS_P[[#This Row],[PLAYERID]],PLAYERIDMAP[],COLUMN(PLAYERIDMAP[[#This Row],[PLAYERNAME]]),FALSE)</f>
        <v>Matt Garza</v>
      </c>
      <c r="C85" s="16" t="str">
        <f>VLOOKUP(MYRANKS_P[[#This Row],[PLAYERID]],PLAYERIDMAP[],COLUMN(PLAYERIDMAP[TEAM]),FALSE)</f>
        <v>CHC</v>
      </c>
      <c r="D85" s="16" t="str">
        <f>VLOOKUP(MYRANKS_P[[#This Row],[PLAYERID]],PLAYERIDMAP[],COLUMN(PLAYERIDMAP[[#This Row],[POS]]),FALSE)</f>
        <v>P</v>
      </c>
      <c r="E85" s="16">
        <f>VLOOKUP(MYRANKS_P[[#This Row],[PLAYERID]],PLAYERIDMAP[],COLUMN(PLAYERIDMAP[[#This Row],[IDFANGRAPHS]]),FALSE)</f>
        <v>3340</v>
      </c>
      <c r="F85" s="36">
        <f>VLOOKUP(MYRANKS_P[[#This Row],[PLAYER NAME]],PITCHERPROJECTIONS[],COLUMN(PITCHERPROJECTIONS[[#This Row],[W]]),FALSE)</f>
        <v>9.1311580875610385</v>
      </c>
      <c r="G85" s="18">
        <f>VLOOKUP(MYRANKS_P[[#This Row],[PLAYER NAME]],PITCHERPROJECTIONS[],COLUMN(PITCHERPROJECTIONS[[#This Row],[SV]]),FALSE)</f>
        <v>0</v>
      </c>
      <c r="H85" s="18">
        <f>VLOOKUP(MYRANKS_P[[#This Row],[PLAYER NAME]],PITCHERPROJECTIONS[],COLUMN(PITCHERPROJECTIONS[[#This Row],[IP]]),FALSE)</f>
        <v>165</v>
      </c>
      <c r="I85" s="36">
        <f>VLOOKUP(MYRANKS_P[[#This Row],[PLAYER NAME]],PITCHERPROJECTIONS[],COLUMN(PITCHERPROJECTIONS[[#This Row],[H]]),FALSE)</f>
        <v>157.37446642928518</v>
      </c>
      <c r="J85" s="36">
        <f>VLOOKUP(MYRANKS_P[[#This Row],[PLAYER NAME]],PITCHERPROJECTIONS[],COLUMN(PITCHERPROJECTIONS[[#This Row],[ER]]),FALSE)</f>
        <v>67.562551308091898</v>
      </c>
      <c r="K85" s="36">
        <f>VLOOKUP(MYRANKS_P[[#This Row],[PLAYER NAME]],PITCHERPROJECTIONS[],COLUMN(PITCHERPROJECTIONS[[#This Row],[HR]]),FALSE)</f>
        <v>19.590428870599695</v>
      </c>
      <c r="L85" s="36">
        <f>VLOOKUP(MYRANKS_P[[#This Row],[PLAYER NAME]],PITCHERPROJECTIONS[],COLUMN(PITCHERPROJECTIONS[[#This Row],[SO]]),FALSE)</f>
        <v>141.16666666666666</v>
      </c>
      <c r="M85" s="36">
        <f>VLOOKUP(MYRANKS_P[[#This Row],[PLAYER NAME]],PITCHERPROJECTIONS[],COLUMN(PITCHERPROJECTIONS[[#This Row],[BB]]),FALSE)</f>
        <v>45.833333333333329</v>
      </c>
      <c r="N85" s="20">
        <f>MYRANKS_P[[#This Row],[ER]]*9/MYRANKS_P[[#This Row],[IP]]</f>
        <v>3.6852300713504671</v>
      </c>
      <c r="O85" s="20">
        <f>(MYRANKS_P[[#This Row],[BB]]+MYRANKS_P[[#This Row],[H]])/MYRANKS_P[[#This Row],[IP]]</f>
        <v>1.2315624228037485</v>
      </c>
      <c r="P85" s="20">
        <f>MYRANKS_P[[#This Row],[W]]/3.03-VLOOKUP(MYRANKS_P[[#This Row],[POS]],ReplacementLevel_P[],COLUMN(ReplacementLevel_P[W]),FALSE)</f>
        <v>-0.27641647275213233</v>
      </c>
      <c r="Q85" s="20">
        <f>MYRANKS_P[[#This Row],[SV]]/9.95</f>
        <v>0</v>
      </c>
      <c r="R85" s="20">
        <f>MYRANKS_P[[#This Row],[SO]]/39.3-VLOOKUP(MYRANKS_P[[#This Row],[POS]],ReplacementLevel_P[],COLUMN(ReplacementLevel_P[SO]),FALSE)</f>
        <v>0.21202714164546244</v>
      </c>
      <c r="S85" s="20">
        <f>((475+MYRANKS_P[[#This Row],[ER]])*9/(1192+MYRANKS_P[[#This Row],[IP]])-3.59)/-0.076-VLOOKUP(MYRANKS_P[[#This Row],[POS]],ReplacementLevel_P[],COLUMN(ReplacementLevel_P[ERA]),FALSE)</f>
        <v>0.56914244101900768</v>
      </c>
      <c r="T85" s="20">
        <f>((1466+MYRANKS_P[[#This Row],[BB]]+MYRANKS_P[[#This Row],[H]])/(1192+MYRANKS_P[[#This Row],[IP]])-1.23)/-0.015-VLOOKUP(MYRANKS_P[[#This Row],[POS]],ReplacementLevel_P[],COLUMN(ReplacementLevel_P[WHIP]),FALSE)</f>
        <v>0.50519529537614916</v>
      </c>
      <c r="U85" s="20">
        <f>MYRANKS_P[[#This Row],[WSGP]]+MYRANKS_P[[#This Row],[SVSGP]]+MYRANKS_P[[#This Row],[SOSGP]]+MYRANKS_P[[#This Row],[ERASGP]]+MYRANKS_P[[#This Row],[WHIPSGP]]</f>
        <v>1.0099484052884868</v>
      </c>
      <c r="V85" s="65">
        <f>_xlfn.RANK.EQ(MYRANKS_P[[#This Row],[TTLSGP]],U:U,0)</f>
        <v>84</v>
      </c>
    </row>
    <row r="86" spans="1:22" x14ac:dyDescent="0.25">
      <c r="A86" s="6" t="s">
        <v>1750</v>
      </c>
      <c r="B86" s="16" t="str">
        <f>VLOOKUP(MYRANKS_P[[#This Row],[PLAYERID]],PLAYERIDMAP[],COLUMN(PLAYERIDMAP[[#This Row],[PLAYERNAME]]),FALSE)</f>
        <v>Andrew Cashner</v>
      </c>
      <c r="C86" s="16" t="str">
        <f>VLOOKUP(MYRANKS_P[[#This Row],[PLAYERID]],PLAYERIDMAP[],COLUMN(PLAYERIDMAP[TEAM]),FALSE)</f>
        <v>SD</v>
      </c>
      <c r="D86" s="16" t="str">
        <f>VLOOKUP(MYRANKS_P[[#This Row],[PLAYERID]],PLAYERIDMAP[],COLUMN(PLAYERIDMAP[[#This Row],[POS]]),FALSE)</f>
        <v>P</v>
      </c>
      <c r="E86" s="16">
        <f>VLOOKUP(MYRANKS_P[[#This Row],[PLAYERID]],PLAYERIDMAP[],COLUMN(PLAYERIDMAP[[#This Row],[IDFANGRAPHS]]),FALSE)</f>
        <v>8782</v>
      </c>
      <c r="F86" s="36">
        <f>VLOOKUP(MYRANKS_P[[#This Row],[PLAYER NAME]],PITCHERPROJECTIONS[],COLUMN(PITCHERPROJECTIONS[[#This Row],[W]]),FALSE)</f>
        <v>10.072152272976107</v>
      </c>
      <c r="G86" s="18">
        <f>VLOOKUP(MYRANKS_P[[#This Row],[PLAYER NAME]],PITCHERPROJECTIONS[],COLUMN(PITCHERPROJECTIONS[[#This Row],[SV]]),FALSE)</f>
        <v>0</v>
      </c>
      <c r="H86" s="18">
        <f>VLOOKUP(MYRANKS_P[[#This Row],[PLAYER NAME]],PITCHERPROJECTIONS[],COLUMN(PITCHERPROJECTIONS[[#This Row],[IP]]),FALSE)</f>
        <v>170</v>
      </c>
      <c r="I86" s="36">
        <f>VLOOKUP(MYRANKS_P[[#This Row],[PLAYER NAME]],PITCHERPROJECTIONS[],COLUMN(PITCHERPROJECTIONS[[#This Row],[H]]),FALSE)</f>
        <v>164.54211505889472</v>
      </c>
      <c r="J86" s="36">
        <f>VLOOKUP(MYRANKS_P[[#This Row],[PLAYER NAME]],PITCHERPROJECTIONS[],COLUMN(PITCHERPROJECTIONS[[#This Row],[ER]]),FALSE)</f>
        <v>66.48005001860767</v>
      </c>
      <c r="K86" s="36">
        <f>VLOOKUP(MYRANKS_P[[#This Row],[PLAYER NAME]],PITCHERPROJECTIONS[],COLUMN(PITCHERPROJECTIONS[[#This Row],[HR]]),FALSE)</f>
        <v>14.8676236660935</v>
      </c>
      <c r="L86" s="36">
        <f>VLOOKUP(MYRANKS_P[[#This Row],[PLAYER NAME]],PITCHERPROJECTIONS[],COLUMN(PITCHERPROJECTIONS[[#This Row],[SO]]),FALSE)</f>
        <v>126.55555555555556</v>
      </c>
      <c r="M86" s="36">
        <f>VLOOKUP(MYRANKS_P[[#This Row],[PLAYER NAME]],PITCHERPROJECTIONS[],COLUMN(PITCHERPROJECTIONS[[#This Row],[BB]]),FALSE)</f>
        <v>49.111111111111114</v>
      </c>
      <c r="N86" s="20">
        <f>MYRANKS_P[[#This Row],[ER]]*9/MYRANKS_P[[#This Row],[IP]]</f>
        <v>3.5195320598086415</v>
      </c>
      <c r="O86" s="20">
        <f>(MYRANKS_P[[#This Row],[BB]]+MYRANKS_P[[#This Row],[H]])/MYRANKS_P[[#This Row],[IP]]</f>
        <v>1.2567836833529755</v>
      </c>
      <c r="P86" s="20">
        <f>MYRANKS_P[[#This Row],[W]]/3.03-VLOOKUP(MYRANKS_P[[#This Row],[POS]],ReplacementLevel_P[],COLUMN(ReplacementLevel_P[W]),FALSE)</f>
        <v>3.4142664348550067E-2</v>
      </c>
      <c r="Q86" s="20">
        <f>MYRANKS_P[[#This Row],[SV]]/9.95</f>
        <v>0</v>
      </c>
      <c r="R86" s="20">
        <f>MYRANKS_P[[#This Row],[SO]]/39.3-VLOOKUP(MYRANKS_P[[#This Row],[POS]],ReplacementLevel_P[],COLUMN(ReplacementLevel_P[SO]),FALSE)</f>
        <v>-0.15975685609273338</v>
      </c>
      <c r="S86" s="20">
        <f>((475+MYRANKS_P[[#This Row],[ER]])*9/(1192+MYRANKS_P[[#This Row],[IP]])-3.59)/-0.076-VLOOKUP(MYRANKS_P[[#This Row],[POS]],ReplacementLevel_P[],COLUMN(ReplacementLevel_P[ERA]),FALSE)</f>
        <v>0.8370788877862545</v>
      </c>
      <c r="T86" s="20">
        <f>((1466+MYRANKS_P[[#This Row],[BB]]+MYRANKS_P[[#This Row],[H]])/(1192+MYRANKS_P[[#This Row],[IP]])-1.23)/-0.015-VLOOKUP(MYRANKS_P[[#This Row],[POS]],ReplacementLevel_P[],COLUMN(ReplacementLevel_P[WHIP]),FALSE)</f>
        <v>0.29496200832080255</v>
      </c>
      <c r="U86" s="20">
        <f>MYRANKS_P[[#This Row],[WSGP]]+MYRANKS_P[[#This Row],[SVSGP]]+MYRANKS_P[[#This Row],[SOSGP]]+MYRANKS_P[[#This Row],[ERASGP]]+MYRANKS_P[[#This Row],[WHIPSGP]]</f>
        <v>1.0064267043628736</v>
      </c>
      <c r="V86" s="65">
        <f>_xlfn.RANK.EQ(MYRANKS_P[[#This Row],[TTLSGP]],U:U,0)</f>
        <v>85</v>
      </c>
    </row>
    <row r="87" spans="1:22" x14ac:dyDescent="0.25">
      <c r="A87" s="6" t="s">
        <v>1810</v>
      </c>
      <c r="B87" s="16" t="str">
        <f>VLOOKUP(MYRANKS_P[[#This Row],[PLAYERID]],PLAYERIDMAP[],COLUMN(PLAYERIDMAP[[#This Row],[PLAYERNAME]]),FALSE)</f>
        <v>Drew Smyly</v>
      </c>
      <c r="C87" s="16" t="str">
        <f>VLOOKUP(MYRANKS_P[[#This Row],[PLAYERID]],PLAYERIDMAP[],COLUMN(PLAYERIDMAP[TEAM]),FALSE)</f>
        <v>DET</v>
      </c>
      <c r="D87" s="16" t="str">
        <f>VLOOKUP(MYRANKS_P[[#This Row],[PLAYERID]],PLAYERIDMAP[],COLUMN(PLAYERIDMAP[[#This Row],[POS]]),FALSE)</f>
        <v>P</v>
      </c>
      <c r="E87" s="16">
        <f>VLOOKUP(MYRANKS_P[[#This Row],[PLAYERID]],PLAYERIDMAP[],COLUMN(PLAYERIDMAP[[#This Row],[IDFANGRAPHS]]),FALSE)</f>
        <v>11760</v>
      </c>
      <c r="F87" s="36">
        <f>VLOOKUP(MYRANKS_P[[#This Row],[PLAYER NAME]],PITCHERPROJECTIONS[],COLUMN(PITCHERPROJECTIONS[[#This Row],[W]]),FALSE)</f>
        <v>8.3207650660458121</v>
      </c>
      <c r="G87" s="18">
        <f>VLOOKUP(MYRANKS_P[[#This Row],[PLAYER NAME]],PITCHERPROJECTIONS[],COLUMN(PITCHERPROJECTIONS[[#This Row],[SV]]),FALSE)</f>
        <v>0</v>
      </c>
      <c r="H87" s="18">
        <f>VLOOKUP(MYRANKS_P[[#This Row],[PLAYER NAME]],PITCHERPROJECTIONS[],COLUMN(PITCHERPROJECTIONS[[#This Row],[IP]]),FALSE)</f>
        <v>140</v>
      </c>
      <c r="I87" s="36">
        <f>VLOOKUP(MYRANKS_P[[#This Row],[PLAYER NAME]],PITCHERPROJECTIONS[],COLUMN(PITCHERPROJECTIONS[[#This Row],[H]]),FALSE)</f>
        <v>129.2545311268716</v>
      </c>
      <c r="J87" s="36">
        <f>VLOOKUP(MYRANKS_P[[#This Row],[PLAYER NAME]],PITCHERPROJECTIONS[],COLUMN(PITCHERPROJECTIONS[[#This Row],[ER]]),FALSE)</f>
        <v>55.299026903723984</v>
      </c>
      <c r="K87" s="36">
        <f>VLOOKUP(MYRANKS_P[[#This Row],[PLAYER NAME]],PITCHERPROJECTIONS[],COLUMN(PITCHERPROJECTIONS[[#This Row],[HR]]),FALSE)</f>
        <v>15.99684791174154</v>
      </c>
      <c r="L87" s="36">
        <f>VLOOKUP(MYRANKS_P[[#This Row],[PLAYER NAME]],PITCHERPROJECTIONS[],COLUMN(PITCHERPROJECTIONS[[#This Row],[SO]]),FALSE)</f>
        <v>135.33333333333331</v>
      </c>
      <c r="M87" s="36">
        <f>VLOOKUP(MYRANKS_P[[#This Row],[PLAYER NAME]],PITCHERPROJECTIONS[],COLUMN(PITCHERPROJECTIONS[[#This Row],[BB]]),FALSE)</f>
        <v>40.444444444444443</v>
      </c>
      <c r="N87" s="20">
        <f>MYRANKS_P[[#This Row],[ER]]*9/MYRANKS_P[[#This Row],[IP]]</f>
        <v>3.5549374438108274</v>
      </c>
      <c r="O87" s="20">
        <f>(MYRANKS_P[[#This Row],[BB]]+MYRANKS_P[[#This Row],[H]])/MYRANKS_P[[#This Row],[IP]]</f>
        <v>1.2121355397951146</v>
      </c>
      <c r="P87" s="20">
        <f>MYRANKS_P[[#This Row],[W]]/3.03-VLOOKUP(MYRANKS_P[[#This Row],[POS]],ReplacementLevel_P[],COLUMN(ReplacementLevel_P[W]),FALSE)</f>
        <v>-0.54387291549643146</v>
      </c>
      <c r="Q87" s="20">
        <f>MYRANKS_P[[#This Row],[SV]]/9.95</f>
        <v>0</v>
      </c>
      <c r="R87" s="20">
        <f>MYRANKS_P[[#This Row],[SO]]/39.3-VLOOKUP(MYRANKS_P[[#This Row],[POS]],ReplacementLevel_P[],COLUMN(ReplacementLevel_P[SO]),FALSE)</f>
        <v>6.3596268023748959E-2</v>
      </c>
      <c r="S87" s="20">
        <f>((475+MYRANKS_P[[#This Row],[ER]])*9/(1192+MYRANKS_P[[#This Row],[IP]])-3.59)/-0.076-VLOOKUP(MYRANKS_P[[#This Row],[POS]],ReplacementLevel_P[],COLUMN(ReplacementLevel_P[ERA]),FALSE)</f>
        <v>0.77076930087802364</v>
      </c>
      <c r="T87" s="20">
        <f>((1466+MYRANKS_P[[#This Row],[BB]]+MYRANKS_P[[#This Row],[H]])/(1192+MYRANKS_P[[#This Row],[IP]])-1.23)/-0.015-VLOOKUP(MYRANKS_P[[#This Row],[POS]],ReplacementLevel_P[],COLUMN(ReplacementLevel_P[WHIP]),FALSE)</f>
        <v>0.64318440584004777</v>
      </c>
      <c r="U87" s="20">
        <f>MYRANKS_P[[#This Row],[WSGP]]+MYRANKS_P[[#This Row],[SVSGP]]+MYRANKS_P[[#This Row],[SOSGP]]+MYRANKS_P[[#This Row],[ERASGP]]+MYRANKS_P[[#This Row],[WHIPSGP]]</f>
        <v>0.93367705924538891</v>
      </c>
      <c r="V87" s="65">
        <f>_xlfn.RANK.EQ(MYRANKS_P[[#This Row],[TTLSGP]],U:U,0)</f>
        <v>86</v>
      </c>
    </row>
    <row r="88" spans="1:22" x14ac:dyDescent="0.25">
      <c r="A88" s="6" t="s">
        <v>1663</v>
      </c>
      <c r="B88" s="16" t="str">
        <f>VLOOKUP(MYRANKS_P[[#This Row],[PLAYERID]],PLAYERIDMAP[],COLUMN(PLAYERIDMAP[[#This Row],[PLAYERNAME]]),FALSE)</f>
        <v>Jonathan Papelbon</v>
      </c>
      <c r="C88" s="16" t="str">
        <f>VLOOKUP(MYRANKS_P[[#This Row],[PLAYERID]],PLAYERIDMAP[],COLUMN(PLAYERIDMAP[TEAM]),FALSE)</f>
        <v>PHI</v>
      </c>
      <c r="D88" s="16" t="str">
        <f>VLOOKUP(MYRANKS_P[[#This Row],[PLAYERID]],PLAYERIDMAP[],COLUMN(PLAYERIDMAP[[#This Row],[POS]]),FALSE)</f>
        <v>P</v>
      </c>
      <c r="E88" s="16">
        <f>VLOOKUP(MYRANKS_P[[#This Row],[PLAYERID]],PLAYERIDMAP[],COLUMN(PLAYERIDMAP[[#This Row],[IDFANGRAPHS]]),FALSE)</f>
        <v>5975</v>
      </c>
      <c r="F88" s="36">
        <f>VLOOKUP(MYRANKS_P[[#This Row],[PLAYER NAME]],PITCHERPROJECTIONS[],COLUMN(PITCHERPROJECTIONS[[#This Row],[W]]),FALSE)</f>
        <v>3.4052945258773888</v>
      </c>
      <c r="G88" s="18">
        <f>VLOOKUP(MYRANKS_P[[#This Row],[PLAYER NAME]],PITCHERPROJECTIONS[],COLUMN(PITCHERPROJECTIONS[[#This Row],[SV]]),FALSE)</f>
        <v>30</v>
      </c>
      <c r="H88" s="18">
        <f>VLOOKUP(MYRANKS_P[[#This Row],[PLAYER NAME]],PITCHERPROJECTIONS[],COLUMN(PITCHERPROJECTIONS[[#This Row],[IP]]),FALSE)</f>
        <v>65</v>
      </c>
      <c r="I88" s="36">
        <f>VLOOKUP(MYRANKS_P[[#This Row],[PLAYER NAME]],PITCHERPROJECTIONS[],COLUMN(PITCHERPROJECTIONS[[#This Row],[H]]),FALSE)</f>
        <v>60.789656259854951</v>
      </c>
      <c r="J88" s="36">
        <f>VLOOKUP(MYRANKS_P[[#This Row],[PLAYER NAME]],PITCHERPROJECTIONS[],COLUMN(PITCHERPROJECTIONS[[#This Row],[ER]]),FALSE)</f>
        <v>23.123382321297242</v>
      </c>
      <c r="K88" s="36">
        <f>VLOOKUP(MYRANKS_P[[#This Row],[PLAYER NAME]],PITCHERPROJECTIONS[],COLUMN(PITCHERPROJECTIONS[[#This Row],[HR]]),FALSE)</f>
        <v>6.3134657836644603</v>
      </c>
      <c r="L88" s="36">
        <f>VLOOKUP(MYRANKS_P[[#This Row],[PLAYER NAME]],PITCHERPROJECTIONS[],COLUMN(PITCHERPROJECTIONS[[#This Row],[SO]]),FALSE)</f>
        <v>61.388888888888893</v>
      </c>
      <c r="M88" s="36">
        <f>VLOOKUP(MYRANKS_P[[#This Row],[PLAYER NAME]],PITCHERPROJECTIONS[],COLUMN(PITCHERPROJECTIONS[[#This Row],[BB]]),FALSE)</f>
        <v>12.277777777777777</v>
      </c>
      <c r="N88" s="20">
        <f>MYRANKS_P[[#This Row],[ER]]*9/MYRANKS_P[[#This Row],[IP]]</f>
        <v>3.2016990906411564</v>
      </c>
      <c r="O88" s="20">
        <f>(MYRANKS_P[[#This Row],[BB]]+MYRANKS_P[[#This Row],[H]])/MYRANKS_P[[#This Row],[IP]]</f>
        <v>1.1241143698097342</v>
      </c>
      <c r="P88" s="20">
        <f>MYRANKS_P[[#This Row],[W]]/3.03-VLOOKUP(MYRANKS_P[[#This Row],[POS]],ReplacementLevel_P[],COLUMN(ReplacementLevel_P[W]),FALSE)</f>
        <v>-2.1661404205025119</v>
      </c>
      <c r="Q88" s="20">
        <f>MYRANKS_P[[#This Row],[SV]]/9.95</f>
        <v>3.0150753768844223</v>
      </c>
      <c r="R88" s="20">
        <f>MYRANKS_P[[#This Row],[SO]]/39.3-VLOOKUP(MYRANKS_P[[#This Row],[POS]],ReplacementLevel_P[],COLUMN(ReplacementLevel_P[SO]),FALSE)</f>
        <v>-1.8179417585524453</v>
      </c>
      <c r="S88" s="20">
        <f>((475+MYRANKS_P[[#This Row],[ER]])*9/(1192+MYRANKS_P[[#This Row],[IP]])-3.59)/-0.076-VLOOKUP(MYRANKS_P[[#This Row],[POS]],ReplacementLevel_P[],COLUMN(ReplacementLevel_P[ERA]),FALSE)</f>
        <v>0.98900179111004183</v>
      </c>
      <c r="T88" s="20">
        <f>((1466+MYRANKS_P[[#This Row],[BB]]+MYRANKS_P[[#This Row],[H]])/(1192+MYRANKS_P[[#This Row],[IP]])-1.23)/-0.015-VLOOKUP(MYRANKS_P[[#This Row],[POS]],ReplacementLevel_P[],COLUMN(ReplacementLevel_P[WHIP]),FALSE)</f>
        <v>0.8835118516238275</v>
      </c>
      <c r="U88" s="20">
        <f>MYRANKS_P[[#This Row],[WSGP]]+MYRANKS_P[[#This Row],[SVSGP]]+MYRANKS_P[[#This Row],[SOSGP]]+MYRANKS_P[[#This Row],[ERASGP]]+MYRANKS_P[[#This Row],[WHIPSGP]]</f>
        <v>0.90350684056333441</v>
      </c>
      <c r="V88" s="65">
        <f>_xlfn.RANK.EQ(MYRANKS_P[[#This Row],[TTLSGP]],U:U,0)</f>
        <v>87</v>
      </c>
    </row>
    <row r="89" spans="1:22" x14ac:dyDescent="0.25">
      <c r="A89" s="6" t="s">
        <v>1894</v>
      </c>
      <c r="B89" s="16" t="str">
        <f>VLOOKUP(MYRANKS_P[[#This Row],[PLAYERID]],PLAYERIDMAP[],COLUMN(PLAYERIDMAP[[#This Row],[PLAYERNAME]]),FALSE)</f>
        <v>Miguel Gonzalez</v>
      </c>
      <c r="C89" s="16" t="str">
        <f>VLOOKUP(MYRANKS_P[[#This Row],[PLAYERID]],PLAYERIDMAP[],COLUMN(PLAYERIDMAP[TEAM]),FALSE)</f>
        <v>BAL</v>
      </c>
      <c r="D89" s="16" t="str">
        <f>VLOOKUP(MYRANKS_P[[#This Row],[PLAYERID]],PLAYERIDMAP[],COLUMN(PLAYERIDMAP[[#This Row],[POS]]),FALSE)</f>
        <v>P</v>
      </c>
      <c r="E89" s="16">
        <f>VLOOKUP(MYRANKS_P[[#This Row],[PLAYERID]],PLAYERIDMAP[],COLUMN(PLAYERIDMAP[[#This Row],[IDFANGRAPHS]]),FALSE)</f>
        <v>7024</v>
      </c>
      <c r="F89" s="36">
        <f>VLOOKUP(MYRANKS_P[[#This Row],[PLAYER NAME]],PITCHERPROJECTIONS[],COLUMN(PITCHERPROJECTIONS[[#This Row],[W]]),FALSE)</f>
        <v>11.454229178367207</v>
      </c>
      <c r="G89" s="18">
        <f>VLOOKUP(MYRANKS_P[[#This Row],[PLAYER NAME]],PITCHERPROJECTIONS[],COLUMN(PITCHERPROJECTIONS[[#This Row],[SV]]),FALSE)</f>
        <v>0</v>
      </c>
      <c r="H89" s="18">
        <f>VLOOKUP(MYRANKS_P[[#This Row],[PLAYER NAME]],PITCHERPROJECTIONS[],COLUMN(PITCHERPROJECTIONS[[#This Row],[IP]]),FALSE)</f>
        <v>180</v>
      </c>
      <c r="I89" s="36">
        <f>VLOOKUP(MYRANKS_P[[#This Row],[PLAYER NAME]],PITCHERPROJECTIONS[],COLUMN(PITCHERPROJECTIONS[[#This Row],[H]]),FALSE)</f>
        <v>171.2173289320979</v>
      </c>
      <c r="J89" s="36">
        <f>VLOOKUP(MYRANKS_P[[#This Row],[PLAYER NAME]],PITCHERPROJECTIONS[],COLUMN(PITCHERPROJECTIONS[[#This Row],[ER]]),FALSE)</f>
        <v>78.248675947779489</v>
      </c>
      <c r="K89" s="36">
        <f>VLOOKUP(MYRANKS_P[[#This Row],[PLAYER NAME]],PITCHERPROJECTIONS[],COLUMN(PITCHERPROJECTIONS[[#This Row],[HR]]),FALSE)</f>
        <v>25.491301534837611</v>
      </c>
      <c r="L89" s="36">
        <f>VLOOKUP(MYRANKS_P[[#This Row],[PLAYER NAME]],PITCHERPROJECTIONS[],COLUMN(PITCHERPROJECTIONS[[#This Row],[SO]]),FALSE)</f>
        <v>128</v>
      </c>
      <c r="M89" s="36">
        <f>VLOOKUP(MYRANKS_P[[#This Row],[PLAYER NAME]],PITCHERPROJECTIONS[],COLUMN(PITCHERPROJECTIONS[[#This Row],[BB]]),FALSE)</f>
        <v>54</v>
      </c>
      <c r="N89" s="20">
        <f>MYRANKS_P[[#This Row],[ER]]*9/MYRANKS_P[[#This Row],[IP]]</f>
        <v>3.9124337973889745</v>
      </c>
      <c r="O89" s="20">
        <f>(MYRANKS_P[[#This Row],[BB]]+MYRANKS_P[[#This Row],[H]])/MYRANKS_P[[#This Row],[IP]]</f>
        <v>1.2512073829560995</v>
      </c>
      <c r="P89" s="20">
        <f>MYRANKS_P[[#This Row],[W]]/3.03-VLOOKUP(MYRANKS_P[[#This Row],[POS]],ReplacementLevel_P[],COLUMN(ReplacementLevel_P[W]),FALSE)</f>
        <v>0.49027365622680108</v>
      </c>
      <c r="Q89" s="20">
        <f>MYRANKS_P[[#This Row],[SV]]/9.95</f>
        <v>0</v>
      </c>
      <c r="R89" s="20">
        <f>MYRANKS_P[[#This Row],[SO]]/39.3-VLOOKUP(MYRANKS_P[[#This Row],[POS]],ReplacementLevel_P[],COLUMN(ReplacementLevel_P[SO]),FALSE)</f>
        <v>-0.12300254452926174</v>
      </c>
      <c r="S89" s="20">
        <f>((475+MYRANKS_P[[#This Row],[ER]])*9/(1192+MYRANKS_P[[#This Row],[IP]])-3.59)/-0.076-VLOOKUP(MYRANKS_P[[#This Row],[POS]],ReplacementLevel_P[],COLUMN(ReplacementLevel_P[ERA]),FALSE)</f>
        <v>0.16444372861347678</v>
      </c>
      <c r="T89" s="20">
        <f>((1466+MYRANKS_P[[#This Row],[BB]]+MYRANKS_P[[#This Row],[H]])/(1192+MYRANKS_P[[#This Row],[IP]])-1.23)/-0.015-VLOOKUP(MYRANKS_P[[#This Row],[POS]],ReplacementLevel_P[],COLUMN(ReplacementLevel_P[WHIP]),FALSE)</f>
        <v>0.33228722390195464</v>
      </c>
      <c r="U89" s="20">
        <f>MYRANKS_P[[#This Row],[WSGP]]+MYRANKS_P[[#This Row],[SVSGP]]+MYRANKS_P[[#This Row],[SOSGP]]+MYRANKS_P[[#This Row],[ERASGP]]+MYRANKS_P[[#This Row],[WHIPSGP]]</f>
        <v>0.86400206421297077</v>
      </c>
      <c r="V89" s="65">
        <f>_xlfn.RANK.EQ(MYRANKS_P[[#This Row],[TTLSGP]],U:U,0)</f>
        <v>88</v>
      </c>
    </row>
    <row r="90" spans="1:22" x14ac:dyDescent="0.25">
      <c r="A90" s="6" t="s">
        <v>1835</v>
      </c>
      <c r="B90" s="16" t="str">
        <f>VLOOKUP(MYRANKS_P[[#This Row],[PLAYERID]],PLAYERIDMAP[],COLUMN(PLAYERIDMAP[[#This Row],[PLAYERNAME]]),FALSE)</f>
        <v>Cory Luebke</v>
      </c>
      <c r="C90" s="16" t="str">
        <f>VLOOKUP(MYRANKS_P[[#This Row],[PLAYERID]],PLAYERIDMAP[],COLUMN(PLAYERIDMAP[TEAM]),FALSE)</f>
        <v>SD</v>
      </c>
      <c r="D90" s="16" t="str">
        <f>VLOOKUP(MYRANKS_P[[#This Row],[PLAYERID]],PLAYERIDMAP[],COLUMN(PLAYERIDMAP[[#This Row],[POS]]),FALSE)</f>
        <v>P</v>
      </c>
      <c r="E90" s="16">
        <f>VLOOKUP(MYRANKS_P[[#This Row],[PLAYERID]],PLAYERIDMAP[],COLUMN(PLAYERIDMAP[[#This Row],[IDFANGRAPHS]]),FALSE)</f>
        <v>1984</v>
      </c>
      <c r="F90" s="36">
        <f>VLOOKUP(MYRANKS_P[[#This Row],[PLAYER NAME]],PITCHERPROJECTIONS[],COLUMN(PITCHERPROJECTIONS[[#This Row],[W]]),FALSE)</f>
        <v>7.7556995974693628</v>
      </c>
      <c r="G90" s="18">
        <f>VLOOKUP(MYRANKS_P[[#This Row],[PLAYER NAME]],PITCHERPROJECTIONS[],COLUMN(PITCHERPROJECTIONS[[#This Row],[SV]]),FALSE)</f>
        <v>0</v>
      </c>
      <c r="H90" s="18">
        <f>VLOOKUP(MYRANKS_P[[#This Row],[PLAYER NAME]],PITCHERPROJECTIONS[],COLUMN(PITCHERPROJECTIONS[[#This Row],[IP]]),FALSE)</f>
        <v>120</v>
      </c>
      <c r="I90" s="36">
        <f>VLOOKUP(MYRANKS_P[[#This Row],[PLAYER NAME]],PITCHERPROJECTIONS[],COLUMN(PITCHERPROJECTIONS[[#This Row],[H]]),FALSE)</f>
        <v>104.52838108563611</v>
      </c>
      <c r="J90" s="36">
        <f>VLOOKUP(MYRANKS_P[[#This Row],[PLAYER NAME]],PITCHERPROJECTIONS[],COLUMN(PITCHERPROJECTIONS[[#This Row],[ER]]),FALSE)</f>
        <v>42.480201979963056</v>
      </c>
      <c r="K90" s="36">
        <f>VLOOKUP(MYRANKS_P[[#This Row],[PLAYER NAME]],PITCHERPROJECTIONS[],COLUMN(PITCHERPROJECTIONS[[#This Row],[HR]]),FALSE)</f>
        <v>10.989919547174608</v>
      </c>
      <c r="L90" s="36">
        <f>VLOOKUP(MYRANKS_P[[#This Row],[PLAYER NAME]],PITCHERPROJECTIONS[],COLUMN(PITCHERPROJECTIONS[[#This Row],[SO]]),FALSE)</f>
        <v>113.33333333333334</v>
      </c>
      <c r="M90" s="36">
        <f>VLOOKUP(MYRANKS_P[[#This Row],[PLAYER NAME]],PITCHERPROJECTIONS[],COLUMN(PITCHERPROJECTIONS[[#This Row],[BB]]),FALSE)</f>
        <v>36.000000000000007</v>
      </c>
      <c r="N90" s="20">
        <f>MYRANKS_P[[#This Row],[ER]]*9/MYRANKS_P[[#This Row],[IP]]</f>
        <v>3.186015148497229</v>
      </c>
      <c r="O90" s="20">
        <f>(MYRANKS_P[[#This Row],[BB]]+MYRANKS_P[[#This Row],[H]])/MYRANKS_P[[#This Row],[IP]]</f>
        <v>1.171069842380301</v>
      </c>
      <c r="P90" s="20">
        <f>MYRANKS_P[[#This Row],[W]]/3.03-VLOOKUP(MYRANKS_P[[#This Row],[POS]],ReplacementLevel_P[],COLUMN(ReplacementLevel_P[W]),FALSE)</f>
        <v>-0.73036316915202537</v>
      </c>
      <c r="Q90" s="20">
        <f>MYRANKS_P[[#This Row],[SV]]/9.95</f>
        <v>0</v>
      </c>
      <c r="R90" s="20">
        <f>MYRANKS_P[[#This Row],[SO]]/39.3-VLOOKUP(MYRANKS_P[[#This Row],[POS]],ReplacementLevel_P[],COLUMN(ReplacementLevel_P[SO]),FALSE)</f>
        <v>-0.49620016963528357</v>
      </c>
      <c r="S90" s="20">
        <f>((475+MYRANKS_P[[#This Row],[ER]])*9/(1192+MYRANKS_P[[#This Row],[IP]])-3.59)/-0.076-VLOOKUP(MYRANKS_P[[#This Row],[POS]],ReplacementLevel_P[],COLUMN(ReplacementLevel_P[ERA]),FALSE)</f>
        <v>1.2091056460639864</v>
      </c>
      <c r="T90" s="20">
        <f>((1466+MYRANKS_P[[#This Row],[BB]]+MYRANKS_P[[#This Row],[H]])/(1192+MYRANKS_P[[#This Row],[IP]])-1.23)/-0.015-VLOOKUP(MYRANKS_P[[#This Row],[POS]],ReplacementLevel_P[],COLUMN(ReplacementLevel_P[WHIP]),FALSE)</f>
        <v>0.87746031068923092</v>
      </c>
      <c r="U90" s="20">
        <f>MYRANKS_P[[#This Row],[WSGP]]+MYRANKS_P[[#This Row],[SVSGP]]+MYRANKS_P[[#This Row],[SOSGP]]+MYRANKS_P[[#This Row],[ERASGP]]+MYRANKS_P[[#This Row],[WHIPSGP]]</f>
        <v>0.86000261796590838</v>
      </c>
      <c r="V90" s="65">
        <f>_xlfn.RANK.EQ(MYRANKS_P[[#This Row],[TTLSGP]],U:U,0)</f>
        <v>89</v>
      </c>
    </row>
    <row r="91" spans="1:22" x14ac:dyDescent="0.25">
      <c r="A91" s="6" t="s">
        <v>1961</v>
      </c>
      <c r="B91" s="16" t="str">
        <f>VLOOKUP(MYRANKS_P[[#This Row],[PLAYERID]],PLAYERIDMAP[],COLUMN(PLAYERIDMAP[[#This Row],[PLAYERNAME]]),FALSE)</f>
        <v>Jim Henderson</v>
      </c>
      <c r="C91" s="16" t="str">
        <f>VLOOKUP(MYRANKS_P[[#This Row],[PLAYERID]],PLAYERIDMAP[],COLUMN(PLAYERIDMAP[TEAM]),FALSE)</f>
        <v>MIL</v>
      </c>
      <c r="D91" s="16" t="str">
        <f>VLOOKUP(MYRANKS_P[[#This Row],[PLAYERID]],PLAYERIDMAP[],COLUMN(PLAYERIDMAP[[#This Row],[POS]]),FALSE)</f>
        <v>P</v>
      </c>
      <c r="E91" s="16">
        <f>VLOOKUP(MYRANKS_P[[#This Row],[PLAYERID]],PLAYERIDMAP[],COLUMN(PLAYERIDMAP[[#This Row],[IDFANGRAPHS]]),FALSE)</f>
        <v>6653</v>
      </c>
      <c r="F91" s="36">
        <f>VLOOKUP(MYRANKS_P[[#This Row],[PLAYER NAME]],PITCHERPROJECTIONS[],COLUMN(PITCHERPROJECTIONS[[#This Row],[W]]),FALSE)</f>
        <v>3.3813192572952211</v>
      </c>
      <c r="G91" s="18">
        <f>VLOOKUP(MYRANKS_P[[#This Row],[PLAYER NAME]],PITCHERPROJECTIONS[],COLUMN(PITCHERPROJECTIONS[[#This Row],[SV]]),FALSE)</f>
        <v>28</v>
      </c>
      <c r="H91" s="18">
        <f>VLOOKUP(MYRANKS_P[[#This Row],[PLAYER NAME]],PITCHERPROJECTIONS[],COLUMN(PITCHERPROJECTIONS[[#This Row],[IP]]),FALSE)</f>
        <v>65</v>
      </c>
      <c r="I91" s="36">
        <f>VLOOKUP(MYRANKS_P[[#This Row],[PLAYER NAME]],PITCHERPROJECTIONS[],COLUMN(PITCHERPROJECTIONS[[#This Row],[H]]),FALSE)</f>
        <v>52.438752012796606</v>
      </c>
      <c r="J91" s="36">
        <f>VLOOKUP(MYRANKS_P[[#This Row],[PLAYER NAME]],PITCHERPROJECTIONS[],COLUMN(PITCHERPROJECTIONS[[#This Row],[ER]]),FALSE)</f>
        <v>24.462960537669076</v>
      </c>
      <c r="K91" s="36">
        <f>VLOOKUP(MYRANKS_P[[#This Row],[PLAYER NAME]],PITCHERPROJECTIONS[],COLUMN(PITCHERPROJECTIONS[[#This Row],[HR]]),FALSE)</f>
        <v>7.4610370096578702</v>
      </c>
      <c r="L91" s="36">
        <f>VLOOKUP(MYRANKS_P[[#This Row],[PLAYER NAME]],PITCHERPROJECTIONS[],COLUMN(PITCHERPROJECTIONS[[#This Row],[SO]]),FALSE)</f>
        <v>79.444444444444443</v>
      </c>
      <c r="M91" s="36">
        <f>VLOOKUP(MYRANKS_P[[#This Row],[PLAYER NAME]],PITCHERPROJECTIONS[],COLUMN(PITCHERPROJECTIONS[[#This Row],[BB]]),FALSE)</f>
        <v>26</v>
      </c>
      <c r="N91" s="20">
        <f>MYRANKS_P[[#This Row],[ER]]*9/MYRANKS_P[[#This Row],[IP]]</f>
        <v>3.3871791513695642</v>
      </c>
      <c r="O91" s="20">
        <f>(MYRANKS_P[[#This Row],[BB]]+MYRANKS_P[[#This Row],[H]])/MYRANKS_P[[#This Row],[IP]]</f>
        <v>1.2067500309661017</v>
      </c>
      <c r="P91" s="20">
        <f>MYRANKS_P[[#This Row],[W]]/3.03-VLOOKUP(MYRANKS_P[[#This Row],[POS]],ReplacementLevel_P[],COLUMN(ReplacementLevel_P[W]),FALSE)</f>
        <v>-2.1740530503976165</v>
      </c>
      <c r="Q91" s="20">
        <f>MYRANKS_P[[#This Row],[SV]]/9.95</f>
        <v>2.8140703517587942</v>
      </c>
      <c r="R91" s="20">
        <f>MYRANKS_P[[#This Row],[SO]]/39.3-VLOOKUP(MYRANKS_P[[#This Row],[POS]],ReplacementLevel_P[],COLUMN(ReplacementLevel_P[SO]),FALSE)</f>
        <v>-1.3585128640090471</v>
      </c>
      <c r="S91" s="20">
        <f>((475+MYRANKS_P[[#This Row],[ER]])*9/(1192+MYRANKS_P[[#This Row],[IP]])-3.59)/-0.076-VLOOKUP(MYRANKS_P[[#This Row],[POS]],ReplacementLevel_P[],COLUMN(ReplacementLevel_P[ERA]),FALSE)</f>
        <v>0.86280110498030371</v>
      </c>
      <c r="T91" s="20">
        <f>((1466+MYRANKS_P[[#This Row],[BB]]+MYRANKS_P[[#This Row],[H]])/(1192+MYRANKS_P[[#This Row],[IP]])-1.23)/-0.015-VLOOKUP(MYRANKS_P[[#This Row],[POS]],ReplacementLevel_P[],COLUMN(ReplacementLevel_P[WHIP]),FALSE)</f>
        <v>0.59863685957058999</v>
      </c>
      <c r="U91" s="20">
        <f>MYRANKS_P[[#This Row],[WSGP]]+MYRANKS_P[[#This Row],[SVSGP]]+MYRANKS_P[[#This Row],[SOSGP]]+MYRANKS_P[[#This Row],[ERASGP]]+MYRANKS_P[[#This Row],[WHIPSGP]]</f>
        <v>0.74294240190302419</v>
      </c>
      <c r="V91" s="65">
        <f>_xlfn.RANK.EQ(MYRANKS_P[[#This Row],[TTLSGP]],U:U,0)</f>
        <v>90</v>
      </c>
    </row>
    <row r="92" spans="1:22" x14ac:dyDescent="0.25">
      <c r="A92" s="6" t="s">
        <v>2033</v>
      </c>
      <c r="B92" s="16" t="str">
        <f>VLOOKUP(MYRANKS_P[[#This Row],[PLAYERID]],PLAYERIDMAP[],COLUMN(PLAYERIDMAP[[#This Row],[PLAYERNAME]]),FALSE)</f>
        <v>Jose Quintana</v>
      </c>
      <c r="C92" s="16" t="str">
        <f>VLOOKUP(MYRANKS_P[[#This Row],[PLAYERID]],PLAYERIDMAP[],COLUMN(PLAYERIDMAP[TEAM]),FALSE)</f>
        <v>CHW</v>
      </c>
      <c r="D92" s="16" t="str">
        <f>VLOOKUP(MYRANKS_P[[#This Row],[PLAYERID]],PLAYERIDMAP[],COLUMN(PLAYERIDMAP[[#This Row],[POS]]),FALSE)</f>
        <v>P</v>
      </c>
      <c r="E92" s="16">
        <f>VLOOKUP(MYRANKS_P[[#This Row],[PLAYERID]],PLAYERIDMAP[],COLUMN(PLAYERIDMAP[[#This Row],[IDFANGRAPHS]]),FALSE)</f>
        <v>11423</v>
      </c>
      <c r="F92" s="36">
        <f>VLOOKUP(MYRANKS_P[[#This Row],[PLAYER NAME]],PITCHERPROJECTIONS[],COLUMN(PITCHERPROJECTIONS[[#This Row],[W]]),FALSE)</f>
        <v>9.9622917145365761</v>
      </c>
      <c r="G92" s="18">
        <f>VLOOKUP(MYRANKS_P[[#This Row],[PLAYER NAME]],PITCHERPROJECTIONS[],COLUMN(PITCHERPROJECTIONS[[#This Row],[SV]]),FALSE)</f>
        <v>0</v>
      </c>
      <c r="H92" s="18">
        <f>VLOOKUP(MYRANKS_P[[#This Row],[PLAYER NAME]],PITCHERPROJECTIONS[],COLUMN(PITCHERPROJECTIONS[[#This Row],[IP]]),FALSE)</f>
        <v>190</v>
      </c>
      <c r="I92" s="36">
        <f>VLOOKUP(MYRANKS_P[[#This Row],[PLAYER NAME]],PITCHERPROJECTIONS[],COLUMN(PITCHERPROJECTIONS[[#This Row],[H]]),FALSE)</f>
        <v>191.19309112178732</v>
      </c>
      <c r="J92" s="36">
        <f>VLOOKUP(MYRANKS_P[[#This Row],[PLAYER NAME]],PITCHERPROJECTIONS[],COLUMN(PITCHERPROJECTIONS[[#This Row],[ER]]),FALSE)</f>
        <v>81.582395450149022</v>
      </c>
      <c r="K92" s="36">
        <f>VLOOKUP(MYRANKS_P[[#This Row],[PLAYER NAME]],PITCHERPROJECTIONS[],COLUMN(PITCHERPROJECTIONS[[#This Row],[HR]]),FALSE)</f>
        <v>22.468898844403565</v>
      </c>
      <c r="L92" s="36">
        <f>VLOOKUP(MYRANKS_P[[#This Row],[PLAYER NAME]],PITCHERPROJECTIONS[],COLUMN(PITCHERPROJECTIONS[[#This Row],[SO]]),FALSE)</f>
        <v>147.77777777777777</v>
      </c>
      <c r="M92" s="36">
        <f>VLOOKUP(MYRANKS_P[[#This Row],[PLAYER NAME]],PITCHERPROJECTIONS[],COLUMN(PITCHERPROJECTIONS[[#This Row],[BB]]),FALSE)</f>
        <v>50.666666666666664</v>
      </c>
      <c r="N92" s="20">
        <f>MYRANKS_P[[#This Row],[ER]]*9/MYRANKS_P[[#This Row],[IP]]</f>
        <v>3.8644292581649542</v>
      </c>
      <c r="O92" s="20">
        <f>(MYRANKS_P[[#This Row],[BB]]+MYRANKS_P[[#This Row],[H]])/MYRANKS_P[[#This Row],[IP]]</f>
        <v>1.272946093623442</v>
      </c>
      <c r="P92" s="20">
        <f>MYRANKS_P[[#This Row],[W]]/3.03-VLOOKUP(MYRANKS_P[[#This Row],[POS]],ReplacementLevel_P[],COLUMN(ReplacementLevel_P[W]),FALSE)</f>
        <v>-2.1149456974995928E-3</v>
      </c>
      <c r="Q92" s="20">
        <f>MYRANKS_P[[#This Row],[SV]]/9.95</f>
        <v>0</v>
      </c>
      <c r="R92" s="20">
        <f>MYRANKS_P[[#This Row],[SO]]/39.3-VLOOKUP(MYRANKS_P[[#This Row],[POS]],ReplacementLevel_P[],COLUMN(ReplacementLevel_P[SO]),FALSE)</f>
        <v>0.38024879841673753</v>
      </c>
      <c r="S92" s="20">
        <f>((475+MYRANKS_P[[#This Row],[ER]])*9/(1192+MYRANKS_P[[#This Row],[IP]])-3.59)/-0.076-VLOOKUP(MYRANKS_P[[#This Row],[POS]],ReplacementLevel_P[],COLUMN(ReplacementLevel_P[ERA]),FALSE)</f>
        <v>0.22431450366229416</v>
      </c>
      <c r="T92" s="20">
        <f>((1466+MYRANKS_P[[#This Row],[BB]]+MYRANKS_P[[#This Row],[H]])/(1192+MYRANKS_P[[#This Row],[IP]])-1.23)/-0.015-VLOOKUP(MYRANKS_P[[#This Row],[POS]],ReplacementLevel_P[],COLUMN(ReplacementLevel_P[WHIP]),FALSE)</f>
        <v>0.1240975500022119</v>
      </c>
      <c r="U92" s="20">
        <f>MYRANKS_P[[#This Row],[WSGP]]+MYRANKS_P[[#This Row],[SVSGP]]+MYRANKS_P[[#This Row],[SOSGP]]+MYRANKS_P[[#This Row],[ERASGP]]+MYRANKS_P[[#This Row],[WHIPSGP]]</f>
        <v>0.72654590638374406</v>
      </c>
      <c r="V92" s="65">
        <f>_xlfn.RANK.EQ(MYRANKS_P[[#This Row],[TTLSGP]],U:U,0)</f>
        <v>91</v>
      </c>
    </row>
    <row r="93" spans="1:22" x14ac:dyDescent="0.25">
      <c r="A93" s="6" t="s">
        <v>1749</v>
      </c>
      <c r="B93" s="16" t="str">
        <f>VLOOKUP(MYRANKS_P[[#This Row],[PLAYERID]],PLAYERIDMAP[],COLUMN(PLAYERIDMAP[[#This Row],[PLAYERNAME]]),FALSE)</f>
        <v>Ervin Santana</v>
      </c>
      <c r="C93" s="16" t="str">
        <f>VLOOKUP(MYRANKS_P[[#This Row],[PLAYERID]],PLAYERIDMAP[],COLUMN(PLAYERIDMAP[TEAM]),FALSE)</f>
        <v>KC</v>
      </c>
      <c r="D93" s="16" t="str">
        <f>VLOOKUP(MYRANKS_P[[#This Row],[PLAYERID]],PLAYERIDMAP[],COLUMN(PLAYERIDMAP[[#This Row],[POS]]),FALSE)</f>
        <v>P</v>
      </c>
      <c r="E93" s="16">
        <f>VLOOKUP(MYRANKS_P[[#This Row],[PLAYERID]],PLAYERIDMAP[],COLUMN(PLAYERIDMAP[[#This Row],[IDFANGRAPHS]]),FALSE)</f>
        <v>3200</v>
      </c>
      <c r="F93" s="36">
        <f>VLOOKUP(MYRANKS_P[[#This Row],[PLAYER NAME]],PITCHERPROJECTIONS[],COLUMN(PITCHERPROJECTIONS[[#This Row],[W]]),FALSE)</f>
        <v>10.84578677197989</v>
      </c>
      <c r="G93" s="18">
        <f>VLOOKUP(MYRANKS_P[[#This Row],[PLAYER NAME]],PITCHERPROJECTIONS[],COLUMN(PITCHERPROJECTIONS[[#This Row],[SV]]),FALSE)</f>
        <v>0</v>
      </c>
      <c r="H93" s="18">
        <f>VLOOKUP(MYRANKS_P[[#This Row],[PLAYER NAME]],PITCHERPROJECTIONS[],COLUMN(PITCHERPROJECTIONS[[#This Row],[IP]]),FALSE)</f>
        <v>200</v>
      </c>
      <c r="I93" s="36">
        <f>VLOOKUP(MYRANKS_P[[#This Row],[PLAYER NAME]],PITCHERPROJECTIONS[],COLUMN(PITCHERPROJECTIONS[[#This Row],[H]]),FALSE)</f>
        <v>198.82626373208203</v>
      </c>
      <c r="J93" s="36">
        <f>VLOOKUP(MYRANKS_P[[#This Row],[PLAYER NAME]],PITCHERPROJECTIONS[],COLUMN(PITCHERPROJECTIONS[[#This Row],[ER]]),FALSE)</f>
        <v>89.990186394085868</v>
      </c>
      <c r="K93" s="36">
        <f>VLOOKUP(MYRANKS_P[[#This Row],[PLAYER NAME]],PITCHERPROJECTIONS[],COLUMN(PITCHERPROJECTIONS[[#This Row],[HR]]),FALSE)</f>
        <v>27.870552776371106</v>
      </c>
      <c r="L93" s="36">
        <f>VLOOKUP(MYRANKS_P[[#This Row],[PLAYER NAME]],PITCHERPROJECTIONS[],COLUMN(PITCHERPROJECTIONS[[#This Row],[SO]]),FALSE)</f>
        <v>151.11111111111111</v>
      </c>
      <c r="M93" s="36">
        <f>VLOOKUP(MYRANKS_P[[#This Row],[PLAYER NAME]],PITCHERPROJECTIONS[],COLUMN(PITCHERPROJECTIONS[[#This Row],[BB]]),FALSE)</f>
        <v>57.777777777777779</v>
      </c>
      <c r="N93" s="20">
        <f>MYRANKS_P[[#This Row],[ER]]*9/MYRANKS_P[[#This Row],[IP]]</f>
        <v>4.0495583877338639</v>
      </c>
      <c r="O93" s="20">
        <f>(MYRANKS_P[[#This Row],[BB]]+MYRANKS_P[[#This Row],[H]])/MYRANKS_P[[#This Row],[IP]]</f>
        <v>1.2830202075492991</v>
      </c>
      <c r="P93" s="20">
        <f>MYRANKS_P[[#This Row],[W]]/3.03-VLOOKUP(MYRANKS_P[[#This Row],[POS]],ReplacementLevel_P[],COLUMN(ReplacementLevel_P[W]),FALSE)</f>
        <v>0.28946758151151508</v>
      </c>
      <c r="Q93" s="20">
        <f>MYRANKS_P[[#This Row],[SV]]/9.95</f>
        <v>0</v>
      </c>
      <c r="R93" s="20">
        <f>MYRANKS_P[[#This Row],[SO]]/39.3-VLOOKUP(MYRANKS_P[[#This Row],[POS]],ReplacementLevel_P[],COLUMN(ReplacementLevel_P[SO]),FALSE)</f>
        <v>0.46506644048628809</v>
      </c>
      <c r="S93" s="20">
        <f>((475+MYRANKS_P[[#This Row],[ER]])*9/(1192+MYRANKS_P[[#This Row],[IP]])-3.59)/-0.076-VLOOKUP(MYRANKS_P[[#This Row],[POS]],ReplacementLevel_P[],COLUMN(ReplacementLevel_P[ERA]),FALSE)</f>
        <v>-0.14833935975095369</v>
      </c>
      <c r="T93" s="20">
        <f>((1466+MYRANKS_P[[#This Row],[BB]]+MYRANKS_P[[#This Row],[H]])/(1192+MYRANKS_P[[#This Row],[IP]])-1.23)/-0.015-VLOOKUP(MYRANKS_P[[#This Row],[POS]],ReplacementLevel_P[],COLUMN(ReplacementLevel_P[WHIP]),FALSE)</f>
        <v>9.8064410986593575E-3</v>
      </c>
      <c r="U93" s="20">
        <f>MYRANKS_P[[#This Row],[WSGP]]+MYRANKS_P[[#This Row],[SVSGP]]+MYRANKS_P[[#This Row],[SOSGP]]+MYRANKS_P[[#This Row],[ERASGP]]+MYRANKS_P[[#This Row],[WHIPSGP]]</f>
        <v>0.61600110334550884</v>
      </c>
      <c r="V93" s="65">
        <f>_xlfn.RANK.EQ(MYRANKS_P[[#This Row],[TTLSGP]],U:U,0)</f>
        <v>92</v>
      </c>
    </row>
    <row r="94" spans="1:22" x14ac:dyDescent="0.25">
      <c r="A94" s="6" t="s">
        <v>1902</v>
      </c>
      <c r="B94" s="16" t="str">
        <f>VLOOKUP(MYRANKS_P[[#This Row],[PLAYERID]],PLAYERIDMAP[],COLUMN(PLAYERIDMAP[[#This Row],[PLAYERNAME]]),FALSE)</f>
        <v>Tyson Ross</v>
      </c>
      <c r="C94" s="16" t="str">
        <f>VLOOKUP(MYRANKS_P[[#This Row],[PLAYERID]],PLAYERIDMAP[],COLUMN(PLAYERIDMAP[TEAM]),FALSE)</f>
        <v>SD</v>
      </c>
      <c r="D94" s="16" t="str">
        <f>VLOOKUP(MYRANKS_P[[#This Row],[PLAYERID]],PLAYERIDMAP[],COLUMN(PLAYERIDMAP[[#This Row],[POS]]),FALSE)</f>
        <v>P</v>
      </c>
      <c r="E94" s="16">
        <f>VLOOKUP(MYRANKS_P[[#This Row],[PLAYERID]],PLAYERIDMAP[],COLUMN(PLAYERIDMAP[[#This Row],[IDFANGRAPHS]]),FALSE)</f>
        <v>7872</v>
      </c>
      <c r="F94" s="36">
        <f>VLOOKUP(MYRANKS_P[[#This Row],[PLAYER NAME]],PITCHERPROJECTIONS[],COLUMN(PITCHERPROJECTIONS[[#This Row],[W]]),FALSE)</f>
        <v>8.9609598124504597</v>
      </c>
      <c r="G94" s="18">
        <f>VLOOKUP(MYRANKS_P[[#This Row],[PLAYER NAME]],PITCHERPROJECTIONS[],COLUMN(PITCHERPROJECTIONS[[#This Row],[SV]]),FALSE)</f>
        <v>0</v>
      </c>
      <c r="H94" s="18">
        <f>VLOOKUP(MYRANKS_P[[#This Row],[PLAYER NAME]],PITCHERPROJECTIONS[],COLUMN(PITCHERPROJECTIONS[[#This Row],[IP]]),FALSE)</f>
        <v>150</v>
      </c>
      <c r="I94" s="36">
        <f>VLOOKUP(MYRANKS_P[[#This Row],[PLAYER NAME]],PITCHERPROJECTIONS[],COLUMN(PITCHERPROJECTIONS[[#This Row],[H]]),FALSE)</f>
        <v>138.10309806865746</v>
      </c>
      <c r="J94" s="36">
        <f>VLOOKUP(MYRANKS_P[[#This Row],[PLAYER NAME]],PITCHERPROJECTIONS[],COLUMN(PITCHERPROJECTIONS[[#This Row],[ER]]),FALSE)</f>
        <v>58.128963633481931</v>
      </c>
      <c r="K94" s="36">
        <f>VLOOKUP(MYRANKS_P[[#This Row],[PLAYER NAME]],PITCHERPROJECTIONS[],COLUMN(PITCHERPROJECTIONS[[#This Row],[HR]]),FALSE)</f>
        <v>11.873783647853749</v>
      </c>
      <c r="L94" s="36">
        <f>VLOOKUP(MYRANKS_P[[#This Row],[PLAYER NAME]],PITCHERPROJECTIONS[],COLUMN(PITCHERPROJECTIONS[[#This Row],[SO]]),FALSE)</f>
        <v>133.33333333333334</v>
      </c>
      <c r="M94" s="36">
        <f>VLOOKUP(MYRANKS_P[[#This Row],[PLAYER NAME]],PITCHERPROJECTIONS[],COLUMN(PITCHERPROJECTIONS[[#This Row],[BB]]),FALSE)</f>
        <v>56.666666666666671</v>
      </c>
      <c r="N94" s="20">
        <f>MYRANKS_P[[#This Row],[ER]]*9/MYRANKS_P[[#This Row],[IP]]</f>
        <v>3.4877378180089158</v>
      </c>
      <c r="O94" s="20">
        <f>(MYRANKS_P[[#This Row],[BB]]+MYRANKS_P[[#This Row],[H]])/MYRANKS_P[[#This Row],[IP]]</f>
        <v>1.2984650982354944</v>
      </c>
      <c r="P94" s="20">
        <f>MYRANKS_P[[#This Row],[W]]/3.03-VLOOKUP(MYRANKS_P[[#This Row],[POS]],ReplacementLevel_P[],COLUMN(ReplacementLevel_P[W]),FALSE)</f>
        <v>-0.33258752064341257</v>
      </c>
      <c r="Q94" s="20">
        <f>MYRANKS_P[[#This Row],[SV]]/9.95</f>
        <v>0</v>
      </c>
      <c r="R94" s="20">
        <f>MYRANKS_P[[#This Row],[SO]]/39.3-VLOOKUP(MYRANKS_P[[#This Row],[POS]],ReplacementLevel_P[],COLUMN(ReplacementLevel_P[SO]),FALSE)</f>
        <v>1.2705682782019334E-2</v>
      </c>
      <c r="S94" s="20">
        <f>((475+MYRANKS_P[[#This Row],[ER]])*9/(1192+MYRANKS_P[[#This Row],[IP]])-3.59)/-0.076-VLOOKUP(MYRANKS_P[[#This Row],[POS]],ReplacementLevel_P[],COLUMN(ReplacementLevel_P[ERA]),FALSE)</f>
        <v>0.87236143323654958</v>
      </c>
      <c r="T94" s="20">
        <f>((1466+MYRANKS_P[[#This Row],[BB]]+MYRANKS_P[[#This Row],[H]])/(1192+MYRANKS_P[[#This Row],[IP]])-1.23)/-0.015-VLOOKUP(MYRANKS_P[[#This Row],[POS]],ReplacementLevel_P[],COLUMN(ReplacementLevel_P[WHIP]),FALSE)</f>
        <v>7.7762178179681118E-3</v>
      </c>
      <c r="U94" s="20">
        <f>MYRANKS_P[[#This Row],[WSGP]]+MYRANKS_P[[#This Row],[SVSGP]]+MYRANKS_P[[#This Row],[SOSGP]]+MYRANKS_P[[#This Row],[ERASGP]]+MYRANKS_P[[#This Row],[WHIPSGP]]</f>
        <v>0.56025581319312445</v>
      </c>
      <c r="V94" s="65">
        <f>_xlfn.RANK.EQ(MYRANKS_P[[#This Row],[TTLSGP]],U:U,0)</f>
        <v>93</v>
      </c>
    </row>
    <row r="95" spans="1:22" x14ac:dyDescent="0.25">
      <c r="A95" s="6" t="s">
        <v>1784</v>
      </c>
      <c r="B95" s="16" t="str">
        <f>VLOOKUP(MYRANKS_P[[#This Row],[PLAYERID]],PLAYERIDMAP[],COLUMN(PLAYERIDMAP[[#This Row],[PLAYERNAME]]),FALSE)</f>
        <v>Dan Straily</v>
      </c>
      <c r="C95" s="16" t="str">
        <f>VLOOKUP(MYRANKS_P[[#This Row],[PLAYERID]],PLAYERIDMAP[],COLUMN(PLAYERIDMAP[TEAM]),FALSE)</f>
        <v>OAK</v>
      </c>
      <c r="D95" s="16" t="str">
        <f>VLOOKUP(MYRANKS_P[[#This Row],[PLAYERID]],PLAYERIDMAP[],COLUMN(PLAYERIDMAP[[#This Row],[POS]]),FALSE)</f>
        <v>P</v>
      </c>
      <c r="E95" s="16">
        <f>VLOOKUP(MYRANKS_P[[#This Row],[PLAYERID]],PLAYERIDMAP[],COLUMN(PLAYERIDMAP[[#This Row],[IDFANGRAPHS]]),FALSE)</f>
        <v>9460</v>
      </c>
      <c r="F95" s="36">
        <f>VLOOKUP(MYRANKS_P[[#This Row],[PLAYER NAME]],PITCHERPROJECTIONS[],COLUMN(PITCHERPROJECTIONS[[#This Row],[W]]),FALSE)</f>
        <v>11.598901395962375</v>
      </c>
      <c r="G95" s="18">
        <f>VLOOKUP(MYRANKS_P[[#This Row],[PLAYER NAME]],PITCHERPROJECTIONS[],COLUMN(PITCHERPROJECTIONS[[#This Row],[SV]]),FALSE)</f>
        <v>0</v>
      </c>
      <c r="H95" s="18">
        <f>VLOOKUP(MYRANKS_P[[#This Row],[PLAYER NAME]],PITCHERPROJECTIONS[],COLUMN(PITCHERPROJECTIONS[[#This Row],[IP]]),FALSE)</f>
        <v>190</v>
      </c>
      <c r="I95" s="36">
        <f>VLOOKUP(MYRANKS_P[[#This Row],[PLAYER NAME]],PITCHERPROJECTIONS[],COLUMN(PITCHERPROJECTIONS[[#This Row],[H]]),FALSE)</f>
        <v>185.7872507381671</v>
      </c>
      <c r="J95" s="36">
        <f>VLOOKUP(MYRANKS_P[[#This Row],[PLAYER NAME]],PITCHERPROJECTIONS[],COLUMN(PITCHERPROJECTIONS[[#This Row],[ER]]),FALSE)</f>
        <v>89.203964744816915</v>
      </c>
      <c r="K95" s="36">
        <f>VLOOKUP(MYRANKS_P[[#This Row],[PLAYER NAME]],PITCHERPROJECTIONS[],COLUMN(PITCHERPROJECTIONS[[#This Row],[HR]]),FALSE)</f>
        <v>29.269768220684586</v>
      </c>
      <c r="L95" s="36">
        <f>VLOOKUP(MYRANKS_P[[#This Row],[PLAYER NAME]],PITCHERPROJECTIONS[],COLUMN(PITCHERPROJECTIONS[[#This Row],[SO]]),FALSE)</f>
        <v>158.33333333333334</v>
      </c>
      <c r="M95" s="36">
        <f>VLOOKUP(MYRANKS_P[[#This Row],[PLAYER NAME]],PITCHERPROJECTIONS[],COLUMN(PITCHERPROJECTIONS[[#This Row],[BB]]),FALSE)</f>
        <v>63.333333333333329</v>
      </c>
      <c r="N95" s="20">
        <f>MYRANKS_P[[#This Row],[ER]]*9/MYRANKS_P[[#This Row],[IP]]</f>
        <v>4.2254509615965903</v>
      </c>
      <c r="O95" s="20">
        <f>(MYRANKS_P[[#This Row],[BB]]+MYRANKS_P[[#This Row],[H]])/MYRANKS_P[[#This Row],[IP]]</f>
        <v>1.3111609687973709</v>
      </c>
      <c r="P95" s="20">
        <f>MYRANKS_P[[#This Row],[W]]/3.03-VLOOKUP(MYRANKS_P[[#This Row],[POS]],ReplacementLevel_P[],COLUMN(ReplacementLevel_P[W]),FALSE)</f>
        <v>0.53802026269385328</v>
      </c>
      <c r="Q95" s="20">
        <f>MYRANKS_P[[#This Row],[SV]]/9.95</f>
        <v>0</v>
      </c>
      <c r="R95" s="20">
        <f>MYRANKS_P[[#This Row],[SO]]/39.3-VLOOKUP(MYRANKS_P[[#This Row],[POS]],ReplacementLevel_P[],COLUMN(ReplacementLevel_P[SO]),FALSE)</f>
        <v>0.64883799830364808</v>
      </c>
      <c r="S95" s="20">
        <f>((475+MYRANKS_P[[#This Row],[ER]])*9/(1192+MYRANKS_P[[#This Row],[IP]])-3.59)/-0.076-VLOOKUP(MYRANKS_P[[#This Row],[POS]],ReplacementLevel_P[],COLUMN(ReplacementLevel_P[ERA]),FALSE)</f>
        <v>-0.42876383105483684</v>
      </c>
      <c r="T95" s="20">
        <f>((1466+MYRANKS_P[[#This Row],[BB]]+MYRANKS_P[[#This Row],[H]])/(1192+MYRANKS_P[[#This Row],[IP]])-1.23)/-0.015-VLOOKUP(MYRANKS_P[[#This Row],[POS]],ReplacementLevel_P[],COLUMN(ReplacementLevel_P[WHIP]),FALSE)</f>
        <v>-0.22615938598650864</v>
      </c>
      <c r="U95" s="20">
        <f>MYRANKS_P[[#This Row],[WSGP]]+MYRANKS_P[[#This Row],[SVSGP]]+MYRANKS_P[[#This Row],[SOSGP]]+MYRANKS_P[[#This Row],[ERASGP]]+MYRANKS_P[[#This Row],[WHIPSGP]]</f>
        <v>0.53193504395615587</v>
      </c>
      <c r="V95" s="65">
        <f>_xlfn.RANK.EQ(MYRANKS_P[[#This Row],[TTLSGP]],U:U,0)</f>
        <v>94</v>
      </c>
    </row>
    <row r="96" spans="1:22" x14ac:dyDescent="0.25">
      <c r="A96" s="6" t="s">
        <v>1707</v>
      </c>
      <c r="B96" s="16" t="str">
        <f>VLOOKUP(MYRANKS_P[[#This Row],[PLAYERID]],PLAYERIDMAP[],COLUMN(PLAYERIDMAP[[#This Row],[PLAYERNAME]]),FALSE)</f>
        <v>Josh Johnson</v>
      </c>
      <c r="C96" s="16" t="str">
        <f>VLOOKUP(MYRANKS_P[[#This Row],[PLAYERID]],PLAYERIDMAP[],COLUMN(PLAYERIDMAP[TEAM]),FALSE)</f>
        <v>SD</v>
      </c>
      <c r="D96" s="16" t="str">
        <f>VLOOKUP(MYRANKS_P[[#This Row],[PLAYERID]],PLAYERIDMAP[],COLUMN(PLAYERIDMAP[[#This Row],[POS]]),FALSE)</f>
        <v>P</v>
      </c>
      <c r="E96" s="16">
        <f>VLOOKUP(MYRANKS_P[[#This Row],[PLAYERID]],PLAYERIDMAP[],COLUMN(PLAYERIDMAP[[#This Row],[IDFANGRAPHS]]),FALSE)</f>
        <v>4567</v>
      </c>
      <c r="F96" s="36">
        <f>VLOOKUP(MYRANKS_P[[#This Row],[PLAYER NAME]],PITCHERPROJECTIONS[],COLUMN(PITCHERPROJECTIONS[[#This Row],[W]]),FALSE)</f>
        <v>8.0031450804814863</v>
      </c>
      <c r="G96" s="18">
        <f>VLOOKUP(MYRANKS_P[[#This Row],[PLAYER NAME]],PITCHERPROJECTIONS[],COLUMN(PITCHERPROJECTIONS[[#This Row],[SV]]),FALSE)</f>
        <v>0</v>
      </c>
      <c r="H96" s="18">
        <f>VLOOKUP(MYRANKS_P[[#This Row],[PLAYER NAME]],PITCHERPROJECTIONS[],COLUMN(PITCHERPROJECTIONS[[#This Row],[IP]]),FALSE)</f>
        <v>130</v>
      </c>
      <c r="I96" s="36">
        <f>VLOOKUP(MYRANKS_P[[#This Row],[PLAYER NAME]],PITCHERPROJECTIONS[],COLUMN(PITCHERPROJECTIONS[[#This Row],[H]]),FALSE)</f>
        <v>120.73230757172735</v>
      </c>
      <c r="J96" s="36">
        <f>VLOOKUP(MYRANKS_P[[#This Row],[PLAYER NAME]],PITCHERPROJECTIONS[],COLUMN(PITCHERPROJECTIONS[[#This Row],[ER]]),FALSE)</f>
        <v>48.711307541525137</v>
      </c>
      <c r="K96" s="36">
        <f>VLOOKUP(MYRANKS_P[[#This Row],[PLAYER NAME]],PITCHERPROJECTIONS[],COLUMN(PITCHERPROJECTIONS[[#This Row],[HR]]),FALSE)</f>
        <v>10.541831381251191</v>
      </c>
      <c r="L96" s="36">
        <f>VLOOKUP(MYRANKS_P[[#This Row],[PLAYER NAME]],PITCHERPROJECTIONS[],COLUMN(PITCHERPROJECTIONS[[#This Row],[SO]]),FALSE)</f>
        <v>119.8888888888889</v>
      </c>
      <c r="M96" s="36">
        <f>VLOOKUP(MYRANKS_P[[#This Row],[PLAYER NAME]],PITCHERPROJECTIONS[],COLUMN(PITCHERPROJECTIONS[[#This Row],[BB]]),FALSE)</f>
        <v>40.444444444444443</v>
      </c>
      <c r="N96" s="20">
        <f>MYRANKS_P[[#This Row],[ER]]*9/MYRANKS_P[[#This Row],[IP]]</f>
        <v>3.3723212913363554</v>
      </c>
      <c r="O96" s="20">
        <f>(MYRANKS_P[[#This Row],[BB]]+MYRANKS_P[[#This Row],[H]])/MYRANKS_P[[#This Row],[IP]]</f>
        <v>1.2398211693551677</v>
      </c>
      <c r="P96" s="20">
        <f>MYRANKS_P[[#This Row],[W]]/3.03-VLOOKUP(MYRANKS_P[[#This Row],[POS]],ReplacementLevel_P[],COLUMN(ReplacementLevel_P[W]),FALSE)</f>
        <v>-0.64869799324043331</v>
      </c>
      <c r="Q96" s="20">
        <f>MYRANKS_P[[#This Row],[SV]]/9.95</f>
        <v>0</v>
      </c>
      <c r="R96" s="20">
        <f>MYRANKS_P[[#This Row],[SO]]/39.3-VLOOKUP(MYRANKS_P[[#This Row],[POS]],ReplacementLevel_P[],COLUMN(ReplacementLevel_P[SO]),FALSE)</f>
        <v>-0.3293921402318345</v>
      </c>
      <c r="S96" s="20">
        <f>((475+MYRANKS_P[[#This Row],[ER]])*9/(1192+MYRANKS_P[[#This Row],[IP]])-3.59)/-0.076-VLOOKUP(MYRANKS_P[[#This Row],[POS]],ReplacementLevel_P[],COLUMN(ReplacementLevel_P[ERA]),FALSE)</f>
        <v>1.0042518525188426</v>
      </c>
      <c r="T96" s="20">
        <f>((1466+MYRANKS_P[[#This Row],[BB]]+MYRANKS_P[[#This Row],[H]])/(1192+MYRANKS_P[[#This Row],[IP]])-1.23)/-0.015-VLOOKUP(MYRANKS_P[[#This Row],[POS]],ReplacementLevel_P[],COLUMN(ReplacementLevel_P[WHIP]),FALSE)</f>
        <v>0.45368371073264852</v>
      </c>
      <c r="U96" s="20">
        <f>MYRANKS_P[[#This Row],[WSGP]]+MYRANKS_P[[#This Row],[SVSGP]]+MYRANKS_P[[#This Row],[SOSGP]]+MYRANKS_P[[#This Row],[ERASGP]]+MYRANKS_P[[#This Row],[WHIPSGP]]</f>
        <v>0.47984542977922334</v>
      </c>
      <c r="V96" s="65">
        <f>_xlfn.RANK.EQ(MYRANKS_P[[#This Row],[TTLSGP]],U:U,0)</f>
        <v>95</v>
      </c>
    </row>
    <row r="97" spans="1:22" x14ac:dyDescent="0.25">
      <c r="A97" s="6" t="s">
        <v>1823</v>
      </c>
      <c r="B97" s="16" t="str">
        <f>VLOOKUP(MYRANKS_P[[#This Row],[PLAYERID]],PLAYERIDMAP[],COLUMN(PLAYERIDMAP[[#This Row],[PLAYERNAME]]),FALSE)</f>
        <v>Bartolo Colon</v>
      </c>
      <c r="C97" s="16" t="str">
        <f>VLOOKUP(MYRANKS_P[[#This Row],[PLAYERID]],PLAYERIDMAP[],COLUMN(PLAYERIDMAP[TEAM]),FALSE)</f>
        <v>NYM</v>
      </c>
      <c r="D97" s="16" t="str">
        <f>VLOOKUP(MYRANKS_P[[#This Row],[PLAYERID]],PLAYERIDMAP[],COLUMN(PLAYERIDMAP[[#This Row],[POS]]),FALSE)</f>
        <v>P</v>
      </c>
      <c r="E97" s="16">
        <f>VLOOKUP(MYRANKS_P[[#This Row],[PLAYERID]],PLAYERIDMAP[],COLUMN(PLAYERIDMAP[[#This Row],[IDFANGRAPHS]]),FALSE)</f>
        <v>375</v>
      </c>
      <c r="F97" s="36">
        <f>VLOOKUP(MYRANKS_P[[#This Row],[PLAYER NAME]],PITCHERPROJECTIONS[],COLUMN(PITCHERPROJECTIONS[[#This Row],[W]]),FALSE)</f>
        <v>9.6830676672923204</v>
      </c>
      <c r="G97" s="18">
        <f>VLOOKUP(MYRANKS_P[[#This Row],[PLAYER NAME]],PITCHERPROJECTIONS[],COLUMN(PITCHERPROJECTIONS[[#This Row],[SV]]),FALSE)</f>
        <v>0</v>
      </c>
      <c r="H97" s="18">
        <f>VLOOKUP(MYRANKS_P[[#This Row],[PLAYER NAME]],PITCHERPROJECTIONS[],COLUMN(PITCHERPROJECTIONS[[#This Row],[IP]]),FALSE)</f>
        <v>175</v>
      </c>
      <c r="I97" s="36">
        <f>VLOOKUP(MYRANKS_P[[#This Row],[PLAYER NAME]],PITCHERPROJECTIONS[],COLUMN(PITCHERPROJECTIONS[[#This Row],[H]]),FALSE)</f>
        <v>184.51649260971294</v>
      </c>
      <c r="J97" s="36">
        <f>VLOOKUP(MYRANKS_P[[#This Row],[PLAYER NAME]],PITCHERPROJECTIONS[],COLUMN(PITCHERPROJECTIONS[[#This Row],[ER]]),FALSE)</f>
        <v>73.692461173083615</v>
      </c>
      <c r="K97" s="36">
        <f>VLOOKUP(MYRANKS_P[[#This Row],[PLAYER NAME]],PITCHERPROJECTIONS[],COLUMN(PITCHERPROJECTIONS[[#This Row],[HR]]),FALSE)</f>
        <v>21.721451806197575</v>
      </c>
      <c r="L97" s="36">
        <f>VLOOKUP(MYRANKS_P[[#This Row],[PLAYER NAME]],PITCHERPROJECTIONS[],COLUMN(PITCHERPROJECTIONS[[#This Row],[SO]]),FALSE)</f>
        <v>112.77777777777777</v>
      </c>
      <c r="M97" s="36">
        <f>VLOOKUP(MYRANKS_P[[#This Row],[PLAYER NAME]],PITCHERPROJECTIONS[],COLUMN(PITCHERPROJECTIONS[[#This Row],[BB]]),FALSE)</f>
        <v>27.222222222222218</v>
      </c>
      <c r="N97" s="20">
        <f>MYRANKS_P[[#This Row],[ER]]*9/MYRANKS_P[[#This Row],[IP]]</f>
        <v>3.7898980031871576</v>
      </c>
      <c r="O97" s="20">
        <f>(MYRANKS_P[[#This Row],[BB]]+MYRANKS_P[[#This Row],[H]])/MYRANKS_P[[#This Row],[IP]]</f>
        <v>1.2099355133253438</v>
      </c>
      <c r="P97" s="20">
        <f>MYRANKS_P[[#This Row],[W]]/3.03-VLOOKUP(MYRANKS_P[[#This Row],[POS]],ReplacementLevel_P[],COLUMN(ReplacementLevel_P[W]),FALSE)</f>
        <v>-9.4268096603194351E-2</v>
      </c>
      <c r="Q97" s="20">
        <f>MYRANKS_P[[#This Row],[SV]]/9.95</f>
        <v>0</v>
      </c>
      <c r="R97" s="20">
        <f>MYRANKS_P[[#This Row],[SO]]/39.3-VLOOKUP(MYRANKS_P[[#This Row],[POS]],ReplacementLevel_P[],COLUMN(ReplacementLevel_P[SO]),FALSE)</f>
        <v>-0.51033644331354244</v>
      </c>
      <c r="S97" s="20">
        <f>((475+MYRANKS_P[[#This Row],[ER]])*9/(1192+MYRANKS_P[[#This Row],[IP]])-3.59)/-0.076-VLOOKUP(MYRANKS_P[[#This Row],[POS]],ReplacementLevel_P[],COLUMN(ReplacementLevel_P[ERA]),FALSE)</f>
        <v>0.3844801278466754</v>
      </c>
      <c r="T97" s="20">
        <f>((1466+MYRANKS_P[[#This Row],[BB]]+MYRANKS_P[[#This Row],[H]])/(1192+MYRANKS_P[[#This Row],[IP]])-1.23)/-0.015-VLOOKUP(MYRANKS_P[[#This Row],[POS]],ReplacementLevel_P[],COLUMN(ReplacementLevel_P[WHIP]),FALSE)</f>
        <v>0.68904341224408427</v>
      </c>
      <c r="U97" s="20">
        <f>MYRANKS_P[[#This Row],[WSGP]]+MYRANKS_P[[#This Row],[SVSGP]]+MYRANKS_P[[#This Row],[SOSGP]]+MYRANKS_P[[#This Row],[ERASGP]]+MYRANKS_P[[#This Row],[WHIPSGP]]</f>
        <v>0.46891900017402288</v>
      </c>
      <c r="V97" s="65">
        <f>_xlfn.RANK.EQ(MYRANKS_P[[#This Row],[TTLSGP]],U:U,0)</f>
        <v>96</v>
      </c>
    </row>
    <row r="98" spans="1:22" x14ac:dyDescent="0.25">
      <c r="A98" s="6" t="s">
        <v>3053</v>
      </c>
      <c r="B98" s="58" t="str">
        <f>VLOOKUP(MYRANKS_P[[#This Row],[PLAYERID]],PLAYERIDMAP[],COLUMN(PLAYERIDMAP[[#This Row],[PLAYERNAME]]),FALSE)</f>
        <v>Danny Farquhar</v>
      </c>
      <c r="C98" s="58" t="str">
        <f>VLOOKUP(MYRANKS_P[[#This Row],[PLAYERID]],PLAYERIDMAP[],COLUMN(PLAYERIDMAP[TEAM]),FALSE)</f>
        <v>SEA</v>
      </c>
      <c r="D98" s="58" t="str">
        <f>VLOOKUP(MYRANKS_P[[#This Row],[PLAYERID]],PLAYERIDMAP[],COLUMN(PLAYERIDMAP[[#This Row],[POS]]),FALSE)</f>
        <v>P</v>
      </c>
      <c r="E98" s="58">
        <f>VLOOKUP(MYRANKS_P[[#This Row],[PLAYERID]],PLAYERIDMAP[],COLUMN(PLAYERIDMAP[[#This Row],[IDFANGRAPHS]]),FALSE)</f>
        <v>8501</v>
      </c>
      <c r="F98" s="64">
        <f>VLOOKUP(MYRANKS_P[[#This Row],[PLAYER NAME]],PITCHERPROJECTIONS[],COLUMN(PITCHERPROJECTIONS[[#This Row],[W]]),FALSE)</f>
        <v>2.8915283197367594</v>
      </c>
      <c r="G98" s="58">
        <f>VLOOKUP(MYRANKS_P[[#This Row],[PLAYER NAME]],PITCHERPROJECTIONS[],COLUMN(PITCHERPROJECTIONS[[#This Row],[SV]]),FALSE)</f>
        <v>30</v>
      </c>
      <c r="H98" s="58">
        <f>VLOOKUP(MYRANKS_P[[#This Row],[PLAYER NAME]],PITCHERPROJECTIONS[],COLUMN(PITCHERPROJECTIONS[[#This Row],[IP]]),FALSE)</f>
        <v>55</v>
      </c>
      <c r="I98" s="64">
        <f>VLOOKUP(MYRANKS_P[[#This Row],[PLAYER NAME]],PITCHERPROJECTIONS[],COLUMN(PITCHERPROJECTIONS[[#This Row],[H]]),FALSE)</f>
        <v>47.031513170640885</v>
      </c>
      <c r="J98" s="64">
        <f>VLOOKUP(MYRANKS_P[[#This Row],[PLAYER NAME]],PITCHERPROJECTIONS[],COLUMN(PITCHERPROJECTIONS[[#This Row],[ER]]),FALSE)</f>
        <v>19.932121600793959</v>
      </c>
      <c r="K98" s="64">
        <f>VLOOKUP(MYRANKS_P[[#This Row],[PLAYER NAME]],PITCHERPROJECTIONS[],COLUMN(PITCHERPROJECTIONS[[#This Row],[HR]]),FALSE)</f>
        <v>4.5972066012978159</v>
      </c>
      <c r="L98" s="64">
        <f>VLOOKUP(MYRANKS_P[[#This Row],[PLAYER NAME]],PITCHERPROJECTIONS[],COLUMN(PITCHERPROJECTIONS[[#This Row],[SO]]),FALSE)</f>
        <v>67.222222222222214</v>
      </c>
      <c r="M98" s="64">
        <f>VLOOKUP(MYRANKS_P[[#This Row],[PLAYER NAME]],PITCHERPROJECTIONS[],COLUMN(PITCHERPROJECTIONS[[#This Row],[BB]]),FALSE)</f>
        <v>20.777777777777775</v>
      </c>
      <c r="N98" s="68">
        <f>MYRANKS_P[[#This Row],[ER]]*9/MYRANKS_P[[#This Row],[IP]]</f>
        <v>3.2616198983117384</v>
      </c>
      <c r="O98" s="68">
        <f>(MYRANKS_P[[#This Row],[BB]]+MYRANKS_P[[#This Row],[H]])/MYRANKS_P[[#This Row],[IP]]</f>
        <v>1.2328961990621574</v>
      </c>
      <c r="P98" s="65">
        <f>MYRANKS_P[[#This Row],[W]]/3.03-VLOOKUP(MYRANKS_P[[#This Row],[POS]],ReplacementLevel_P[],COLUMN(ReplacementLevel_P[W]),FALSE)</f>
        <v>-2.3357002245093206</v>
      </c>
      <c r="Q98" s="68">
        <f>MYRANKS_P[[#This Row],[SV]]/9.95</f>
        <v>3.0150753768844223</v>
      </c>
      <c r="R98" s="65">
        <f>MYRANKS_P[[#This Row],[SO]]/39.3-VLOOKUP(MYRANKS_P[[#This Row],[POS]],ReplacementLevel_P[],COLUMN(ReplacementLevel_P[SO]),FALSE)</f>
        <v>-1.6695108849307323</v>
      </c>
      <c r="S98" s="65">
        <f>((475+MYRANKS_P[[#This Row],[ER]])*9/(1192+MYRANKS_P[[#This Row],[IP]])-3.59)/-0.076-VLOOKUP(MYRANKS_P[[#This Row],[POS]],ReplacementLevel_P[],COLUMN(ReplacementLevel_P[ERA]),FALSE)</f>
        <v>0.91573318694186379</v>
      </c>
      <c r="T98" s="65">
        <f>((1466+MYRANKS_P[[#This Row],[BB]]+MYRANKS_P[[#This Row],[H]])/(1192+MYRANKS_P[[#This Row],[IP]])-1.23)/-0.015-VLOOKUP(MYRANKS_P[[#This Row],[POS]],ReplacementLevel_P[],COLUMN(ReplacementLevel_P[WHIP]),FALSE)</f>
        <v>0.51003790706128249</v>
      </c>
      <c r="U98" s="68">
        <f>MYRANKS_P[[#This Row],[WSGP]]+MYRANKS_P[[#This Row],[SVSGP]]+MYRANKS_P[[#This Row],[SOSGP]]+MYRANKS_P[[#This Row],[ERASGP]]+MYRANKS_P[[#This Row],[WHIPSGP]]</f>
        <v>0.43563536144751569</v>
      </c>
      <c r="V98" s="65">
        <f>_xlfn.RANK.EQ(MYRANKS_P[[#This Row],[TTLSGP]],U:U,0)</f>
        <v>97</v>
      </c>
    </row>
    <row r="99" spans="1:22" x14ac:dyDescent="0.25">
      <c r="A99" s="6" t="s">
        <v>1715</v>
      </c>
      <c r="B99" s="16" t="str">
        <f>VLOOKUP(MYRANKS_P[[#This Row],[PLAYERID]],PLAYERIDMAP[],COLUMN(PLAYERIDMAP[[#This Row],[PLAYERNAME]]),FALSE)</f>
        <v>Jim Johnson</v>
      </c>
      <c r="C99" s="16" t="str">
        <f>VLOOKUP(MYRANKS_P[[#This Row],[PLAYERID]],PLAYERIDMAP[],COLUMN(PLAYERIDMAP[TEAM]),FALSE)</f>
        <v>OAK</v>
      </c>
      <c r="D99" s="16" t="str">
        <f>VLOOKUP(MYRANKS_P[[#This Row],[PLAYERID]],PLAYERIDMAP[],COLUMN(PLAYERIDMAP[[#This Row],[POS]]),FALSE)</f>
        <v>P</v>
      </c>
      <c r="E99" s="16">
        <f>VLOOKUP(MYRANKS_P[[#This Row],[PLAYERID]],PLAYERIDMAP[],COLUMN(PLAYERIDMAP[[#This Row],[IDFANGRAPHS]]),FALSE)</f>
        <v>3656</v>
      </c>
      <c r="F99" s="36">
        <f>VLOOKUP(MYRANKS_P[[#This Row],[PLAYER NAME]],PITCHERPROJECTIONS[],COLUMN(PITCHERPROJECTIONS[[#This Row],[W]]),FALSE)</f>
        <v>3.7192065273326689</v>
      </c>
      <c r="G99" s="18">
        <f>VLOOKUP(MYRANKS_P[[#This Row],[PLAYER NAME]],PITCHERPROJECTIONS[],COLUMN(PITCHERPROJECTIONS[[#This Row],[SV]]),FALSE)</f>
        <v>35</v>
      </c>
      <c r="H99" s="18">
        <f>VLOOKUP(MYRANKS_P[[#This Row],[PLAYER NAME]],PITCHERPROJECTIONS[],COLUMN(PITCHERPROJECTIONS[[#This Row],[IP]]),FALSE)</f>
        <v>65</v>
      </c>
      <c r="I99" s="36">
        <f>VLOOKUP(MYRANKS_P[[#This Row],[PLAYER NAME]],PITCHERPROJECTIONS[],COLUMN(PITCHERPROJECTIONS[[#This Row],[H]]),FALSE)</f>
        <v>67.357367337178758</v>
      </c>
      <c r="J99" s="36">
        <f>VLOOKUP(MYRANKS_P[[#This Row],[PLAYER NAME]],PITCHERPROJECTIONS[],COLUMN(PITCHERPROJECTIONS[[#This Row],[ER]]),FALSE)</f>
        <v>26.048059121591798</v>
      </c>
      <c r="K99" s="36">
        <f>VLOOKUP(MYRANKS_P[[#This Row],[PLAYER NAME]],PITCHERPROJECTIONS[],COLUMN(PITCHERPROJECTIONS[[#This Row],[HR]]),FALSE)</f>
        <v>5.1430816228930585</v>
      </c>
      <c r="L99" s="36">
        <f>VLOOKUP(MYRANKS_P[[#This Row],[PLAYER NAME]],PITCHERPROJECTIONS[],COLUMN(PITCHERPROJECTIONS[[#This Row],[SO]]),FALSE)</f>
        <v>43.333333333333336</v>
      </c>
      <c r="M99" s="36">
        <f>VLOOKUP(MYRANKS_P[[#This Row],[PLAYER NAME]],PITCHERPROJECTIONS[],COLUMN(PITCHERPROJECTIONS[[#This Row],[BB]]),FALSE)</f>
        <v>15.166666666666668</v>
      </c>
      <c r="N99" s="20">
        <f>MYRANKS_P[[#This Row],[ER]]*9/MYRANKS_P[[#This Row],[IP]]</f>
        <v>3.6066543399127102</v>
      </c>
      <c r="O99" s="20">
        <f>(MYRANKS_P[[#This Row],[BB]]+MYRANKS_P[[#This Row],[H]])/MYRANKS_P[[#This Row],[IP]]</f>
        <v>1.2696005231360836</v>
      </c>
      <c r="P99" s="20">
        <f>MYRANKS_P[[#This Row],[W]]/3.03-VLOOKUP(MYRANKS_P[[#This Row],[POS]],ReplacementLevel_P[],COLUMN(ReplacementLevel_P[W]),FALSE)</f>
        <v>-2.0625390998902082</v>
      </c>
      <c r="Q99" s="20">
        <f>MYRANKS_P[[#This Row],[SV]]/9.95</f>
        <v>3.5175879396984926</v>
      </c>
      <c r="R99" s="20">
        <f>MYRANKS_P[[#This Row],[SO]]/39.3-VLOOKUP(MYRANKS_P[[#This Row],[POS]],ReplacementLevel_P[],COLUMN(ReplacementLevel_P[SO]),FALSE)</f>
        <v>-2.2773706530958435</v>
      </c>
      <c r="S99" s="20">
        <f>((475+MYRANKS_P[[#This Row],[ER]])*9/(1192+MYRANKS_P[[#This Row],[IP]])-3.59)/-0.076-VLOOKUP(MYRANKS_P[[#This Row],[POS]],ReplacementLevel_P[],COLUMN(ReplacementLevel_P[ERA]),FALSE)</f>
        <v>0.71347012420627431</v>
      </c>
      <c r="T99" s="20">
        <f>((1466+MYRANKS_P[[#This Row],[BB]]+MYRANKS_P[[#This Row],[H]])/(1192+MYRANKS_P[[#This Row],[IP]])-1.23)/-0.015-VLOOKUP(MYRANKS_P[[#This Row],[POS]],ReplacementLevel_P[],COLUMN(ReplacementLevel_P[WHIP]),FALSE)</f>
        <v>0.38196849621608286</v>
      </c>
      <c r="U99" s="20">
        <f>MYRANKS_P[[#This Row],[WSGP]]+MYRANKS_P[[#This Row],[SVSGP]]+MYRANKS_P[[#This Row],[SOSGP]]+MYRANKS_P[[#This Row],[ERASGP]]+MYRANKS_P[[#This Row],[WHIPSGP]]</f>
        <v>0.27311680713479802</v>
      </c>
      <c r="V99" s="65">
        <f>_xlfn.RANK.EQ(MYRANKS_P[[#This Row],[TTLSGP]],U:U,0)</f>
        <v>98</v>
      </c>
    </row>
    <row r="100" spans="1:22" x14ac:dyDescent="0.25">
      <c r="A100" s="6" t="s">
        <v>1737</v>
      </c>
      <c r="B100" s="16" t="str">
        <f>VLOOKUP(MYRANKS_P[[#This Row],[PLAYERID]],PLAYERIDMAP[],COLUMN(PLAYERIDMAP[[#This Row],[PLAYERNAME]]),FALSE)</f>
        <v>Jarrod Parker</v>
      </c>
      <c r="C100" s="16" t="str">
        <f>VLOOKUP(MYRANKS_P[[#This Row],[PLAYERID]],PLAYERIDMAP[],COLUMN(PLAYERIDMAP[TEAM]),FALSE)</f>
        <v>OAK</v>
      </c>
      <c r="D100" s="16" t="str">
        <f>VLOOKUP(MYRANKS_P[[#This Row],[PLAYERID]],PLAYERIDMAP[],COLUMN(PLAYERIDMAP[[#This Row],[POS]]),FALSE)</f>
        <v>P</v>
      </c>
      <c r="E100" s="16">
        <f>VLOOKUP(MYRANKS_P[[#This Row],[PLAYERID]],PLAYERIDMAP[],COLUMN(PLAYERIDMAP[[#This Row],[IDFANGRAPHS]]),FALSE)</f>
        <v>4913</v>
      </c>
      <c r="F100" s="36">
        <f>VLOOKUP(MYRANKS_P[[#This Row],[PLAYER NAME]],PITCHERPROJECTIONS[],COLUMN(PITCHERPROJECTIONS[[#This Row],[W]]),FALSE)</f>
        <v>12.626213389806281</v>
      </c>
      <c r="G100" s="18">
        <f>VLOOKUP(MYRANKS_P[[#This Row],[PLAYER NAME]],PITCHERPROJECTIONS[],COLUMN(PITCHERPROJECTIONS[[#This Row],[SV]]),FALSE)</f>
        <v>0</v>
      </c>
      <c r="H100" s="18">
        <f>VLOOKUP(MYRANKS_P[[#This Row],[PLAYER NAME]],PITCHERPROJECTIONS[],COLUMN(PITCHERPROJECTIONS[[#This Row],[IP]]),FALSE)</f>
        <v>200</v>
      </c>
      <c r="I100" s="36">
        <f>VLOOKUP(MYRANKS_P[[#This Row],[PLAYER NAME]],PITCHERPROJECTIONS[],COLUMN(PITCHERPROJECTIONS[[#This Row],[H]]),FALSE)</f>
        <v>203.8858693887623</v>
      </c>
      <c r="J100" s="36">
        <f>VLOOKUP(MYRANKS_P[[#This Row],[PLAYER NAME]],PITCHERPROJECTIONS[],COLUMN(PITCHERPROJECTIONS[[#This Row],[ER]]),FALSE)</f>
        <v>90.349488736638534</v>
      </c>
      <c r="K100" s="36">
        <f>VLOOKUP(MYRANKS_P[[#This Row],[PLAYER NAME]],PITCHERPROJECTIONS[],COLUMN(PITCHERPROJECTIONS[[#This Row],[HR]]),FALSE)</f>
        <v>23.259891297995445</v>
      </c>
      <c r="L100" s="36">
        <f>VLOOKUP(MYRANKS_P[[#This Row],[PLAYER NAME]],PITCHERPROJECTIONS[],COLUMN(PITCHERPROJECTIONS[[#This Row],[SO]]),FALSE)</f>
        <v>137.77777777777777</v>
      </c>
      <c r="M100" s="36">
        <f>VLOOKUP(MYRANKS_P[[#This Row],[PLAYER NAME]],PITCHERPROJECTIONS[],COLUMN(PITCHERPROJECTIONS[[#This Row],[BB]]),FALSE)</f>
        <v>64.444444444444443</v>
      </c>
      <c r="N100" s="20">
        <f>MYRANKS_P[[#This Row],[ER]]*9/MYRANKS_P[[#This Row],[IP]]</f>
        <v>4.0657269931487336</v>
      </c>
      <c r="O100" s="20">
        <f>(MYRANKS_P[[#This Row],[BB]]+MYRANKS_P[[#This Row],[H]])/MYRANKS_P[[#This Row],[IP]]</f>
        <v>1.3416515691660336</v>
      </c>
      <c r="P100" s="20">
        <f>MYRANKS_P[[#This Row],[W]]/3.03-VLOOKUP(MYRANKS_P[[#This Row],[POS]],ReplacementLevel_P[],COLUMN(ReplacementLevel_P[W]),FALSE)</f>
        <v>0.8770671253486082</v>
      </c>
      <c r="Q100" s="20">
        <f>MYRANKS_P[[#This Row],[SV]]/9.95</f>
        <v>0</v>
      </c>
      <c r="R100" s="20">
        <f>MYRANKS_P[[#This Row],[SO]]/39.3-VLOOKUP(MYRANKS_P[[#This Row],[POS]],ReplacementLevel_P[],COLUMN(ReplacementLevel_P[SO]),FALSE)</f>
        <v>0.1257958722080863</v>
      </c>
      <c r="S100" s="20">
        <f>((475+MYRANKS_P[[#This Row],[ER]])*9/(1192+MYRANKS_P[[#This Row],[IP]])-3.59)/-0.076-VLOOKUP(MYRANKS_P[[#This Row],[POS]],ReplacementLevel_P[],COLUMN(ReplacementLevel_P[ERA]),FALSE)</f>
        <v>-0.17890614252256232</v>
      </c>
      <c r="T100" s="20">
        <f>((1466+MYRANKS_P[[#This Row],[BB]]+MYRANKS_P[[#This Row],[H]])/(1192+MYRANKS_P[[#This Row],[IP]])-1.23)/-0.015-VLOOKUP(MYRANKS_P[[#This Row],[POS]],ReplacementLevel_P[],COLUMN(ReplacementLevel_P[WHIP]),FALSE)</f>
        <v>-0.55179663952139513</v>
      </c>
      <c r="U100" s="20">
        <f>MYRANKS_P[[#This Row],[WSGP]]+MYRANKS_P[[#This Row],[SVSGP]]+MYRANKS_P[[#This Row],[SOSGP]]+MYRANKS_P[[#This Row],[ERASGP]]+MYRANKS_P[[#This Row],[WHIPSGP]]</f>
        <v>0.27216021551273706</v>
      </c>
      <c r="V100" s="65">
        <f>_xlfn.RANK.EQ(MYRANKS_P[[#This Row],[TTLSGP]],U:U,0)</f>
        <v>99</v>
      </c>
    </row>
    <row r="101" spans="1:22" x14ac:dyDescent="0.25">
      <c r="A101" s="6" t="s">
        <v>1735</v>
      </c>
      <c r="B101" s="16" t="str">
        <f>VLOOKUP(MYRANKS_P[[#This Row],[PLAYERID]],PLAYERIDMAP[],COLUMN(PLAYERIDMAP[[#This Row],[PLAYERNAME]]),FALSE)</f>
        <v>Brandon McCarthy</v>
      </c>
      <c r="C101" s="16" t="str">
        <f>VLOOKUP(MYRANKS_P[[#This Row],[PLAYERID]],PLAYERIDMAP[],COLUMN(PLAYERIDMAP[TEAM]),FALSE)</f>
        <v>ARI</v>
      </c>
      <c r="D101" s="16" t="str">
        <f>VLOOKUP(MYRANKS_P[[#This Row],[PLAYERID]],PLAYERIDMAP[],COLUMN(PLAYERIDMAP[[#This Row],[POS]]),FALSE)</f>
        <v>P</v>
      </c>
      <c r="E101" s="16">
        <f>VLOOKUP(MYRANKS_P[[#This Row],[PLAYERID]],PLAYERIDMAP[],COLUMN(PLAYERIDMAP[[#This Row],[IDFANGRAPHS]]),FALSE)</f>
        <v>4662</v>
      </c>
      <c r="F101" s="36">
        <f>VLOOKUP(MYRANKS_P[[#This Row],[PLAYER NAME]],PITCHERPROJECTIONS[],COLUMN(PITCHERPROJECTIONS[[#This Row],[W]]),FALSE)</f>
        <v>9.1456964551542015</v>
      </c>
      <c r="G101" s="18">
        <f>VLOOKUP(MYRANKS_P[[#This Row],[PLAYER NAME]],PITCHERPROJECTIONS[],COLUMN(PITCHERPROJECTIONS[[#This Row],[SV]]),FALSE)</f>
        <v>0</v>
      </c>
      <c r="H101" s="18">
        <f>VLOOKUP(MYRANKS_P[[#This Row],[PLAYER NAME]],PITCHERPROJECTIONS[],COLUMN(PITCHERPROJECTIONS[[#This Row],[IP]]),FALSE)</f>
        <v>140</v>
      </c>
      <c r="I101" s="36">
        <f>VLOOKUP(MYRANKS_P[[#This Row],[PLAYER NAME]],PITCHERPROJECTIONS[],COLUMN(PITCHERPROJECTIONS[[#This Row],[H]]),FALSE)</f>
        <v>146.39465570400822</v>
      </c>
      <c r="J101" s="36">
        <f>VLOOKUP(MYRANKS_P[[#This Row],[PLAYER NAME]],PITCHERPROJECTIONS[],COLUMN(PITCHERPROJECTIONS[[#This Row],[ER]]),FALSE)</f>
        <v>54.226858911307971</v>
      </c>
      <c r="K101" s="36">
        <f>VLOOKUP(MYRANKS_P[[#This Row],[PLAYER NAME]],PITCHERPROJECTIONS[],COLUMN(PITCHERPROJECTIONS[[#This Row],[HR]]),FALSE)</f>
        <v>12.394655704008223</v>
      </c>
      <c r="L101" s="36">
        <f>VLOOKUP(MYRANKS_P[[#This Row],[PLAYER NAME]],PITCHERPROJECTIONS[],COLUMN(PITCHERPROJECTIONS[[#This Row],[SO]]),FALSE)</f>
        <v>93.333333333333329</v>
      </c>
      <c r="M101" s="36">
        <f>VLOOKUP(MYRANKS_P[[#This Row],[PLAYER NAME]],PITCHERPROJECTIONS[],COLUMN(PITCHERPROJECTIONS[[#This Row],[BB]]),FALSE)</f>
        <v>23.333333333333332</v>
      </c>
      <c r="N101" s="20">
        <f>MYRANKS_P[[#This Row],[ER]]*9/MYRANKS_P[[#This Row],[IP]]</f>
        <v>3.4860123585840839</v>
      </c>
      <c r="O101" s="20">
        <f>(MYRANKS_P[[#This Row],[BB]]+MYRANKS_P[[#This Row],[H]])/MYRANKS_P[[#This Row],[IP]]</f>
        <v>1.212342778838154</v>
      </c>
      <c r="P101" s="20">
        <f>MYRANKS_P[[#This Row],[W]]/3.03-VLOOKUP(MYRANKS_P[[#This Row],[POS]],ReplacementLevel_P[],COLUMN(ReplacementLevel_P[W]),FALSE)</f>
        <v>-0.27161833163227644</v>
      </c>
      <c r="Q101" s="20">
        <f>MYRANKS_P[[#This Row],[SV]]/9.95</f>
        <v>0</v>
      </c>
      <c r="R101" s="20">
        <f>MYRANKS_P[[#This Row],[SO]]/39.3-VLOOKUP(MYRANKS_P[[#This Row],[POS]],ReplacementLevel_P[],COLUMN(ReplacementLevel_P[SO]),FALSE)</f>
        <v>-1.0051060220525869</v>
      </c>
      <c r="S101" s="20">
        <f>((475+MYRANKS_P[[#This Row],[ER]])*9/(1192+MYRANKS_P[[#This Row],[IP]])-3.59)/-0.076-VLOOKUP(MYRANKS_P[[#This Row],[POS]],ReplacementLevel_P[],COLUMN(ReplacementLevel_P[ERA]),FALSE)</f>
        <v>0.86609006834032598</v>
      </c>
      <c r="T101" s="20">
        <f>((1466+MYRANKS_P[[#This Row],[BB]]+MYRANKS_P[[#This Row],[H]])/(1192+MYRANKS_P[[#This Row],[IP]])-1.23)/-0.015-VLOOKUP(MYRANKS_P[[#This Row],[POS]],ReplacementLevel_P[],COLUMN(ReplacementLevel_P[WHIP]),FALSE)</f>
        <v>0.64173228041332886</v>
      </c>
      <c r="U101" s="20">
        <f>MYRANKS_P[[#This Row],[WSGP]]+MYRANKS_P[[#This Row],[SVSGP]]+MYRANKS_P[[#This Row],[SOSGP]]+MYRANKS_P[[#This Row],[ERASGP]]+MYRANKS_P[[#This Row],[WHIPSGP]]</f>
        <v>0.23109799506879147</v>
      </c>
      <c r="V101" s="65">
        <f>_xlfn.RANK.EQ(MYRANKS_P[[#This Row],[TTLSGP]],U:U,0)</f>
        <v>100</v>
      </c>
    </row>
    <row r="102" spans="1:22" x14ac:dyDescent="0.25">
      <c r="A102" s="6" t="s">
        <v>1828</v>
      </c>
      <c r="B102" s="16" t="str">
        <f>VLOOKUP(MYRANKS_P[[#This Row],[PLAYERID]],PLAYERIDMAP[],COLUMN(PLAYERIDMAP[[#This Row],[PLAYERNAME]]),FALSE)</f>
        <v>Tommy Hunter</v>
      </c>
      <c r="C102" s="16" t="str">
        <f>VLOOKUP(MYRANKS_P[[#This Row],[PLAYERID]],PLAYERIDMAP[],COLUMN(PLAYERIDMAP[TEAM]),FALSE)</f>
        <v>BAL</v>
      </c>
      <c r="D102" s="16" t="str">
        <f>VLOOKUP(MYRANKS_P[[#This Row],[PLAYERID]],PLAYERIDMAP[],COLUMN(PLAYERIDMAP[[#This Row],[POS]]),FALSE)</f>
        <v>P</v>
      </c>
      <c r="E102" s="16">
        <f>VLOOKUP(MYRANKS_P[[#This Row],[PLAYERID]],PLAYERIDMAP[],COLUMN(PLAYERIDMAP[[#This Row],[IDFANGRAPHS]]),FALSE)</f>
        <v>1157</v>
      </c>
      <c r="F102" s="36">
        <f>VLOOKUP(MYRANKS_P[[#This Row],[PLAYER NAME]],PITCHERPROJECTIONS[],COLUMN(PITCHERPROJECTIONS[[#This Row],[W]]),FALSE)</f>
        <v>3.7534516228752977</v>
      </c>
      <c r="G102" s="18">
        <f>VLOOKUP(MYRANKS_P[[#This Row],[PLAYER NAME]],PITCHERPROJECTIONS[],COLUMN(PITCHERPROJECTIONS[[#This Row],[SV]]),FALSE)</f>
        <v>30</v>
      </c>
      <c r="H102" s="18">
        <f>VLOOKUP(MYRANKS_P[[#This Row],[PLAYER NAME]],PITCHERPROJECTIONS[],COLUMN(PITCHERPROJECTIONS[[#This Row],[IP]]),FALSE)</f>
        <v>70</v>
      </c>
      <c r="I102" s="36">
        <f>VLOOKUP(MYRANKS_P[[#This Row],[PLAYER NAME]],PITCHERPROJECTIONS[],COLUMN(PITCHERPROJECTIONS[[#This Row],[H]]),FALSE)</f>
        <v>69.245461147421949</v>
      </c>
      <c r="J102" s="36">
        <f>VLOOKUP(MYRANKS_P[[#This Row],[PLAYER NAME]],PITCHERPROJECTIONS[],COLUMN(PITCHERPROJECTIONS[[#This Row],[ER]]),FALSE)</f>
        <v>29.579259570860977</v>
      </c>
      <c r="K102" s="36">
        <f>VLOOKUP(MYRANKS_P[[#This Row],[PLAYER NAME]],PITCHERPROJECTIONS[],COLUMN(PITCHERPROJECTIONS[[#This Row],[HR]]),FALSE)</f>
        <v>10.56644880174292</v>
      </c>
      <c r="L102" s="36">
        <f>VLOOKUP(MYRANKS_P[[#This Row],[PLAYER NAME]],PITCHERPROJECTIONS[],COLUMN(PITCHERPROJECTIONS[[#This Row],[SO]]),FALSE)</f>
        <v>52.111111111111114</v>
      </c>
      <c r="M102" s="36">
        <f>VLOOKUP(MYRANKS_P[[#This Row],[PLAYER NAME]],PITCHERPROJECTIONS[],COLUMN(PITCHERPROJECTIONS[[#This Row],[BB]]),FALSE)</f>
        <v>12.444444444444445</v>
      </c>
      <c r="N102" s="20">
        <f>MYRANKS_P[[#This Row],[ER]]*9/MYRANKS_P[[#This Row],[IP]]</f>
        <v>3.803047659110697</v>
      </c>
      <c r="O102" s="20">
        <f>(MYRANKS_P[[#This Row],[BB]]+MYRANKS_P[[#This Row],[H]])/MYRANKS_P[[#This Row],[IP]]</f>
        <v>1.1669986513123771</v>
      </c>
      <c r="P102" s="20">
        <f>MYRANKS_P[[#This Row],[W]]/3.03-VLOOKUP(MYRANKS_P[[#This Row],[POS]],ReplacementLevel_P[],COLUMN(ReplacementLevel_P[W]),FALSE)</f>
        <v>-2.0512370881599677</v>
      </c>
      <c r="Q102" s="20">
        <f>MYRANKS_P[[#This Row],[SV]]/9.95</f>
        <v>3.0150753768844223</v>
      </c>
      <c r="R102" s="20">
        <f>MYRANKS_P[[#This Row],[SO]]/39.3-VLOOKUP(MYRANKS_P[[#This Row],[POS]],ReplacementLevel_P[],COLUMN(ReplacementLevel_P[SO]),FALSE)</f>
        <v>-2.0540175289793607</v>
      </c>
      <c r="S102" s="20">
        <f>((475+MYRANKS_P[[#This Row],[ER]])*9/(1192+MYRANKS_P[[#This Row],[IP]])-3.59)/-0.076-VLOOKUP(MYRANKS_P[[#This Row],[POS]],ReplacementLevel_P[],COLUMN(ReplacementLevel_P[ERA]),FALSE)</f>
        <v>0.56913445514899563</v>
      </c>
      <c r="T102" s="20">
        <f>((1466+MYRANKS_P[[#This Row],[BB]]+MYRANKS_P[[#This Row],[H]])/(1192+MYRANKS_P[[#This Row],[IP]])-1.23)/-0.015-VLOOKUP(MYRANKS_P[[#This Row],[POS]],ReplacementLevel_P[],COLUMN(ReplacementLevel_P[WHIP]),FALSE)</f>
        <v>0.75142072943125948</v>
      </c>
      <c r="U102" s="20">
        <f>MYRANKS_P[[#This Row],[WSGP]]+MYRANKS_P[[#This Row],[SVSGP]]+MYRANKS_P[[#This Row],[SOSGP]]+MYRANKS_P[[#This Row],[ERASGP]]+MYRANKS_P[[#This Row],[WHIPSGP]]</f>
        <v>0.23037594432534891</v>
      </c>
      <c r="V102" s="65">
        <f>_xlfn.RANK.EQ(MYRANKS_P[[#This Row],[TTLSGP]],U:U,0)</f>
        <v>101</v>
      </c>
    </row>
    <row r="103" spans="1:22" x14ac:dyDescent="0.25">
      <c r="A103" s="6" t="s">
        <v>1834</v>
      </c>
      <c r="B103" s="16" t="str">
        <f>VLOOKUP(MYRANKS_P[[#This Row],[PLAYERID]],PLAYERIDMAP[],COLUMN(PLAYERIDMAP[[#This Row],[PLAYERNAME]]),FALSE)</f>
        <v>Hector Santiago</v>
      </c>
      <c r="C103" s="16" t="str">
        <f>VLOOKUP(MYRANKS_P[[#This Row],[PLAYERID]],PLAYERIDMAP[],COLUMN(PLAYERIDMAP[TEAM]),FALSE)</f>
        <v>LAA</v>
      </c>
      <c r="D103" s="16" t="str">
        <f>VLOOKUP(MYRANKS_P[[#This Row],[PLAYERID]],PLAYERIDMAP[],COLUMN(PLAYERIDMAP[[#This Row],[POS]]),FALSE)</f>
        <v>P</v>
      </c>
      <c r="E103" s="16">
        <f>VLOOKUP(MYRANKS_P[[#This Row],[PLAYERID]],PLAYERIDMAP[],COLUMN(PLAYERIDMAP[[#This Row],[IDFANGRAPHS]]),FALSE)</f>
        <v>4026</v>
      </c>
      <c r="F103" s="36">
        <f>VLOOKUP(MYRANKS_P[[#This Row],[PLAYER NAME]],PITCHERPROJECTIONS[],COLUMN(PITCHERPROJECTIONS[[#This Row],[W]]),FALSE)</f>
        <v>10.255731092067959</v>
      </c>
      <c r="G103" s="18">
        <f>VLOOKUP(MYRANKS_P[[#This Row],[PLAYER NAME]],PITCHERPROJECTIONS[],COLUMN(PITCHERPROJECTIONS[[#This Row],[SV]]),FALSE)</f>
        <v>0</v>
      </c>
      <c r="H103" s="18">
        <f>VLOOKUP(MYRANKS_P[[#This Row],[PLAYER NAME]],PITCHERPROJECTIONS[],COLUMN(PITCHERPROJECTIONS[[#This Row],[IP]]),FALSE)</f>
        <v>170</v>
      </c>
      <c r="I103" s="36">
        <f>VLOOKUP(MYRANKS_P[[#This Row],[PLAYER NAME]],PITCHERPROJECTIONS[],COLUMN(PITCHERPROJECTIONS[[#This Row],[H]]),FALSE)</f>
        <v>155.86642046882017</v>
      </c>
      <c r="J103" s="36">
        <f>VLOOKUP(MYRANKS_P[[#This Row],[PLAYER NAME]],PITCHERPROJECTIONS[],COLUMN(PITCHERPROJECTIONS[[#This Row],[ER]]),FALSE)</f>
        <v>77.295181694714472</v>
      </c>
      <c r="K103" s="36">
        <f>VLOOKUP(MYRANKS_P[[#This Row],[PLAYER NAME]],PITCHERPROJECTIONS[],COLUMN(PITCHERPROJECTIONS[[#This Row],[HR]]),FALSE)</f>
        <v>21.622289013421103</v>
      </c>
      <c r="L103" s="36">
        <f>VLOOKUP(MYRANKS_P[[#This Row],[PLAYER NAME]],PITCHERPROJECTIONS[],COLUMN(PITCHERPROJECTIONS[[#This Row],[SO]]),FALSE)</f>
        <v>164.33333333333331</v>
      </c>
      <c r="M103" s="36">
        <f>VLOOKUP(MYRANKS_P[[#This Row],[PLAYER NAME]],PITCHERPROJECTIONS[],COLUMN(PITCHERPROJECTIONS[[#This Row],[BB]]),FALSE)</f>
        <v>75.555555555555557</v>
      </c>
      <c r="N103" s="20">
        <f>MYRANKS_P[[#This Row],[ER]]*9/MYRANKS_P[[#This Row],[IP]]</f>
        <v>4.0920978544260604</v>
      </c>
      <c r="O103" s="20">
        <f>(MYRANKS_P[[#This Row],[BB]]+MYRANKS_P[[#This Row],[H]])/MYRANKS_P[[#This Row],[IP]]</f>
        <v>1.3613057413198573</v>
      </c>
      <c r="P103" s="20">
        <f>MYRANKS_P[[#This Row],[W]]/3.03-VLOOKUP(MYRANKS_P[[#This Row],[POS]],ReplacementLevel_P[],COLUMN(ReplacementLevel_P[W]),FALSE)</f>
        <v>9.4729733355762402E-2</v>
      </c>
      <c r="Q103" s="20">
        <f>MYRANKS_P[[#This Row],[SV]]/9.95</f>
        <v>0</v>
      </c>
      <c r="R103" s="20">
        <f>MYRANKS_P[[#This Row],[SO]]/39.3-VLOOKUP(MYRANKS_P[[#This Row],[POS]],ReplacementLevel_P[],COLUMN(ReplacementLevel_P[SO]),FALSE)</f>
        <v>0.80150975402883784</v>
      </c>
      <c r="S103" s="20">
        <f>((475+MYRANKS_P[[#This Row],[ER]])*9/(1192+MYRANKS_P[[#This Row],[IP]])-3.59)/-0.076-VLOOKUP(MYRANKS_P[[#This Row],[POS]],ReplacementLevel_P[],COLUMN(ReplacementLevel_P[ERA]),FALSE)</f>
        <v>-0.10325832031484783</v>
      </c>
      <c r="T103" s="20">
        <f>((1466+MYRANKS_P[[#This Row],[BB]]+MYRANKS_P[[#This Row],[H]])/(1192+MYRANKS_P[[#This Row],[IP]])-1.23)/-0.015-VLOOKUP(MYRANKS_P[[#This Row],[POS]],ReplacementLevel_P[],COLUMN(ReplacementLevel_P[WHIP]),FALSE)</f>
        <v>-0.57477611475163259</v>
      </c>
      <c r="U103" s="20">
        <f>MYRANKS_P[[#This Row],[WSGP]]+MYRANKS_P[[#This Row],[SVSGP]]+MYRANKS_P[[#This Row],[SOSGP]]+MYRANKS_P[[#This Row],[ERASGP]]+MYRANKS_P[[#This Row],[WHIPSGP]]</f>
        <v>0.21820505231811982</v>
      </c>
      <c r="V103" s="65">
        <f>_xlfn.RANK.EQ(MYRANKS_P[[#This Row],[TTLSGP]],U:U,0)</f>
        <v>102</v>
      </c>
    </row>
    <row r="104" spans="1:22" x14ac:dyDescent="0.25">
      <c r="A104" s="6" t="s">
        <v>1782</v>
      </c>
      <c r="B104" s="16" t="str">
        <f>VLOOKUP(MYRANKS_P[[#This Row],[PLAYERID]],PLAYERIDMAP[],COLUMN(PLAYERIDMAP[[#This Row],[PLAYERNAME]]),FALSE)</f>
        <v>Travis Wood</v>
      </c>
      <c r="C104" s="16" t="str">
        <f>VLOOKUP(MYRANKS_P[[#This Row],[PLAYERID]],PLAYERIDMAP[],COLUMN(PLAYERIDMAP[TEAM]),FALSE)</f>
        <v>CHC</v>
      </c>
      <c r="D104" s="16" t="str">
        <f>VLOOKUP(MYRANKS_P[[#This Row],[PLAYERID]],PLAYERIDMAP[],COLUMN(PLAYERIDMAP[[#This Row],[POS]]),FALSE)</f>
        <v>P</v>
      </c>
      <c r="E104" s="16">
        <f>VLOOKUP(MYRANKS_P[[#This Row],[PLAYERID]],PLAYERIDMAP[],COLUMN(PLAYERIDMAP[[#This Row],[IDFANGRAPHS]]),FALSE)</f>
        <v>9884</v>
      </c>
      <c r="F104" s="36">
        <f>VLOOKUP(MYRANKS_P[[#This Row],[PLAYER NAME]],PITCHERPROJECTIONS[],COLUMN(PITCHERPROJECTIONS[[#This Row],[W]]),FALSE)</f>
        <v>9.849550315731209</v>
      </c>
      <c r="G104" s="18">
        <f>VLOOKUP(MYRANKS_P[[#This Row],[PLAYER NAME]],PITCHERPROJECTIONS[],COLUMN(PITCHERPROJECTIONS[[#This Row],[SV]]),FALSE)</f>
        <v>0</v>
      </c>
      <c r="H104" s="18">
        <f>VLOOKUP(MYRANKS_P[[#This Row],[PLAYER NAME]],PITCHERPROJECTIONS[],COLUMN(PITCHERPROJECTIONS[[#This Row],[IP]]),FALSE)</f>
        <v>190</v>
      </c>
      <c r="I104" s="36">
        <f>VLOOKUP(MYRANKS_P[[#This Row],[PLAYER NAME]],PITCHERPROJECTIONS[],COLUMN(PITCHERPROJECTIONS[[#This Row],[H]]),FALSE)</f>
        <v>184.60972537163013</v>
      </c>
      <c r="J104" s="36">
        <f>VLOOKUP(MYRANKS_P[[#This Row],[PLAYER NAME]],PITCHERPROJECTIONS[],COLUMN(PITCHERPROJECTIONS[[#This Row],[ER]]),FALSE)</f>
        <v>83.046622101609984</v>
      </c>
      <c r="K104" s="36">
        <f>VLOOKUP(MYRANKS_P[[#This Row],[PLAYER NAME]],PITCHERPROJECTIONS[],COLUMN(PITCHERPROJECTIONS[[#This Row],[HR]]),FALSE)</f>
        <v>23.696145124716548</v>
      </c>
      <c r="L104" s="36">
        <f>VLOOKUP(MYRANKS_P[[#This Row],[PLAYER NAME]],PITCHERPROJECTIONS[],COLUMN(PITCHERPROJECTIONS[[#This Row],[SO]]),FALSE)</f>
        <v>137.22222222222223</v>
      </c>
      <c r="M104" s="36">
        <f>VLOOKUP(MYRANKS_P[[#This Row],[PLAYER NAME]],PITCHERPROJECTIONS[],COLUMN(PITCHERPROJECTIONS[[#This Row],[BB]]),FALSE)</f>
        <v>61.222222222222221</v>
      </c>
      <c r="N104" s="20">
        <f>MYRANKS_P[[#This Row],[ER]]*9/MYRANKS_P[[#This Row],[IP]]</f>
        <v>3.9337873627078412</v>
      </c>
      <c r="O104" s="20">
        <f>(MYRANKS_P[[#This Row],[BB]]+MYRANKS_P[[#This Row],[H]])/MYRANKS_P[[#This Row],[IP]]</f>
        <v>1.2938523557571178</v>
      </c>
      <c r="P104" s="20">
        <f>MYRANKS_P[[#This Row],[W]]/3.03-VLOOKUP(MYRANKS_P[[#This Row],[POS]],ReplacementLevel_P[],COLUMN(ReplacementLevel_P[W]),FALSE)</f>
        <v>-3.9323328141514846E-2</v>
      </c>
      <c r="Q104" s="20">
        <f>MYRANKS_P[[#This Row],[SV]]/9.95</f>
        <v>0</v>
      </c>
      <c r="R104" s="20">
        <f>MYRANKS_P[[#This Row],[SO]]/39.3-VLOOKUP(MYRANKS_P[[#This Row],[POS]],ReplacementLevel_P[],COLUMN(ReplacementLevel_P[SO]),FALSE)</f>
        <v>0.11165959852982787</v>
      </c>
      <c r="S104" s="20">
        <f>((475+MYRANKS_P[[#This Row],[ER]])*9/(1192+MYRANKS_P[[#This Row],[IP]])-3.59)/-0.076-VLOOKUP(MYRANKS_P[[#This Row],[POS]],ReplacementLevel_P[],COLUMN(ReplacementLevel_P[ERA]),FALSE)</f>
        <v>9.8847599641157524E-2</v>
      </c>
      <c r="T104" s="20">
        <f>((1466+MYRANKS_P[[#This Row],[BB]]+MYRANKS_P[[#This Row],[H]])/(1192+MYRANKS_P[[#This Row],[IP]])-1.23)/-0.015-VLOOKUP(MYRANKS_P[[#This Row],[POS]],ReplacementLevel_P[],COLUMN(ReplacementLevel_P[WHIP]),FALSE)</f>
        <v>-6.7517973654240171E-2</v>
      </c>
      <c r="U104" s="20">
        <f>MYRANKS_P[[#This Row],[WSGP]]+MYRANKS_P[[#This Row],[SVSGP]]+MYRANKS_P[[#This Row],[SOSGP]]+MYRANKS_P[[#This Row],[ERASGP]]+MYRANKS_P[[#This Row],[WHIPSGP]]</f>
        <v>0.10366589637523038</v>
      </c>
      <c r="V104" s="65">
        <f>_xlfn.RANK.EQ(MYRANKS_P[[#This Row],[TTLSGP]],U:U,0)</f>
        <v>103</v>
      </c>
    </row>
    <row r="105" spans="1:22" x14ac:dyDescent="0.25">
      <c r="A105" s="6" t="s">
        <v>1856</v>
      </c>
      <c r="B105" s="16" t="str">
        <f>VLOOKUP(MYRANKS_P[[#This Row],[PLAYERID]],PLAYERIDMAP[],COLUMN(PLAYERIDMAP[[#This Row],[PLAYERNAME]]),FALSE)</f>
        <v>Jhoulys Chacin</v>
      </c>
      <c r="C105" s="16" t="str">
        <f>VLOOKUP(MYRANKS_P[[#This Row],[PLAYERID]],PLAYERIDMAP[],COLUMN(PLAYERIDMAP[TEAM]),FALSE)</f>
        <v>COL</v>
      </c>
      <c r="D105" s="16" t="str">
        <f>VLOOKUP(MYRANKS_P[[#This Row],[PLAYERID]],PLAYERIDMAP[],COLUMN(PLAYERIDMAP[[#This Row],[POS]]),FALSE)</f>
        <v>P</v>
      </c>
      <c r="E105" s="16">
        <f>VLOOKUP(MYRANKS_P[[#This Row],[PLAYERID]],PLAYERIDMAP[],COLUMN(PLAYERIDMAP[[#This Row],[IDFANGRAPHS]]),FALSE)</f>
        <v>2608</v>
      </c>
      <c r="F105" s="36">
        <f>VLOOKUP(MYRANKS_P[[#This Row],[PLAYER NAME]],PITCHERPROJECTIONS[],COLUMN(PITCHERPROJECTIONS[[#This Row],[W]]),FALSE)</f>
        <v>11.598353828274046</v>
      </c>
      <c r="G105" s="18">
        <f>VLOOKUP(MYRANKS_P[[#This Row],[PLAYER NAME]],PITCHERPROJECTIONS[],COLUMN(PITCHERPROJECTIONS[[#This Row],[SV]]),FALSE)</f>
        <v>0</v>
      </c>
      <c r="H105" s="18">
        <f>VLOOKUP(MYRANKS_P[[#This Row],[PLAYER NAME]],PITCHERPROJECTIONS[],COLUMN(PITCHERPROJECTIONS[[#This Row],[IP]]),FALSE)</f>
        <v>190</v>
      </c>
      <c r="I105" s="36">
        <f>VLOOKUP(MYRANKS_P[[#This Row],[PLAYER NAME]],PITCHERPROJECTIONS[],COLUMN(PITCHERPROJECTIONS[[#This Row],[H]]),FALSE)</f>
        <v>189.99800417447477</v>
      </c>
      <c r="J105" s="36">
        <f>VLOOKUP(MYRANKS_P[[#This Row],[PLAYER NAME]],PITCHERPROJECTIONS[],COLUMN(PITCHERPROJECTIONS[[#This Row],[ER]]),FALSE)</f>
        <v>82.113885856874262</v>
      </c>
      <c r="K105" s="36">
        <f>VLOOKUP(MYRANKS_P[[#This Row],[PLAYER NAME]],PITCHERPROJECTIONS[],COLUMN(PITCHERPROJECTIONS[[#This Row],[HR]]),FALSE)</f>
        <v>19.175160351630939</v>
      </c>
      <c r="L105" s="36">
        <f>VLOOKUP(MYRANKS_P[[#This Row],[PLAYER NAME]],PITCHERPROJECTIONS[],COLUMN(PITCHERPROJECTIONS[[#This Row],[SO]]),FALSE)</f>
        <v>122.44444444444444</v>
      </c>
      <c r="M105" s="36">
        <f>VLOOKUP(MYRANKS_P[[#This Row],[PLAYER NAME]],PITCHERPROJECTIONS[],COLUMN(PITCHERPROJECTIONS[[#This Row],[BB]]),FALSE)</f>
        <v>63.333333333333329</v>
      </c>
      <c r="N105" s="20">
        <f>MYRANKS_P[[#This Row],[ER]]*9/MYRANKS_P[[#This Row],[IP]]</f>
        <v>3.8896051195361494</v>
      </c>
      <c r="O105" s="20">
        <f>(MYRANKS_P[[#This Row],[BB]]+MYRANKS_P[[#This Row],[H]])/MYRANKS_P[[#This Row],[IP]]</f>
        <v>1.3333228289884635</v>
      </c>
      <c r="P105" s="20">
        <f>MYRANKS_P[[#This Row],[W]]/3.03-VLOOKUP(MYRANKS_P[[#This Row],[POS]],ReplacementLevel_P[],COLUMN(ReplacementLevel_P[W]),FALSE)</f>
        <v>0.53783954728516381</v>
      </c>
      <c r="Q105" s="20">
        <f>MYRANKS_P[[#This Row],[SV]]/9.95</f>
        <v>0</v>
      </c>
      <c r="R105" s="20">
        <f>MYRANKS_P[[#This Row],[SO]]/39.3-VLOOKUP(MYRANKS_P[[#This Row],[POS]],ReplacementLevel_P[],COLUMN(ReplacementLevel_P[SO]),FALSE)</f>
        <v>-0.264365281311846</v>
      </c>
      <c r="S105" s="20">
        <f>((475+MYRANKS_P[[#This Row],[ER]])*9/(1192+MYRANKS_P[[#This Row],[IP]])-3.59)/-0.076-VLOOKUP(MYRANKS_P[[#This Row],[POS]],ReplacementLevel_P[],COLUMN(ReplacementLevel_P[ERA]),FALSE)</f>
        <v>0.17877206268691437</v>
      </c>
      <c r="T105" s="20">
        <f>((1466+MYRANKS_P[[#This Row],[BB]]+MYRANKS_P[[#This Row],[H]])/(1192+MYRANKS_P[[#This Row],[IP]])-1.23)/-0.015-VLOOKUP(MYRANKS_P[[#This Row],[POS]],ReplacementLevel_P[],COLUMN(ReplacementLevel_P[WHIP]),FALSE)</f>
        <v>-0.42928304427438235</v>
      </c>
      <c r="U105" s="20">
        <f>MYRANKS_P[[#This Row],[WSGP]]+MYRANKS_P[[#This Row],[SVSGP]]+MYRANKS_P[[#This Row],[SOSGP]]+MYRANKS_P[[#This Row],[ERASGP]]+MYRANKS_P[[#This Row],[WHIPSGP]]</f>
        <v>2.2963284385849825E-2</v>
      </c>
      <c r="V105" s="65">
        <f>_xlfn.RANK.EQ(MYRANKS_P[[#This Row],[TTLSGP]],U:U,0)</f>
        <v>104</v>
      </c>
    </row>
    <row r="106" spans="1:22" x14ac:dyDescent="0.25">
      <c r="A106" s="6" t="s">
        <v>1676</v>
      </c>
      <c r="B106" s="16" t="str">
        <f>VLOOKUP(MYRANKS_P[[#This Row],[PLAYERID]],PLAYERIDMAP[],COLUMN(PLAYERIDMAP[[#This Row],[PLAYERNAME]]),FALSE)</f>
        <v>John Axford</v>
      </c>
      <c r="C106" s="16" t="str">
        <f>VLOOKUP(MYRANKS_P[[#This Row],[PLAYERID]],PLAYERIDMAP[],COLUMN(PLAYERIDMAP[TEAM]),FALSE)</f>
        <v>CLE</v>
      </c>
      <c r="D106" s="16" t="str">
        <f>VLOOKUP(MYRANKS_P[[#This Row],[PLAYERID]],PLAYERIDMAP[],COLUMN(PLAYERIDMAP[[#This Row],[POS]]),FALSE)</f>
        <v>P</v>
      </c>
      <c r="E106" s="16">
        <f>VLOOKUP(MYRANKS_P[[#This Row],[PLAYERID]],PLAYERIDMAP[],COLUMN(PLAYERIDMAP[[#This Row],[IDFANGRAPHS]]),FALSE)</f>
        <v>9059</v>
      </c>
      <c r="F106" s="36">
        <f>VLOOKUP(MYRANKS_P[[#This Row],[PLAYER NAME]],PITCHERPROJECTIONS[],COLUMN(PITCHERPROJECTIONS[[#This Row],[W]]),FALSE)</f>
        <v>3.6609430553888616</v>
      </c>
      <c r="G106" s="18">
        <f>VLOOKUP(MYRANKS_P[[#This Row],[PLAYER NAME]],PITCHERPROJECTIONS[],COLUMN(PITCHERPROJECTIONS[[#This Row],[SV]]),FALSE)</f>
        <v>25</v>
      </c>
      <c r="H106" s="18">
        <f>VLOOKUP(MYRANKS_P[[#This Row],[PLAYER NAME]],PITCHERPROJECTIONS[],COLUMN(PITCHERPROJECTIONS[[#This Row],[IP]]),FALSE)</f>
        <v>65</v>
      </c>
      <c r="I106" s="36">
        <f>VLOOKUP(MYRANKS_P[[#This Row],[PLAYER NAME]],PITCHERPROJECTIONS[],COLUMN(PITCHERPROJECTIONS[[#This Row],[H]]),FALSE)</f>
        <v>58.022006065240475</v>
      </c>
      <c r="J106" s="36">
        <f>VLOOKUP(MYRANKS_P[[#This Row],[PLAYER NAME]],PITCHERPROJECTIONS[],COLUMN(PITCHERPROJECTIONS[[#This Row],[ER]]),FALSE)</f>
        <v>25.827999816978306</v>
      </c>
      <c r="K106" s="36">
        <f>VLOOKUP(MYRANKS_P[[#This Row],[PLAYER NAME]],PITCHERPROJECTIONS[],COLUMN(PITCHERPROJECTIONS[[#This Row],[HR]]),FALSE)</f>
        <v>6.4302186256269458</v>
      </c>
      <c r="L106" s="36">
        <f>VLOOKUP(MYRANKS_P[[#This Row],[PLAYER NAME]],PITCHERPROJECTIONS[],COLUMN(PITCHERPROJECTIONS[[#This Row],[SO]]),FALSE)</f>
        <v>73.666666666666657</v>
      </c>
      <c r="M106" s="36">
        <f>VLOOKUP(MYRANKS_P[[#This Row],[PLAYER NAME]],PITCHERPROJECTIONS[],COLUMN(PITCHERPROJECTIONS[[#This Row],[BB]]),FALSE)</f>
        <v>25.277777777777779</v>
      </c>
      <c r="N106" s="20">
        <f>MYRANKS_P[[#This Row],[ER]]*9/MYRANKS_P[[#This Row],[IP]]</f>
        <v>3.5761845900431504</v>
      </c>
      <c r="O106" s="20">
        <f>(MYRANKS_P[[#This Row],[BB]]+MYRANKS_P[[#This Row],[H]])/MYRANKS_P[[#This Row],[IP]]</f>
        <v>1.2815351360464347</v>
      </c>
      <c r="P106" s="20">
        <f>MYRANKS_P[[#This Row],[W]]/3.03-VLOOKUP(MYRANKS_P[[#This Row],[POS]],ReplacementLevel_P[],COLUMN(ReplacementLevel_P[W]),FALSE)</f>
        <v>-2.0817679685185277</v>
      </c>
      <c r="Q106" s="20">
        <f>MYRANKS_P[[#This Row],[SV]]/9.95</f>
        <v>2.512562814070352</v>
      </c>
      <c r="R106" s="20">
        <f>MYRANKS_P[[#This Row],[SO]]/39.3-VLOOKUP(MYRANKS_P[[#This Row],[POS]],ReplacementLevel_P[],COLUMN(ReplacementLevel_P[SO]),FALSE)</f>
        <v>-1.5055301102629346</v>
      </c>
      <c r="S106" s="20">
        <f>((475+MYRANKS_P[[#This Row],[ER]])*9/(1192+MYRANKS_P[[#This Row],[IP]])-3.59)/-0.076-VLOOKUP(MYRANKS_P[[#This Row],[POS]],ReplacementLevel_P[],COLUMN(ReplacementLevel_P[ERA]),FALSE)</f>
        <v>0.73420175069290483</v>
      </c>
      <c r="T106" s="20">
        <f>((1466+MYRANKS_P[[#This Row],[BB]]+MYRANKS_P[[#This Row],[H]])/(1192+MYRANKS_P[[#This Row],[IP]])-1.23)/-0.015-VLOOKUP(MYRANKS_P[[#This Row],[POS]],ReplacementLevel_P[],COLUMN(ReplacementLevel_P[WHIP]),FALSE)</f>
        <v>0.34082557183674173</v>
      </c>
      <c r="U106" s="20">
        <f>MYRANKS_P[[#This Row],[WSGP]]+MYRANKS_P[[#This Row],[SVSGP]]+MYRANKS_P[[#This Row],[SOSGP]]+MYRANKS_P[[#This Row],[ERASGP]]+MYRANKS_P[[#This Row],[WHIPSGP]]</f>
        <v>2.920578185361955E-4</v>
      </c>
      <c r="V106" s="65">
        <f>_xlfn.RANK.EQ(MYRANKS_P[[#This Row],[TTLSGP]],U:U,0)</f>
        <v>105</v>
      </c>
    </row>
    <row r="107" spans="1:22" x14ac:dyDescent="0.25">
      <c r="A107" s="6" t="s">
        <v>1893</v>
      </c>
      <c r="B107" s="16" t="str">
        <f>VLOOKUP(MYRANKS_P[[#This Row],[PLAYERID]],PLAYERIDMAP[],COLUMN(PLAYERIDMAP[[#This Row],[PLAYERNAME]]),FALSE)</f>
        <v>Michael Pineda</v>
      </c>
      <c r="C107" s="16" t="str">
        <f>VLOOKUP(MYRANKS_P[[#This Row],[PLAYERID]],PLAYERIDMAP[],COLUMN(PLAYERIDMAP[TEAM]),FALSE)</f>
        <v>NYY</v>
      </c>
      <c r="D107" s="16" t="str">
        <f>VLOOKUP(MYRANKS_P[[#This Row],[PLAYERID]],PLAYERIDMAP[],COLUMN(PLAYERIDMAP[[#This Row],[POS]]),FALSE)</f>
        <v>P</v>
      </c>
      <c r="E107" s="16">
        <f>VLOOKUP(MYRANKS_P[[#This Row],[PLAYERID]],PLAYERIDMAP[],COLUMN(PLAYERIDMAP[[#This Row],[IDFANGRAPHS]]),FALSE)</f>
        <v>5372</v>
      </c>
      <c r="F107" s="36">
        <f>VLOOKUP(MYRANKS_P[[#This Row],[PLAYER NAME]],PITCHERPROJECTIONS[],COLUMN(PITCHERPROJECTIONS[[#This Row],[W]]),FALSE)</f>
        <v>7.9469429984443307</v>
      </c>
      <c r="G107" s="18">
        <f>VLOOKUP(MYRANKS_P[[#This Row],[PLAYER NAME]],PITCHERPROJECTIONS[],COLUMN(PITCHERPROJECTIONS[[#This Row],[SV]]),FALSE)</f>
        <v>0</v>
      </c>
      <c r="H107" s="18">
        <f>VLOOKUP(MYRANKS_P[[#This Row],[PLAYER NAME]],PITCHERPROJECTIONS[],COLUMN(PITCHERPROJECTIONS[[#This Row],[IP]]),FALSE)</f>
        <v>140</v>
      </c>
      <c r="I107" s="36">
        <f>VLOOKUP(MYRANKS_P[[#This Row],[PLAYER NAME]],PITCHERPROJECTIONS[],COLUMN(PITCHERPROJECTIONS[[#This Row],[H]]),FALSE)</f>
        <v>130.96926107218863</v>
      </c>
      <c r="J107" s="36">
        <f>VLOOKUP(MYRANKS_P[[#This Row],[PLAYER NAME]],PITCHERPROJECTIONS[],COLUMN(PITCHERPROJECTIONS[[#This Row],[ER]]),FALSE)</f>
        <v>60.286332422510483</v>
      </c>
      <c r="K107" s="36">
        <f>VLOOKUP(MYRANKS_P[[#This Row],[PLAYER NAME]],PITCHERPROJECTIONS[],COLUMN(PITCHERPROJECTIONS[[#This Row],[HR]]),FALSE)</f>
        <v>19.144534937603407</v>
      </c>
      <c r="L107" s="36">
        <f>VLOOKUP(MYRANKS_P[[#This Row],[PLAYER NAME]],PITCHERPROJECTIONS[],COLUMN(PITCHERPROJECTIONS[[#This Row],[SO]]),FALSE)</f>
        <v>132.22222222222223</v>
      </c>
      <c r="M107" s="36">
        <f>VLOOKUP(MYRANKS_P[[#This Row],[PLAYER NAME]],PITCHERPROJECTIONS[],COLUMN(PITCHERPROJECTIONS[[#This Row],[BB]]),FALSE)</f>
        <v>45.111111111111107</v>
      </c>
      <c r="N107" s="20">
        <f>MYRANKS_P[[#This Row],[ER]]*9/MYRANKS_P[[#This Row],[IP]]</f>
        <v>3.8755499414471024</v>
      </c>
      <c r="O107" s="20">
        <f>(MYRANKS_P[[#This Row],[BB]]+MYRANKS_P[[#This Row],[H]])/MYRANKS_P[[#This Row],[IP]]</f>
        <v>1.2577169441664267</v>
      </c>
      <c r="P107" s="20">
        <f>MYRANKS_P[[#This Row],[W]]/3.03-VLOOKUP(MYRANKS_P[[#This Row],[POS]],ReplacementLevel_P[],COLUMN(ReplacementLevel_P[W]),FALSE)</f>
        <v>-0.66724653516688726</v>
      </c>
      <c r="Q107" s="20">
        <f>MYRANKS_P[[#This Row],[SV]]/9.95</f>
        <v>0</v>
      </c>
      <c r="R107" s="20">
        <f>MYRANKS_P[[#This Row],[SO]]/39.3-VLOOKUP(MYRANKS_P[[#This Row],[POS]],ReplacementLevel_P[],COLUMN(ReplacementLevel_P[SO]),FALSE)</f>
        <v>-1.5566864574497519E-2</v>
      </c>
      <c r="S107" s="20">
        <f>((475+MYRANKS_P[[#This Row],[ER]])*9/(1192+MYRANKS_P[[#This Row],[IP]])-3.59)/-0.076-VLOOKUP(MYRANKS_P[[#This Row],[POS]],ReplacementLevel_P[],COLUMN(ReplacementLevel_P[ERA]),FALSE)</f>
        <v>0.32737442900866864</v>
      </c>
      <c r="T107" s="20">
        <f>((1466+MYRANKS_P[[#This Row],[BB]]+MYRANKS_P[[#This Row],[H]])/(1192+MYRANKS_P[[#This Row],[IP]])-1.23)/-0.015-VLOOKUP(MYRANKS_P[[#This Row],[POS]],ReplacementLevel_P[],COLUMN(ReplacementLevel_P[WHIP]),FALSE)</f>
        <v>0.32379518602103335</v>
      </c>
      <c r="U107" s="20">
        <f>MYRANKS_P[[#This Row],[WSGP]]+MYRANKS_P[[#This Row],[SVSGP]]+MYRANKS_P[[#This Row],[SOSGP]]+MYRANKS_P[[#This Row],[ERASGP]]+MYRANKS_P[[#This Row],[WHIPSGP]]</f>
        <v>-3.1643784711682776E-2</v>
      </c>
      <c r="V107" s="65">
        <f>_xlfn.RANK.EQ(MYRANKS_P[[#This Row],[TTLSGP]],U:U,0)</f>
        <v>106</v>
      </c>
    </row>
    <row r="108" spans="1:22" x14ac:dyDescent="0.25">
      <c r="A108" s="6" t="s">
        <v>3646</v>
      </c>
      <c r="B108" s="58" t="str">
        <f>VLOOKUP(MYRANKS_P[[#This Row],[PLAYERID]],PLAYERIDMAP[],COLUMN(PLAYERIDMAP[[#This Row],[PLAYERNAME]]),FALSE)</f>
        <v>Scott Kazmir</v>
      </c>
      <c r="C108" s="58" t="str">
        <f>VLOOKUP(MYRANKS_P[[#This Row],[PLAYERID]],PLAYERIDMAP[],COLUMN(PLAYERIDMAP[TEAM]),FALSE)</f>
        <v>OAK</v>
      </c>
      <c r="D108" s="58" t="str">
        <f>VLOOKUP(MYRANKS_P[[#This Row],[PLAYERID]],PLAYERIDMAP[],COLUMN(PLAYERIDMAP[[#This Row],[POS]]),FALSE)</f>
        <v>P</v>
      </c>
      <c r="E108" s="58">
        <f>VLOOKUP(MYRANKS_P[[#This Row],[PLAYERID]],PLAYERIDMAP[],COLUMN(PLAYERIDMAP[[#This Row],[IDFANGRAPHS]]),FALSE)</f>
        <v>4897</v>
      </c>
      <c r="F108" s="64">
        <f>VLOOKUP(MYRANKS_P[[#This Row],[PLAYER NAME]],PITCHERPROJECTIONS[],COLUMN(PITCHERPROJECTIONS[[#This Row],[W]]),FALSE)</f>
        <v>8.5275215188446047</v>
      </c>
      <c r="G108" s="58">
        <f>VLOOKUP(MYRANKS_P[[#This Row],[PLAYER NAME]],PITCHERPROJECTIONS[],COLUMN(PITCHERPROJECTIONS[[#This Row],[SV]]),FALSE)</f>
        <v>0</v>
      </c>
      <c r="H108" s="58">
        <f>VLOOKUP(MYRANKS_P[[#This Row],[PLAYER NAME]],PITCHERPROJECTIONS[],COLUMN(PITCHERPROJECTIONS[[#This Row],[IP]]),FALSE)</f>
        <v>130</v>
      </c>
      <c r="I108" s="64">
        <f>VLOOKUP(MYRANKS_P[[#This Row],[PLAYER NAME]],PITCHERPROJECTIONS[],COLUMN(PITCHERPROJECTIONS[[#This Row],[H]]),FALSE)</f>
        <v>122.87144953350868</v>
      </c>
      <c r="J108" s="64">
        <f>VLOOKUP(MYRANKS_P[[#This Row],[PLAYER NAME]],PITCHERPROJECTIONS[],COLUMN(PITCHERPROJECTIONS[[#This Row],[ER]]),FALSE)</f>
        <v>56.098333024050959</v>
      </c>
      <c r="K108" s="64">
        <f>VLOOKUP(MYRANKS_P[[#This Row],[PLAYER NAME]],PITCHERPROJECTIONS[],COLUMN(PITCHERPROJECTIONS[[#This Row],[HR]]),FALSE)</f>
        <v>15.743551851654185</v>
      </c>
      <c r="L108" s="64">
        <f>VLOOKUP(MYRANKS_P[[#This Row],[PLAYER NAME]],PITCHERPROJECTIONS[],COLUMN(PITCHERPROJECTIONS[[#This Row],[SO]]),FALSE)</f>
        <v>132.88888888888889</v>
      </c>
      <c r="M108" s="64">
        <f>VLOOKUP(MYRANKS_P[[#This Row],[PLAYER NAME]],PITCHERPROJECTIONS[],COLUMN(PITCHERPROJECTIONS[[#This Row],[BB]]),FALSE)</f>
        <v>46.222222222222229</v>
      </c>
      <c r="N108" s="68">
        <f>MYRANKS_P[[#This Row],[ER]]*9/MYRANKS_P[[#This Row],[IP]]</f>
        <v>3.8837307478189125</v>
      </c>
      <c r="O108" s="68">
        <f>(MYRANKS_P[[#This Row],[BB]]+MYRANKS_P[[#This Row],[H]])/MYRANKS_P[[#This Row],[IP]]</f>
        <v>1.3007205519671607</v>
      </c>
      <c r="P108" s="65">
        <f>MYRANKS_P[[#This Row],[W]]/3.03-VLOOKUP(MYRANKS_P[[#This Row],[POS]],ReplacementLevel_P[],COLUMN(ReplacementLevel_P[W]),FALSE)</f>
        <v>-0.47563646242752311</v>
      </c>
      <c r="Q108" s="68">
        <f>MYRANKS_P[[#This Row],[SV]]/9.95</f>
        <v>0</v>
      </c>
      <c r="R108" s="65">
        <f>MYRANKS_P[[#This Row],[SO]]/39.3-VLOOKUP(MYRANKS_P[[#This Row],[POS]],ReplacementLevel_P[],COLUMN(ReplacementLevel_P[SO]),FALSE)</f>
        <v>1.3966638394120601E-3</v>
      </c>
      <c r="S108" s="65">
        <f>((475+MYRANKS_P[[#This Row],[ER]])*9/(1192+MYRANKS_P[[#This Row],[IP]])-3.59)/-0.076-VLOOKUP(MYRANKS_P[[#This Row],[POS]],ReplacementLevel_P[],COLUMN(ReplacementLevel_P[ERA]),FALSE)</f>
        <v>0.34254282569812</v>
      </c>
      <c r="T108" s="65">
        <f>((1466+MYRANKS_P[[#This Row],[BB]]+MYRANKS_P[[#This Row],[H]])/(1192+MYRANKS_P[[#This Row],[IP]])-1.23)/-0.015-VLOOKUP(MYRANKS_P[[#This Row],[POS]],ReplacementLevel_P[],COLUMN(ReplacementLevel_P[WHIP]),FALSE)</f>
        <v>5.4444187809840339E-2</v>
      </c>
      <c r="U108" s="68">
        <f>MYRANKS_P[[#This Row],[WSGP]]+MYRANKS_P[[#This Row],[SVSGP]]+MYRANKS_P[[#This Row],[SOSGP]]+MYRANKS_P[[#This Row],[ERASGP]]+MYRANKS_P[[#This Row],[WHIPSGP]]</f>
        <v>-7.725278508015071E-2</v>
      </c>
      <c r="V108" s="65">
        <f>_xlfn.RANK.EQ(MYRANKS_P[[#This Row],[TTLSGP]],U:U,0)</f>
        <v>107</v>
      </c>
    </row>
    <row r="109" spans="1:22" x14ac:dyDescent="0.25">
      <c r="A109" s="6" t="s">
        <v>1780</v>
      </c>
      <c r="B109" s="16" t="str">
        <f>VLOOKUP(MYRANKS_P[[#This Row],[PLAYERID]],PLAYERIDMAP[],COLUMN(PLAYERIDMAP[[#This Row],[PLAYERNAME]]),FALSE)</f>
        <v>Bronson Arroyo</v>
      </c>
      <c r="C109" s="16" t="str">
        <f>VLOOKUP(MYRANKS_P[[#This Row],[PLAYERID]],PLAYERIDMAP[],COLUMN(PLAYERIDMAP[TEAM]),FALSE)</f>
        <v>CIN</v>
      </c>
      <c r="D109" s="16" t="str">
        <f>VLOOKUP(MYRANKS_P[[#This Row],[PLAYERID]],PLAYERIDMAP[],COLUMN(PLAYERIDMAP[[#This Row],[POS]]),FALSE)</f>
        <v>P</v>
      </c>
      <c r="E109" s="16">
        <f>VLOOKUP(MYRANKS_P[[#This Row],[PLAYERID]],PLAYERIDMAP[],COLUMN(PLAYERIDMAP[[#This Row],[IDFANGRAPHS]]),FALSE)</f>
        <v>978</v>
      </c>
      <c r="F109" s="36">
        <f>VLOOKUP(MYRANKS_P[[#This Row],[PLAYER NAME]],PITCHERPROJECTIONS[],COLUMN(PITCHERPROJECTIONS[[#This Row],[W]]),FALSE)</f>
        <v>11.331856672843438</v>
      </c>
      <c r="G109" s="18">
        <f>VLOOKUP(MYRANKS_P[[#This Row],[PLAYER NAME]],PITCHERPROJECTIONS[],COLUMN(PITCHERPROJECTIONS[[#This Row],[SV]]),FALSE)</f>
        <v>0</v>
      </c>
      <c r="H109" s="18">
        <f>VLOOKUP(MYRANKS_P[[#This Row],[PLAYER NAME]],PITCHERPROJECTIONS[],COLUMN(PITCHERPROJECTIONS[[#This Row],[IP]]),FALSE)</f>
        <v>200</v>
      </c>
      <c r="I109" s="36">
        <f>VLOOKUP(MYRANKS_P[[#This Row],[PLAYER NAME]],PITCHERPROJECTIONS[],COLUMN(PITCHERPROJECTIONS[[#This Row],[H]]),FALSE)</f>
        <v>213.24889426187042</v>
      </c>
      <c r="J109" s="36">
        <f>VLOOKUP(MYRANKS_P[[#This Row],[PLAYER NAME]],PITCHERPROJECTIONS[],COLUMN(PITCHERPROJECTIONS[[#This Row],[ER]]),FALSE)</f>
        <v>92.662288058065343</v>
      </c>
      <c r="K109" s="36">
        <f>VLOOKUP(MYRANKS_P[[#This Row],[PLAYER NAME]],PITCHERPROJECTIONS[],COLUMN(PITCHERPROJECTIONS[[#This Row],[HR]]),FALSE)</f>
        <v>29.892250905227044</v>
      </c>
      <c r="L109" s="36">
        <f>VLOOKUP(MYRANKS_P[[#This Row],[PLAYER NAME]],PITCHERPROJECTIONS[],COLUMN(PITCHERPROJECTIONS[[#This Row],[SO]]),FALSE)</f>
        <v>120</v>
      </c>
      <c r="M109" s="36">
        <f>VLOOKUP(MYRANKS_P[[#This Row],[PLAYER NAME]],PITCHERPROJECTIONS[],COLUMN(PITCHERPROJECTIONS[[#This Row],[BB]]),FALSE)</f>
        <v>40</v>
      </c>
      <c r="N109" s="20">
        <f>MYRANKS_P[[#This Row],[ER]]*9/MYRANKS_P[[#This Row],[IP]]</f>
        <v>4.1698029626129403</v>
      </c>
      <c r="O109" s="20">
        <f>(MYRANKS_P[[#This Row],[BB]]+MYRANKS_P[[#This Row],[H]])/MYRANKS_P[[#This Row],[IP]]</f>
        <v>1.2662444713093521</v>
      </c>
      <c r="P109" s="20">
        <f>MYRANKS_P[[#This Row],[W]]/3.03-VLOOKUP(MYRANKS_P[[#This Row],[POS]],ReplacementLevel_P[],COLUMN(ReplacementLevel_P[W]),FALSE)</f>
        <v>0.44988669070740528</v>
      </c>
      <c r="Q109" s="20">
        <f>MYRANKS_P[[#This Row],[SV]]/9.95</f>
        <v>0</v>
      </c>
      <c r="R109" s="20">
        <f>MYRANKS_P[[#This Row],[SO]]/39.3-VLOOKUP(MYRANKS_P[[#This Row],[POS]],ReplacementLevel_P[],COLUMN(ReplacementLevel_P[SO]),FALSE)</f>
        <v>-0.3265648854961829</v>
      </c>
      <c r="S109" s="20">
        <f>((475+MYRANKS_P[[#This Row],[ER]])*9/(1192+MYRANKS_P[[#This Row],[IP]])-3.59)/-0.076-VLOOKUP(MYRANKS_P[[#This Row],[POS]],ReplacementLevel_P[],COLUMN(ReplacementLevel_P[ERA]),FALSE)</f>
        <v>-0.37566198316118704</v>
      </c>
      <c r="T109" s="20">
        <f>((1466+MYRANKS_P[[#This Row],[BB]]+MYRANKS_P[[#This Row],[H]])/(1192+MYRANKS_P[[#This Row],[IP]])-1.23)/-0.015-VLOOKUP(MYRANKS_P[[#This Row],[POS]],ReplacementLevel_P[],COLUMN(ReplacementLevel_P[WHIP]),FALSE)</f>
        <v>0.17049356983379682</v>
      </c>
      <c r="U109" s="20">
        <f>MYRANKS_P[[#This Row],[WSGP]]+MYRANKS_P[[#This Row],[SVSGP]]+MYRANKS_P[[#This Row],[SOSGP]]+MYRANKS_P[[#This Row],[ERASGP]]+MYRANKS_P[[#This Row],[WHIPSGP]]</f>
        <v>-8.184660811616784E-2</v>
      </c>
      <c r="V109" s="65">
        <f>_xlfn.RANK.EQ(MYRANKS_P[[#This Row],[TTLSGP]],U:U,0)</f>
        <v>108</v>
      </c>
    </row>
    <row r="110" spans="1:22" x14ac:dyDescent="0.25">
      <c r="A110" s="6" t="s">
        <v>1732</v>
      </c>
      <c r="B110" s="16" t="str">
        <f>VLOOKUP(MYRANKS_P[[#This Row],[PLAYERID]],PLAYERIDMAP[],COLUMN(PLAYERIDMAP[[#This Row],[PLAYERNAME]]),FALSE)</f>
        <v>Kyle Lohse</v>
      </c>
      <c r="C110" s="16" t="str">
        <f>VLOOKUP(MYRANKS_P[[#This Row],[PLAYERID]],PLAYERIDMAP[],COLUMN(PLAYERIDMAP[TEAM]),FALSE)</f>
        <v>MIL</v>
      </c>
      <c r="D110" s="16" t="str">
        <f>VLOOKUP(MYRANKS_P[[#This Row],[PLAYERID]],PLAYERIDMAP[],COLUMN(PLAYERIDMAP[[#This Row],[POS]]),FALSE)</f>
        <v>P</v>
      </c>
      <c r="E110" s="16">
        <f>VLOOKUP(MYRANKS_P[[#This Row],[PLAYERID]],PLAYERIDMAP[],COLUMN(PLAYERIDMAP[[#This Row],[IDFANGRAPHS]]),FALSE)</f>
        <v>739</v>
      </c>
      <c r="F110" s="36">
        <f>VLOOKUP(MYRANKS_P[[#This Row],[PLAYER NAME]],PITCHERPROJECTIONS[],COLUMN(PITCHERPROJECTIONS[[#This Row],[W]]),FALSE)</f>
        <v>10.688135774303376</v>
      </c>
      <c r="G110" s="18">
        <f>VLOOKUP(MYRANKS_P[[#This Row],[PLAYER NAME]],PITCHERPROJECTIONS[],COLUMN(PITCHERPROJECTIONS[[#This Row],[SV]]),FALSE)</f>
        <v>0</v>
      </c>
      <c r="H110" s="18">
        <f>VLOOKUP(MYRANKS_P[[#This Row],[PLAYER NAME]],PITCHERPROJECTIONS[],COLUMN(PITCHERPROJECTIONS[[#This Row],[IP]]),FALSE)</f>
        <v>200</v>
      </c>
      <c r="I110" s="36">
        <f>VLOOKUP(MYRANKS_P[[#This Row],[PLAYER NAME]],PITCHERPROJECTIONS[],COLUMN(PITCHERPROJECTIONS[[#This Row],[H]]),FALSE)</f>
        <v>220.24262803079</v>
      </c>
      <c r="J110" s="36">
        <f>VLOOKUP(MYRANKS_P[[#This Row],[PLAYER NAME]],PITCHERPROJECTIONS[],COLUMN(PITCHERPROJECTIONS[[#This Row],[ER]]),FALSE)</f>
        <v>90.193657949683953</v>
      </c>
      <c r="K110" s="36">
        <f>VLOOKUP(MYRANKS_P[[#This Row],[PLAYER NAME]],PITCHERPROJECTIONS[],COLUMN(PITCHERPROJECTIONS[[#This Row],[HR]]),FALSE)</f>
        <v>25.004532792694786</v>
      </c>
      <c r="L110" s="36">
        <f>VLOOKUP(MYRANKS_P[[#This Row],[PLAYER NAME]],PITCHERPROJECTIONS[],COLUMN(PITCHERPROJECTIONS[[#This Row],[SO]]),FALSE)</f>
        <v>124.44444444444443</v>
      </c>
      <c r="M110" s="36">
        <f>VLOOKUP(MYRANKS_P[[#This Row],[PLAYER NAME]],PITCHERPROJECTIONS[],COLUMN(PITCHERPROJECTIONS[[#This Row],[BB]]),FALSE)</f>
        <v>35.555555555555557</v>
      </c>
      <c r="N110" s="20">
        <f>MYRANKS_P[[#This Row],[ER]]*9/MYRANKS_P[[#This Row],[IP]]</f>
        <v>4.0587146077357774</v>
      </c>
      <c r="O110" s="20">
        <f>(MYRANKS_P[[#This Row],[BB]]+MYRANKS_P[[#This Row],[H]])/MYRANKS_P[[#This Row],[IP]]</f>
        <v>1.2789909179317278</v>
      </c>
      <c r="P110" s="20">
        <f>MYRANKS_P[[#This Row],[W]]/3.03-VLOOKUP(MYRANKS_P[[#This Row],[POS]],ReplacementLevel_P[],COLUMN(ReplacementLevel_P[W]),FALSE)</f>
        <v>0.23743754927504179</v>
      </c>
      <c r="Q110" s="20">
        <f>MYRANKS_P[[#This Row],[SV]]/9.95</f>
        <v>0</v>
      </c>
      <c r="R110" s="20">
        <f>MYRANKS_P[[#This Row],[SO]]/39.3-VLOOKUP(MYRANKS_P[[#This Row],[POS]],ReplacementLevel_P[],COLUMN(ReplacementLevel_P[SO]),FALSE)</f>
        <v>-0.21347469607011593</v>
      </c>
      <c r="S110" s="20">
        <f>((475+MYRANKS_P[[#This Row],[ER]])*9/(1192+MYRANKS_P[[#This Row],[IP]])-3.59)/-0.076-VLOOKUP(MYRANKS_P[[#This Row],[POS]],ReplacementLevel_P[],COLUMN(ReplacementLevel_P[ERA]),FALSE)</f>
        <v>-0.1656492130516124</v>
      </c>
      <c r="T110" s="20">
        <f>((1466+MYRANKS_P[[#This Row],[BB]]+MYRANKS_P[[#This Row],[H]])/(1192+MYRANKS_P[[#This Row],[IP]])-1.23)/-0.015-VLOOKUP(MYRANKS_P[[#This Row],[POS]],ReplacementLevel_P[],COLUMN(ReplacementLevel_P[WHIP]),FALSE)</f>
        <v>4.8401169236312436E-2</v>
      </c>
      <c r="U110" s="20">
        <f>MYRANKS_P[[#This Row],[WSGP]]+MYRANKS_P[[#This Row],[SVSGP]]+MYRANKS_P[[#This Row],[SOSGP]]+MYRANKS_P[[#This Row],[ERASGP]]+MYRANKS_P[[#This Row],[WHIPSGP]]</f>
        <v>-9.3285190610374102E-2</v>
      </c>
      <c r="V110" s="65">
        <f>_xlfn.RANK.EQ(MYRANKS_P[[#This Row],[TTLSGP]],U:U,0)</f>
        <v>109</v>
      </c>
    </row>
    <row r="111" spans="1:22" x14ac:dyDescent="0.25">
      <c r="A111" s="6" t="s">
        <v>3198</v>
      </c>
      <c r="B111" s="58" t="str">
        <f>VLOOKUP(MYRANKS_P[[#This Row],[PLAYERID]],PLAYERIDMAP[],COLUMN(PLAYERIDMAP[[#This Row],[PLAYERNAME]]),FALSE)</f>
        <v>Kevin Gausman</v>
      </c>
      <c r="C111" s="58" t="str">
        <f>VLOOKUP(MYRANKS_P[[#This Row],[PLAYERID]],PLAYERIDMAP[],COLUMN(PLAYERIDMAP[TEAM]),FALSE)</f>
        <v>BAL</v>
      </c>
      <c r="D111" s="58" t="str">
        <f>VLOOKUP(MYRANKS_P[[#This Row],[PLAYERID]],PLAYERIDMAP[],COLUMN(PLAYERIDMAP[[#This Row],[POS]]),FALSE)</f>
        <v>P</v>
      </c>
      <c r="E111" s="58">
        <f>VLOOKUP(MYRANKS_P[[#This Row],[PLAYERID]],PLAYERIDMAP[],COLUMN(PLAYERIDMAP[[#This Row],[IDFANGRAPHS]]),FALSE)</f>
        <v>14107</v>
      </c>
      <c r="F111" s="64">
        <f>VLOOKUP(MYRANKS_P[[#This Row],[PLAYER NAME]],PITCHERPROJECTIONS[],COLUMN(PITCHERPROJECTIONS[[#This Row],[W]]),FALSE)</f>
        <v>9.3208101073049505</v>
      </c>
      <c r="G111" s="58">
        <f>VLOOKUP(MYRANKS_P[[#This Row],[PLAYER NAME]],PITCHERPROJECTIONS[],COLUMN(PITCHERPROJECTIONS[[#This Row],[SV]]),FALSE)</f>
        <v>0</v>
      </c>
      <c r="H111" s="58">
        <f>VLOOKUP(MYRANKS_P[[#This Row],[PLAYER NAME]],PITCHERPROJECTIONS[],COLUMN(PITCHERPROJECTIONS[[#This Row],[IP]]),FALSE)</f>
        <v>150</v>
      </c>
      <c r="I111" s="64">
        <f>VLOOKUP(MYRANKS_P[[#This Row],[PLAYER NAME]],PITCHERPROJECTIONS[],COLUMN(PITCHERPROJECTIONS[[#This Row],[H]]),FALSE)</f>
        <v>156.88112009290532</v>
      </c>
      <c r="J111" s="64">
        <f>VLOOKUP(MYRANKS_P[[#This Row],[PLAYER NAME]],PITCHERPROJECTIONS[],COLUMN(PITCHERPROJECTIONS[[#This Row],[ER]]),FALSE)</f>
        <v>67.038132623353718</v>
      </c>
      <c r="K111" s="64">
        <f>VLOOKUP(MYRANKS_P[[#This Row],[PLAYER NAME]],PITCHERPROJECTIONS[],COLUMN(PITCHERPROJECTIONS[[#This Row],[HR]]),FALSE)</f>
        <v>18.158492355679055</v>
      </c>
      <c r="L111" s="64">
        <f>VLOOKUP(MYRANKS_P[[#This Row],[PLAYER NAME]],PITCHERPROJECTIONS[],COLUMN(PITCHERPROJECTIONS[[#This Row],[SO]]),FALSE)</f>
        <v>133.33333333333334</v>
      </c>
      <c r="M111" s="64">
        <f>VLOOKUP(MYRANKS_P[[#This Row],[PLAYER NAME]],PITCHERPROJECTIONS[],COLUMN(PITCHERPROJECTIONS[[#This Row],[BB]]),FALSE)</f>
        <v>38.333333333333336</v>
      </c>
      <c r="N111" s="68">
        <f>MYRANKS_P[[#This Row],[ER]]*9/MYRANKS_P[[#This Row],[IP]]</f>
        <v>4.0222879574012227</v>
      </c>
      <c r="O111" s="68">
        <f>(MYRANKS_P[[#This Row],[BB]]+MYRANKS_P[[#This Row],[H]])/MYRANKS_P[[#This Row],[IP]]</f>
        <v>1.3014296895082578</v>
      </c>
      <c r="P111" s="65">
        <f>MYRANKS_P[[#This Row],[W]]/3.03-VLOOKUP(MYRANKS_P[[#This Row],[POS]],ReplacementLevel_P[],COLUMN(ReplacementLevel_P[W]),FALSE)</f>
        <v>-0.21382504709407568</v>
      </c>
      <c r="Q111" s="68">
        <f>MYRANKS_P[[#This Row],[SV]]/9.95</f>
        <v>0</v>
      </c>
      <c r="R111" s="65">
        <f>MYRANKS_P[[#This Row],[SO]]/39.3-VLOOKUP(MYRANKS_P[[#This Row],[POS]],ReplacementLevel_P[],COLUMN(ReplacementLevel_P[SO]),FALSE)</f>
        <v>1.2705682782019334E-2</v>
      </c>
      <c r="S111" s="65">
        <f>((475+MYRANKS_P[[#This Row],[ER]])*9/(1192+MYRANKS_P[[#This Row],[IP]])-3.59)/-0.076-VLOOKUP(MYRANKS_P[[#This Row],[POS]],ReplacementLevel_P[],COLUMN(ReplacementLevel_P[ERA]),FALSE)</f>
        <v>8.6196627086600142E-2</v>
      </c>
      <c r="T111" s="65">
        <f>((1466+MYRANKS_P[[#This Row],[BB]]+MYRANKS_P[[#This Row],[H]])/(1192+MYRANKS_P[[#This Row],[IP]])-1.23)/-0.015-VLOOKUP(MYRANKS_P[[#This Row],[POS]],ReplacementLevel_P[],COLUMN(ReplacementLevel_P[WHIP]),FALSE)</f>
        <v>-1.4314626241369699E-2</v>
      </c>
      <c r="U111" s="68">
        <f>MYRANKS_P[[#This Row],[WSGP]]+MYRANKS_P[[#This Row],[SVSGP]]+MYRANKS_P[[#This Row],[SOSGP]]+MYRANKS_P[[#This Row],[ERASGP]]+MYRANKS_P[[#This Row],[WHIPSGP]]</f>
        <v>-0.12923736346682591</v>
      </c>
      <c r="V111" s="65">
        <f>_xlfn.RANK.EQ(MYRANKS_P[[#This Row],[TTLSGP]],U:U,0)</f>
        <v>110</v>
      </c>
    </row>
    <row r="112" spans="1:22" x14ac:dyDescent="0.25">
      <c r="A112" s="6" t="s">
        <v>1806</v>
      </c>
      <c r="B112" s="16" t="str">
        <f>VLOOKUP(MYRANKS_P[[#This Row],[PLAYERID]],PLAYERIDMAP[],COLUMN(PLAYERIDMAP[[#This Row],[PLAYERNAME]]),FALSE)</f>
        <v>Mark Buehrle</v>
      </c>
      <c r="C112" s="16" t="str">
        <f>VLOOKUP(MYRANKS_P[[#This Row],[PLAYERID]],PLAYERIDMAP[],COLUMN(PLAYERIDMAP[TEAM]),FALSE)</f>
        <v>TOR</v>
      </c>
      <c r="D112" s="16" t="str">
        <f>VLOOKUP(MYRANKS_P[[#This Row],[PLAYERID]],PLAYERIDMAP[],COLUMN(PLAYERIDMAP[[#This Row],[POS]]),FALSE)</f>
        <v>P</v>
      </c>
      <c r="E112" s="16">
        <f>VLOOKUP(MYRANKS_P[[#This Row],[PLAYERID]],PLAYERIDMAP[],COLUMN(PLAYERIDMAP[[#This Row],[IDFANGRAPHS]]),FALSE)</f>
        <v>225</v>
      </c>
      <c r="F112" s="36">
        <f>VLOOKUP(MYRANKS_P[[#This Row],[PLAYER NAME]],PITCHERPROJECTIONS[],COLUMN(PITCHERPROJECTIONS[[#This Row],[W]]),FALSE)</f>
        <v>11.652100509528333</v>
      </c>
      <c r="G112" s="18">
        <f>VLOOKUP(MYRANKS_P[[#This Row],[PLAYER NAME]],PITCHERPROJECTIONS[],COLUMN(PITCHERPROJECTIONS[[#This Row],[SV]]),FALSE)</f>
        <v>0</v>
      </c>
      <c r="H112" s="18">
        <f>VLOOKUP(MYRANKS_P[[#This Row],[PLAYER NAME]],PITCHERPROJECTIONS[],COLUMN(PITCHERPROJECTIONS[[#This Row],[IP]]),FALSE)</f>
        <v>200</v>
      </c>
      <c r="I112" s="36">
        <f>VLOOKUP(MYRANKS_P[[#This Row],[PLAYER NAME]],PITCHERPROJECTIONS[],COLUMN(PITCHERPROJECTIONS[[#This Row],[H]]),FALSE)</f>
        <v>215.05812732685314</v>
      </c>
      <c r="J112" s="36">
        <f>VLOOKUP(MYRANKS_P[[#This Row],[PLAYER NAME]],PITCHERPROJECTIONS[],COLUMN(PITCHERPROJECTIONS[[#This Row],[ER]]),FALSE)</f>
        <v>91.765386981234101</v>
      </c>
      <c r="K112" s="36">
        <f>VLOOKUP(MYRANKS_P[[#This Row],[PLAYER NAME]],PITCHERPROJECTIONS[],COLUMN(PITCHERPROJECTIONS[[#This Row],[HR]]),FALSE)</f>
        <v>25.365455932054076</v>
      </c>
      <c r="L112" s="36">
        <f>VLOOKUP(MYRANKS_P[[#This Row],[PLAYER NAME]],PITCHERPROJECTIONS[],COLUMN(PITCHERPROJECTIONS[[#This Row],[SO]]),FALSE)</f>
        <v>126.66666666666667</v>
      </c>
      <c r="M112" s="36">
        <f>VLOOKUP(MYRANKS_P[[#This Row],[PLAYER NAME]],PITCHERPROJECTIONS[],COLUMN(PITCHERPROJECTIONS[[#This Row],[BB]]),FALSE)</f>
        <v>46.666666666666664</v>
      </c>
      <c r="N112" s="20">
        <f>MYRANKS_P[[#This Row],[ER]]*9/MYRANKS_P[[#This Row],[IP]]</f>
        <v>4.1294424141555348</v>
      </c>
      <c r="O112" s="20">
        <f>(MYRANKS_P[[#This Row],[BB]]+MYRANKS_P[[#This Row],[H]])/MYRANKS_P[[#This Row],[IP]]</f>
        <v>1.3086239699675992</v>
      </c>
      <c r="P112" s="20">
        <f>MYRANKS_P[[#This Row],[W]]/3.03-VLOOKUP(MYRANKS_P[[#This Row],[POS]],ReplacementLevel_P[],COLUMN(ReplacementLevel_P[W]),FALSE)</f>
        <v>0.55557772591694166</v>
      </c>
      <c r="Q112" s="20">
        <f>MYRANKS_P[[#This Row],[SV]]/9.95</f>
        <v>0</v>
      </c>
      <c r="R112" s="20">
        <f>MYRANKS_P[[#This Row],[SO]]/39.3-VLOOKUP(MYRANKS_P[[#This Row],[POS]],ReplacementLevel_P[],COLUMN(ReplacementLevel_P[SO]),FALSE)</f>
        <v>-0.15692960135708178</v>
      </c>
      <c r="S112" s="20">
        <f>((475+MYRANKS_P[[#This Row],[ER]])*9/(1192+MYRANKS_P[[#This Row],[IP]])-3.59)/-0.076-VLOOKUP(MYRANKS_P[[#This Row],[POS]],ReplacementLevel_P[],COLUMN(ReplacementLevel_P[ERA]),FALSE)</f>
        <v>-0.29936028084454869</v>
      </c>
      <c r="T112" s="20">
        <f>((1466+MYRANKS_P[[#This Row],[BB]]+MYRANKS_P[[#This Row],[H]])/(1192+MYRANKS_P[[#This Row],[IP]])-1.23)/-0.015-VLOOKUP(MYRANKS_P[[#This Row],[POS]],ReplacementLevel_P[],COLUMN(ReplacementLevel_P[WHIP]),FALSE)</f>
        <v>-0.23544032536013981</v>
      </c>
      <c r="U112" s="20">
        <f>MYRANKS_P[[#This Row],[WSGP]]+MYRANKS_P[[#This Row],[SVSGP]]+MYRANKS_P[[#This Row],[SOSGP]]+MYRANKS_P[[#This Row],[ERASGP]]+MYRANKS_P[[#This Row],[WHIPSGP]]</f>
        <v>-0.13615248164482863</v>
      </c>
      <c r="V112" s="65">
        <f>_xlfn.RANK.EQ(MYRANKS_P[[#This Row],[TTLSGP]],U:U,0)</f>
        <v>111</v>
      </c>
    </row>
    <row r="113" spans="1:22" x14ac:dyDescent="0.25">
      <c r="A113" s="6" t="s">
        <v>1708</v>
      </c>
      <c r="B113" s="16" t="str">
        <f>VLOOKUP(MYRANKS_P[[#This Row],[PLAYERID]],PLAYERIDMAP[],COLUMN(PLAYERIDMAP[[#This Row],[PLAYERNAME]]),FALSE)</f>
        <v>Phil Hughes</v>
      </c>
      <c r="C113" s="16" t="str">
        <f>VLOOKUP(MYRANKS_P[[#This Row],[PLAYERID]],PLAYERIDMAP[],COLUMN(PLAYERIDMAP[TEAM]),FALSE)</f>
        <v>MIN</v>
      </c>
      <c r="D113" s="16" t="str">
        <f>VLOOKUP(MYRANKS_P[[#This Row],[PLAYERID]],PLAYERIDMAP[],COLUMN(PLAYERIDMAP[[#This Row],[POS]]),FALSE)</f>
        <v>P</v>
      </c>
      <c r="E113" s="16">
        <f>VLOOKUP(MYRANKS_P[[#This Row],[PLAYERID]],PLAYERIDMAP[],COLUMN(PLAYERIDMAP[[#This Row],[IDFANGRAPHS]]),FALSE)</f>
        <v>7450</v>
      </c>
      <c r="F113" s="36">
        <f>VLOOKUP(MYRANKS_P[[#This Row],[PLAYER NAME]],PITCHERPROJECTIONS[],COLUMN(PITCHERPROJECTIONS[[#This Row],[W]]),FALSE)</f>
        <v>8.7027988887011798</v>
      </c>
      <c r="G113" s="18">
        <f>VLOOKUP(MYRANKS_P[[#This Row],[PLAYER NAME]],PITCHERPROJECTIONS[],COLUMN(PITCHERPROJECTIONS[[#This Row],[SV]]),FALSE)</f>
        <v>0</v>
      </c>
      <c r="H113" s="18">
        <f>VLOOKUP(MYRANKS_P[[#This Row],[PLAYER NAME]],PITCHERPROJECTIONS[],COLUMN(PITCHERPROJECTIONS[[#This Row],[IP]]),FALSE)</f>
        <v>170</v>
      </c>
      <c r="I113" s="36">
        <f>VLOOKUP(MYRANKS_P[[#This Row],[PLAYER NAME]],PITCHERPROJECTIONS[],COLUMN(PITCHERPROJECTIONS[[#This Row],[H]]),FALSE)</f>
        <v>170.30113453022207</v>
      </c>
      <c r="J113" s="36">
        <f>VLOOKUP(MYRANKS_P[[#This Row],[PLAYER NAME]],PITCHERPROJECTIONS[],COLUMN(PITCHERPROJECTIONS[[#This Row],[ER]]),FALSE)</f>
        <v>76.71297038334427</v>
      </c>
      <c r="K113" s="36">
        <f>VLOOKUP(MYRANKS_P[[#This Row],[PLAYER NAME]],PITCHERPROJECTIONS[],COLUMN(PITCHERPROJECTIONS[[#This Row],[HR]]),FALSE)</f>
        <v>23.995185521723545</v>
      </c>
      <c r="L113" s="36">
        <f>VLOOKUP(MYRANKS_P[[#This Row],[PLAYER NAME]],PITCHERPROJECTIONS[],COLUMN(PITCHERPROJECTIONS[[#This Row],[SO]]),FALSE)</f>
        <v>141.66666666666666</v>
      </c>
      <c r="M113" s="36">
        <f>VLOOKUP(MYRANKS_P[[#This Row],[PLAYER NAME]],PITCHERPROJECTIONS[],COLUMN(PITCHERPROJECTIONS[[#This Row],[BB]]),FALSE)</f>
        <v>47.222222222222221</v>
      </c>
      <c r="N113" s="20">
        <f>MYRANKS_P[[#This Row],[ER]]*9/MYRANKS_P[[#This Row],[IP]]</f>
        <v>4.0612749026476385</v>
      </c>
      <c r="O113" s="20">
        <f>(MYRANKS_P[[#This Row],[BB]]+MYRANKS_P[[#This Row],[H]])/MYRANKS_P[[#This Row],[IP]]</f>
        <v>1.2795491573673194</v>
      </c>
      <c r="P113" s="20">
        <f>MYRANKS_P[[#This Row],[W]]/3.03-VLOOKUP(MYRANKS_P[[#This Row],[POS]],ReplacementLevel_P[],COLUMN(ReplacementLevel_P[W]),FALSE)</f>
        <v>-0.41778914564317482</v>
      </c>
      <c r="Q113" s="20">
        <f>MYRANKS_P[[#This Row],[SV]]/9.95</f>
        <v>0</v>
      </c>
      <c r="R113" s="20">
        <f>MYRANKS_P[[#This Row],[SO]]/39.3-VLOOKUP(MYRANKS_P[[#This Row],[POS]],ReplacementLevel_P[],COLUMN(ReplacementLevel_P[SO]),FALSE)</f>
        <v>0.22474978795589484</v>
      </c>
      <c r="S113" s="20">
        <f>((475+MYRANKS_P[[#This Row],[ER]])*9/(1192+MYRANKS_P[[#This Row],[IP]])-3.59)/-0.076-VLOOKUP(MYRANKS_P[[#This Row],[POS]],ReplacementLevel_P[],COLUMN(ReplacementLevel_P[ERA]),FALSE)</f>
        <v>-5.2637118885726641E-2</v>
      </c>
      <c r="T113" s="20">
        <f>((1466+MYRANKS_P[[#This Row],[BB]]+MYRANKS_P[[#This Row],[H]])/(1192+MYRANKS_P[[#This Row],[IP]])-1.23)/-0.015-VLOOKUP(MYRANKS_P[[#This Row],[POS]],ReplacementLevel_P[],COLUMN(ReplacementLevel_P[WHIP]),FALSE)</f>
        <v>0.10552830384511186</v>
      </c>
      <c r="U113" s="20">
        <f>MYRANKS_P[[#This Row],[WSGP]]+MYRANKS_P[[#This Row],[SVSGP]]+MYRANKS_P[[#This Row],[SOSGP]]+MYRANKS_P[[#This Row],[ERASGP]]+MYRANKS_P[[#This Row],[WHIPSGP]]</f>
        <v>-0.14014817272789476</v>
      </c>
      <c r="V113" s="65">
        <f>_xlfn.RANK.EQ(MYRANKS_P[[#This Row],[TTLSGP]],U:U,0)</f>
        <v>112</v>
      </c>
    </row>
    <row r="114" spans="1:22" x14ac:dyDescent="0.25">
      <c r="A114" s="6" t="s">
        <v>1687</v>
      </c>
      <c r="B114" s="16" t="str">
        <f>VLOOKUP(MYRANKS_P[[#This Row],[PLAYERID]],PLAYERIDMAP[],COLUMN(PLAYERIDMAP[[#This Row],[PLAYERNAME]]),FALSE)</f>
        <v>Huston Street</v>
      </c>
      <c r="C114" s="16" t="str">
        <f>VLOOKUP(MYRANKS_P[[#This Row],[PLAYERID]],PLAYERIDMAP[],COLUMN(PLAYERIDMAP[TEAM]),FALSE)</f>
        <v>SD</v>
      </c>
      <c r="D114" s="16" t="str">
        <f>VLOOKUP(MYRANKS_P[[#This Row],[PLAYERID]],PLAYERIDMAP[],COLUMN(PLAYERIDMAP[[#This Row],[POS]]),FALSE)</f>
        <v>P</v>
      </c>
      <c r="E114" s="16">
        <f>VLOOKUP(MYRANKS_P[[#This Row],[PLAYERID]],PLAYERIDMAP[],COLUMN(PLAYERIDMAP[[#This Row],[IDFANGRAPHS]]),FALSE)</f>
        <v>8258</v>
      </c>
      <c r="F114" s="36">
        <f>VLOOKUP(MYRANKS_P[[#This Row],[PLAYER NAME]],PITCHERPROJECTIONS[],COLUMN(PITCHERPROJECTIONS[[#This Row],[W]]),FALSE)</f>
        <v>2.7606887083227813</v>
      </c>
      <c r="G114" s="18">
        <f>VLOOKUP(MYRANKS_P[[#This Row],[PLAYER NAME]],PITCHERPROJECTIONS[],COLUMN(PITCHERPROJECTIONS[[#This Row],[SV]]),FALSE)</f>
        <v>25</v>
      </c>
      <c r="H114" s="18">
        <f>VLOOKUP(MYRANKS_P[[#This Row],[PLAYER NAME]],PITCHERPROJECTIONS[],COLUMN(PITCHERPROJECTIONS[[#This Row],[IP]]),FALSE)</f>
        <v>50</v>
      </c>
      <c r="I114" s="36">
        <f>VLOOKUP(MYRANKS_P[[#This Row],[PLAYER NAME]],PITCHERPROJECTIONS[],COLUMN(PITCHERPROJECTIONS[[#This Row],[H]]),FALSE)</f>
        <v>39.979681876233599</v>
      </c>
      <c r="J114" s="36">
        <f>VLOOKUP(MYRANKS_P[[#This Row],[PLAYER NAME]],PITCHERPROJECTIONS[],COLUMN(PITCHERPROJECTIONS[[#This Row],[ER]]),FALSE)</f>
        <v>16.90379974676847</v>
      </c>
      <c r="K114" s="36">
        <f>VLOOKUP(MYRANKS_P[[#This Row],[PLAYER NAME]],PITCHERPROJECTIONS[],COLUMN(PITCHERPROJECTIONS[[#This Row],[HR]]),FALSE)</f>
        <v>6.0907929873447113</v>
      </c>
      <c r="L114" s="36">
        <f>VLOOKUP(MYRANKS_P[[#This Row],[PLAYER NAME]],PITCHERPROJECTIONS[],COLUMN(PITCHERPROJECTIONS[[#This Row],[SO]]),FALSE)</f>
        <v>43.333333333333329</v>
      </c>
      <c r="M114" s="36">
        <f>VLOOKUP(MYRANKS_P[[#This Row],[PLAYER NAME]],PITCHERPROJECTIONS[],COLUMN(PITCHERPROJECTIONS[[#This Row],[BB]]),FALSE)</f>
        <v>12.777777777777777</v>
      </c>
      <c r="N114" s="20">
        <f>MYRANKS_P[[#This Row],[ER]]*9/MYRANKS_P[[#This Row],[IP]]</f>
        <v>3.0426839544183246</v>
      </c>
      <c r="O114" s="20">
        <f>(MYRANKS_P[[#This Row],[BB]]+MYRANKS_P[[#This Row],[H]])/MYRANKS_P[[#This Row],[IP]]</f>
        <v>1.0551491930802275</v>
      </c>
      <c r="P114" s="20">
        <f>MYRANKS_P[[#This Row],[W]]/3.03-VLOOKUP(MYRANKS_P[[#This Row],[POS]],ReplacementLevel_P[],COLUMN(ReplacementLevel_P[W]),FALSE)</f>
        <v>-2.3788816144149236</v>
      </c>
      <c r="Q114" s="20">
        <f>MYRANKS_P[[#This Row],[SV]]/9.95</f>
        <v>2.512562814070352</v>
      </c>
      <c r="R114" s="20">
        <f>MYRANKS_P[[#This Row],[SO]]/39.3-VLOOKUP(MYRANKS_P[[#This Row],[POS]],ReplacementLevel_P[],COLUMN(ReplacementLevel_P[SO]),FALSE)</f>
        <v>-2.277370653095844</v>
      </c>
      <c r="S114" s="20">
        <f>((475+MYRANKS_P[[#This Row],[ER]])*9/(1192+MYRANKS_P[[#This Row],[IP]])-3.59)/-0.076-VLOOKUP(MYRANKS_P[[#This Row],[POS]],ReplacementLevel_P[],COLUMN(ReplacementLevel_P[ERA]),FALSE)</f>
        <v>1.0152593681570896</v>
      </c>
      <c r="T114" s="20">
        <f>((1466+MYRANKS_P[[#This Row],[BB]]+MYRANKS_P[[#This Row],[H]])/(1192+MYRANKS_P[[#This Row],[IP]])-1.23)/-0.015-VLOOKUP(MYRANKS_P[[#This Row],[POS]],ReplacementLevel_P[],COLUMN(ReplacementLevel_P[WHIP]),FALSE)</f>
        <v>0.98786045872187567</v>
      </c>
      <c r="U114" s="20">
        <f>MYRANKS_P[[#This Row],[WSGP]]+MYRANKS_P[[#This Row],[SVSGP]]+MYRANKS_P[[#This Row],[SOSGP]]+MYRANKS_P[[#This Row],[ERASGP]]+MYRANKS_P[[#This Row],[WHIPSGP]]</f>
        <v>-0.14056962656145033</v>
      </c>
      <c r="V114" s="65">
        <f>_xlfn.RANK.EQ(MYRANKS_P[[#This Row],[TTLSGP]],U:U,0)</f>
        <v>113</v>
      </c>
    </row>
    <row r="115" spans="1:22" x14ac:dyDescent="0.25">
      <c r="A115" s="6" t="s">
        <v>1658</v>
      </c>
      <c r="B115" s="16" t="str">
        <f>VLOOKUP(MYRANKS_P[[#This Row],[PLAYERID]],PLAYERIDMAP[],COLUMN(PLAYERIDMAP[[#This Row],[PLAYERNAME]]),FALSE)</f>
        <v>Yovani Gallardo</v>
      </c>
      <c r="C115" s="16" t="str">
        <f>VLOOKUP(MYRANKS_P[[#This Row],[PLAYERID]],PLAYERIDMAP[],COLUMN(PLAYERIDMAP[TEAM]),FALSE)</f>
        <v>MIL</v>
      </c>
      <c r="D115" s="16" t="str">
        <f>VLOOKUP(MYRANKS_P[[#This Row],[PLAYERID]],PLAYERIDMAP[],COLUMN(PLAYERIDMAP[[#This Row],[POS]]),FALSE)</f>
        <v>P</v>
      </c>
      <c r="E115" s="16">
        <f>VLOOKUP(MYRANKS_P[[#This Row],[PLAYERID]],PLAYERIDMAP[],COLUMN(PLAYERIDMAP[[#This Row],[IDFANGRAPHS]]),FALSE)</f>
        <v>8173</v>
      </c>
      <c r="F115" s="36">
        <f>VLOOKUP(MYRANKS_P[[#This Row],[PLAYER NAME]],PITCHERPROJECTIONS[],COLUMN(PITCHERPROJECTIONS[[#This Row],[W]]),FALSE)</f>
        <v>10.088454385430021</v>
      </c>
      <c r="G115" s="18">
        <f>VLOOKUP(MYRANKS_P[[#This Row],[PLAYER NAME]],PITCHERPROJECTIONS[],COLUMN(PITCHERPROJECTIONS[[#This Row],[SV]]),FALSE)</f>
        <v>0</v>
      </c>
      <c r="H115" s="18">
        <f>VLOOKUP(MYRANKS_P[[#This Row],[PLAYER NAME]],PITCHERPROJECTIONS[],COLUMN(PITCHERPROJECTIONS[[#This Row],[IP]]),FALSE)</f>
        <v>190</v>
      </c>
      <c r="I115" s="36">
        <f>VLOOKUP(MYRANKS_P[[#This Row],[PLAYER NAME]],PITCHERPROJECTIONS[],COLUMN(PITCHERPROJECTIONS[[#This Row],[H]]),FALSE)</f>
        <v>189.95940411893872</v>
      </c>
      <c r="J115" s="36">
        <f>VLOOKUP(MYRANKS_P[[#This Row],[PLAYER NAME]],PITCHERPROJECTIONS[],COLUMN(PITCHERPROJECTIONS[[#This Row],[ER]]),FALSE)</f>
        <v>86.235045437884438</v>
      </c>
      <c r="K115" s="36">
        <f>VLOOKUP(MYRANKS_P[[#This Row],[PLAYER NAME]],PITCHERPROJECTIONS[],COLUMN(PITCHERPROJECTIONS[[#This Row],[HR]]),FALSE)</f>
        <v>21.673689833224515</v>
      </c>
      <c r="L115" s="36">
        <f>VLOOKUP(MYRANKS_P[[#This Row],[PLAYER NAME]],PITCHERPROJECTIONS[],COLUMN(PITCHERPROJECTIONS[[#This Row],[SO]]),FALSE)</f>
        <v>158.33333333333334</v>
      </c>
      <c r="M115" s="36">
        <f>VLOOKUP(MYRANKS_P[[#This Row],[PLAYER NAME]],PITCHERPROJECTIONS[],COLUMN(PITCHERPROJECTIONS[[#This Row],[BB]]),FALSE)</f>
        <v>69.666666666666657</v>
      </c>
      <c r="N115" s="20">
        <f>MYRANKS_P[[#This Row],[ER]]*9/MYRANKS_P[[#This Row],[IP]]</f>
        <v>4.0848179417945261</v>
      </c>
      <c r="O115" s="20">
        <f>(MYRANKS_P[[#This Row],[BB]]+MYRANKS_P[[#This Row],[H]])/MYRANKS_P[[#This Row],[IP]]</f>
        <v>1.3664530041347653</v>
      </c>
      <c r="P115" s="20">
        <f>MYRANKS_P[[#This Row],[W]]/3.03-VLOOKUP(MYRANKS_P[[#This Row],[POS]],ReplacementLevel_P[],COLUMN(ReplacementLevel_P[W]),FALSE)</f>
        <v>3.9522899481855056E-2</v>
      </c>
      <c r="Q115" s="20">
        <f>MYRANKS_P[[#This Row],[SV]]/9.95</f>
        <v>0</v>
      </c>
      <c r="R115" s="20">
        <f>MYRANKS_P[[#This Row],[SO]]/39.3-VLOOKUP(MYRANKS_P[[#This Row],[POS]],ReplacementLevel_P[],COLUMN(ReplacementLevel_P[SO]),FALSE)</f>
        <v>0.64883799830364808</v>
      </c>
      <c r="S115" s="20">
        <f>((475+MYRANKS_P[[#This Row],[ER]])*9/(1192+MYRANKS_P[[#This Row],[IP]])-3.59)/-0.076-VLOOKUP(MYRANKS_P[[#This Row],[POS]],ReplacementLevel_P[],COLUMN(ReplacementLevel_P[ERA]),FALSE)</f>
        <v>-0.17436256513215487</v>
      </c>
      <c r="T115" s="20">
        <f>((1466+MYRANKS_P[[#This Row],[BB]]+MYRANKS_P[[#This Row],[H]])/(1192+MYRANKS_P[[#This Row],[IP]])-1.23)/-0.015-VLOOKUP(MYRANKS_P[[#This Row],[POS]],ReplacementLevel_P[],COLUMN(ReplacementLevel_P[WHIP]),FALSE)</f>
        <v>-0.73293636206490231</v>
      </c>
      <c r="U115" s="20">
        <f>MYRANKS_P[[#This Row],[WSGP]]+MYRANKS_P[[#This Row],[SVSGP]]+MYRANKS_P[[#This Row],[SOSGP]]+MYRANKS_P[[#This Row],[ERASGP]]+MYRANKS_P[[#This Row],[WHIPSGP]]</f>
        <v>-0.21893802941155405</v>
      </c>
      <c r="V115" s="65">
        <f>_xlfn.RANK.EQ(MYRANKS_P[[#This Row],[TTLSGP]],U:U,0)</f>
        <v>114</v>
      </c>
    </row>
    <row r="116" spans="1:22" x14ac:dyDescent="0.25">
      <c r="A116" s="6" t="s">
        <v>1713</v>
      </c>
      <c r="B116" s="16" t="str">
        <f>VLOOKUP(MYRANKS_P[[#This Row],[PLAYERID]],PLAYERIDMAP[],COLUMN(PLAYERIDMAP[[#This Row],[PLAYERNAME]]),FALSE)</f>
        <v>Ricky Nolasco</v>
      </c>
      <c r="C116" s="16" t="str">
        <f>VLOOKUP(MYRANKS_P[[#This Row],[PLAYERID]],PLAYERIDMAP[],COLUMN(PLAYERIDMAP[TEAM]),FALSE)</f>
        <v>MIN</v>
      </c>
      <c r="D116" s="16" t="str">
        <f>VLOOKUP(MYRANKS_P[[#This Row],[PLAYERID]],PLAYERIDMAP[],COLUMN(PLAYERIDMAP[[#This Row],[POS]]),FALSE)</f>
        <v>P</v>
      </c>
      <c r="E116" s="16">
        <f>VLOOKUP(MYRANKS_P[[#This Row],[PLAYERID]],PLAYERIDMAP[],COLUMN(PLAYERIDMAP[[#This Row],[IDFANGRAPHS]]),FALSE)</f>
        <v>3830</v>
      </c>
      <c r="F116" s="36">
        <f>VLOOKUP(MYRANKS_P[[#This Row],[PLAYER NAME]],PITCHERPROJECTIONS[],COLUMN(PITCHERPROJECTIONS[[#This Row],[W]]),FALSE)</f>
        <v>10.08117683235742</v>
      </c>
      <c r="G116" s="18">
        <f>VLOOKUP(MYRANKS_P[[#This Row],[PLAYER NAME]],PITCHERPROJECTIONS[],COLUMN(PITCHERPROJECTIONS[[#This Row],[SV]]),FALSE)</f>
        <v>0</v>
      </c>
      <c r="H116" s="18">
        <f>VLOOKUP(MYRANKS_P[[#This Row],[PLAYER NAME]],PITCHERPROJECTIONS[],COLUMN(PITCHERPROJECTIONS[[#This Row],[IP]]),FALSE)</f>
        <v>195</v>
      </c>
      <c r="I116" s="36">
        <f>VLOOKUP(MYRANKS_P[[#This Row],[PLAYER NAME]],PITCHERPROJECTIONS[],COLUMN(PITCHERPROJECTIONS[[#This Row],[H]]),FALSE)</f>
        <v>211.13802052141972</v>
      </c>
      <c r="J116" s="36">
        <f>VLOOKUP(MYRANKS_P[[#This Row],[PLAYER NAME]],PITCHERPROJECTIONS[],COLUMN(PITCHERPROJECTIONS[[#This Row],[ER]]),FALSE)</f>
        <v>87.162100959794316</v>
      </c>
      <c r="K116" s="36">
        <f>VLOOKUP(MYRANKS_P[[#This Row],[PLAYER NAME]],PITCHERPROJECTIONS[],COLUMN(PITCHERPROJECTIONS[[#This Row],[HR]]),FALSE)</f>
        <v>20.345749990018767</v>
      </c>
      <c r="L116" s="36">
        <f>VLOOKUP(MYRANKS_P[[#This Row],[PLAYER NAME]],PITCHERPROJECTIONS[],COLUMN(PITCHERPROJECTIONS[[#This Row],[SO]]),FALSE)</f>
        <v>140.83333333333334</v>
      </c>
      <c r="M116" s="36">
        <f>VLOOKUP(MYRANKS_P[[#This Row],[PLAYER NAME]],PITCHERPROJECTIONS[],COLUMN(PITCHERPROJECTIONS[[#This Row],[BB]]),FALSE)</f>
        <v>47.666666666666671</v>
      </c>
      <c r="N116" s="20">
        <f>MYRANKS_P[[#This Row],[ER]]*9/MYRANKS_P[[#This Row],[IP]]</f>
        <v>4.022866198144353</v>
      </c>
      <c r="O116" s="20">
        <f>(MYRANKS_P[[#This Row],[BB]]+MYRANKS_P[[#This Row],[H]])/MYRANKS_P[[#This Row],[IP]]</f>
        <v>1.3272035240414688</v>
      </c>
      <c r="P116" s="20">
        <f>MYRANKS_P[[#This Row],[W]]/3.03-VLOOKUP(MYRANKS_P[[#This Row],[POS]],ReplacementLevel_P[],COLUMN(ReplacementLevel_P[W]),FALSE)</f>
        <v>3.7121066784627121E-2</v>
      </c>
      <c r="Q116" s="20">
        <f>MYRANKS_P[[#This Row],[SV]]/9.95</f>
        <v>0</v>
      </c>
      <c r="R116" s="20">
        <f>MYRANKS_P[[#This Row],[SO]]/39.3-VLOOKUP(MYRANKS_P[[#This Row],[POS]],ReplacementLevel_P[],COLUMN(ReplacementLevel_P[SO]),FALSE)</f>
        <v>0.20354537743850765</v>
      </c>
      <c r="S116" s="20">
        <f>((475+MYRANKS_P[[#This Row],[ER]])*9/(1192+MYRANKS_P[[#This Row],[IP]])-3.59)/-0.076-VLOOKUP(MYRANKS_P[[#This Row],[POS]],ReplacementLevel_P[],COLUMN(ReplacementLevel_P[ERA]),FALSE)</f>
        <v>-8.0149780273114479E-2</v>
      </c>
      <c r="T116" s="20">
        <f>((1466+MYRANKS_P[[#This Row],[BB]]+MYRANKS_P[[#This Row],[H]])/(1192+MYRANKS_P[[#This Row],[IP]])-1.23)/-0.015-VLOOKUP(MYRANKS_P[[#This Row],[POS]],ReplacementLevel_P[],COLUMN(ReplacementLevel_P[WHIP]),FALSE)</f>
        <v>-0.39337357308755516</v>
      </c>
      <c r="U116" s="20">
        <f>MYRANKS_P[[#This Row],[WSGP]]+MYRANKS_P[[#This Row],[SVSGP]]+MYRANKS_P[[#This Row],[SOSGP]]+MYRANKS_P[[#This Row],[ERASGP]]+MYRANKS_P[[#This Row],[WHIPSGP]]</f>
        <v>-0.23285690913753487</v>
      </c>
      <c r="V116" s="65">
        <f>_xlfn.RANK.EQ(MYRANKS_P[[#This Row],[TTLSGP]],U:U,0)</f>
        <v>115</v>
      </c>
    </row>
    <row r="117" spans="1:22" x14ac:dyDescent="0.25">
      <c r="A117" s="6" t="s">
        <v>1721</v>
      </c>
      <c r="B117" s="16" t="str">
        <f>VLOOKUP(MYRANKS_P[[#This Row],[PLAYERID]],PLAYERIDMAP[],COLUMN(PLAYERIDMAP[[#This Row],[PLAYERNAME]]),FALSE)</f>
        <v>Ryan Dempster</v>
      </c>
      <c r="C117" s="16" t="str">
        <f>VLOOKUP(MYRANKS_P[[#This Row],[PLAYERID]],PLAYERIDMAP[],COLUMN(PLAYERIDMAP[TEAM]),FALSE)</f>
        <v>BOS</v>
      </c>
      <c r="D117" s="16" t="str">
        <f>VLOOKUP(MYRANKS_P[[#This Row],[PLAYERID]],PLAYERIDMAP[],COLUMN(PLAYERIDMAP[[#This Row],[POS]]),FALSE)</f>
        <v>P</v>
      </c>
      <c r="E117" s="16">
        <f>VLOOKUP(MYRANKS_P[[#This Row],[PLAYERID]],PLAYERIDMAP[],COLUMN(PLAYERIDMAP[[#This Row],[IDFANGRAPHS]]),FALSE)</f>
        <v>517</v>
      </c>
      <c r="F117" s="36">
        <f>VLOOKUP(MYRANKS_P[[#This Row],[PLAYER NAME]],PITCHERPROJECTIONS[],COLUMN(PITCHERPROJECTIONS[[#This Row],[W]]),FALSE)</f>
        <v>11.255675621939254</v>
      </c>
      <c r="G117" s="18">
        <f>VLOOKUP(MYRANKS_P[[#This Row],[PLAYER NAME]],PITCHERPROJECTIONS[],COLUMN(PITCHERPROJECTIONS[[#This Row],[SV]]),FALSE)</f>
        <v>0</v>
      </c>
      <c r="H117" s="18">
        <f>VLOOKUP(MYRANKS_P[[#This Row],[PLAYER NAME]],PITCHERPROJECTIONS[],COLUMN(PITCHERPROJECTIONS[[#This Row],[IP]]),FALSE)</f>
        <v>170</v>
      </c>
      <c r="I117" s="36">
        <f>VLOOKUP(MYRANKS_P[[#This Row],[PLAYER NAME]],PITCHERPROJECTIONS[],COLUMN(PITCHERPROJECTIONS[[#This Row],[H]]),FALSE)</f>
        <v>166.49998697507553</v>
      </c>
      <c r="J117" s="36">
        <f>VLOOKUP(MYRANKS_P[[#This Row],[PLAYER NAME]],PITCHERPROJECTIONS[],COLUMN(PITCHERPROJECTIONS[[#This Row],[ER]]),FALSE)</f>
        <v>80.655825590568043</v>
      </c>
      <c r="K117" s="36">
        <f>VLOOKUP(MYRANKS_P[[#This Row],[PLAYER NAME]],PITCHERPROJECTIONS[],COLUMN(PITCHERPROJECTIONS[[#This Row],[HR]]),FALSE)</f>
        <v>21.717599437323255</v>
      </c>
      <c r="L117" s="36">
        <f>VLOOKUP(MYRANKS_P[[#This Row],[PLAYER NAME]],PITCHERPROJECTIONS[],COLUMN(PITCHERPROJECTIONS[[#This Row],[SO]]),FALSE)</f>
        <v>156.7777777777778</v>
      </c>
      <c r="M117" s="36">
        <f>VLOOKUP(MYRANKS_P[[#This Row],[PLAYER NAME]],PITCHERPROJECTIONS[],COLUMN(PITCHERPROJECTIONS[[#This Row],[BB]]),FALSE)</f>
        <v>71.777777777777771</v>
      </c>
      <c r="N117" s="20">
        <f>MYRANKS_P[[#This Row],[ER]]*9/MYRANKS_P[[#This Row],[IP]]</f>
        <v>4.270014295971249</v>
      </c>
      <c r="O117" s="20">
        <f>(MYRANKS_P[[#This Row],[BB]]+MYRANKS_P[[#This Row],[H]])/MYRANKS_P[[#This Row],[IP]]</f>
        <v>1.4016339103109017</v>
      </c>
      <c r="P117" s="20">
        <f>MYRANKS_P[[#This Row],[W]]/3.03-VLOOKUP(MYRANKS_P[[#This Row],[POS]],ReplacementLevel_P[],COLUMN(ReplacementLevel_P[W]),FALSE)</f>
        <v>0.42474442968292214</v>
      </c>
      <c r="Q117" s="20">
        <f>MYRANKS_P[[#This Row],[SV]]/9.95</f>
        <v>0</v>
      </c>
      <c r="R117" s="20">
        <f>MYRANKS_P[[#This Row],[SO]]/39.3-VLOOKUP(MYRANKS_P[[#This Row],[POS]],ReplacementLevel_P[],COLUMN(ReplacementLevel_P[SO]),FALSE)</f>
        <v>0.6092564320045244</v>
      </c>
      <c r="S117" s="20">
        <f>((475+MYRANKS_P[[#This Row],[ER]])*9/(1192+MYRANKS_P[[#This Row],[IP]])-3.59)/-0.076-VLOOKUP(MYRANKS_P[[#This Row],[POS]],ReplacementLevel_P[],COLUMN(ReplacementLevel_P[ERA]),FALSE)</f>
        <v>-0.3954543465019783</v>
      </c>
      <c r="T117" s="20">
        <f>((1466+MYRANKS_P[[#This Row],[BB]]+MYRANKS_P[[#This Row],[H]])/(1192+MYRANKS_P[[#This Row],[IP]])-1.23)/-0.015-VLOOKUP(MYRANKS_P[[#This Row],[POS]],ReplacementLevel_P[],COLUMN(ReplacementLevel_P[WHIP]),FALSE)</f>
        <v>-0.91035069764333199</v>
      </c>
      <c r="U117" s="20">
        <f>MYRANKS_P[[#This Row],[WSGP]]+MYRANKS_P[[#This Row],[SVSGP]]+MYRANKS_P[[#This Row],[SOSGP]]+MYRANKS_P[[#This Row],[ERASGP]]+MYRANKS_P[[#This Row],[WHIPSGP]]</f>
        <v>-0.27180418245786375</v>
      </c>
      <c r="V117" s="65">
        <f>_xlfn.RANK.EQ(MYRANKS_P[[#This Row],[TTLSGP]],U:U,0)</f>
        <v>116</v>
      </c>
    </row>
    <row r="118" spans="1:22" x14ac:dyDescent="0.25">
      <c r="A118" s="6" t="s">
        <v>1759</v>
      </c>
      <c r="B118" s="16" t="str">
        <f>VLOOKUP(MYRANKS_P[[#This Row],[PLAYERID]],PLAYERIDMAP[],COLUMN(PLAYERIDMAP[[#This Row],[PLAYERNAME]]),FALSE)</f>
        <v>Bobby Parnell</v>
      </c>
      <c r="C118" s="16" t="str">
        <f>VLOOKUP(MYRANKS_P[[#This Row],[PLAYERID]],PLAYERIDMAP[],COLUMN(PLAYERIDMAP[TEAM]),FALSE)</f>
        <v>NYM</v>
      </c>
      <c r="D118" s="16" t="str">
        <f>VLOOKUP(MYRANKS_P[[#This Row],[PLAYERID]],PLAYERIDMAP[],COLUMN(PLAYERIDMAP[[#This Row],[POS]]),FALSE)</f>
        <v>P</v>
      </c>
      <c r="E118" s="16">
        <f>VLOOKUP(MYRANKS_P[[#This Row],[PLAYERID]],PLAYERIDMAP[],COLUMN(PLAYERIDMAP[[#This Row],[IDFANGRAPHS]]),FALSE)</f>
        <v>9926</v>
      </c>
      <c r="F118" s="36">
        <f>VLOOKUP(MYRANKS_P[[#This Row],[PLAYER NAME]],PITCHERPROJECTIONS[],COLUMN(PITCHERPROJECTIONS[[#This Row],[W]]),FALSE)</f>
        <v>2.7675914888825344</v>
      </c>
      <c r="G118" s="18">
        <f>VLOOKUP(MYRANKS_P[[#This Row],[PLAYER NAME]],PITCHERPROJECTIONS[],COLUMN(PITCHERPROJECTIONS[[#This Row],[SV]]),FALSE)</f>
        <v>30</v>
      </c>
      <c r="H118" s="18">
        <f>VLOOKUP(MYRANKS_P[[#This Row],[PLAYER NAME]],PITCHERPROJECTIONS[],COLUMN(PITCHERPROJECTIONS[[#This Row],[IP]]),FALSE)</f>
        <v>55</v>
      </c>
      <c r="I118" s="36">
        <f>VLOOKUP(MYRANKS_P[[#This Row],[PLAYER NAME]],PITCHERPROJECTIONS[],COLUMN(PITCHERPROJECTIONS[[#This Row],[H]]),FALSE)</f>
        <v>54.777898459421728</v>
      </c>
      <c r="J118" s="36">
        <f>VLOOKUP(MYRANKS_P[[#This Row],[PLAYER NAME]],PITCHERPROJECTIONS[],COLUMN(PITCHERPROJECTIONS[[#This Row],[ER]]),FALSE)</f>
        <v>20.799996440340951</v>
      </c>
      <c r="K118" s="36">
        <f>VLOOKUP(MYRANKS_P[[#This Row],[PLAYER NAME]],PITCHERPROJECTIONS[],COLUMN(PITCHERPROJECTIONS[[#This Row],[HR]]),FALSE)</f>
        <v>3.4400913990670832</v>
      </c>
      <c r="L118" s="36">
        <f>VLOOKUP(MYRANKS_P[[#This Row],[PLAYER NAME]],PITCHERPROJECTIONS[],COLUMN(PITCHERPROJECTIONS[[#This Row],[SO]]),FALSE)</f>
        <v>48.888888888888886</v>
      </c>
      <c r="M118" s="36">
        <f>VLOOKUP(MYRANKS_P[[#This Row],[PLAYER NAME]],PITCHERPROJECTIONS[],COLUMN(PITCHERPROJECTIONS[[#This Row],[BB]]),FALSE)</f>
        <v>15.277777777777777</v>
      </c>
      <c r="N118" s="20">
        <f>MYRANKS_P[[#This Row],[ER]]*9/MYRANKS_P[[#This Row],[IP]]</f>
        <v>3.4036357811467011</v>
      </c>
      <c r="O118" s="20">
        <f>(MYRANKS_P[[#This Row],[BB]]+MYRANKS_P[[#This Row],[H]])/MYRANKS_P[[#This Row],[IP]]</f>
        <v>1.2737395679490819</v>
      </c>
      <c r="P118" s="20">
        <f>MYRANKS_P[[#This Row],[W]]/3.03-VLOOKUP(MYRANKS_P[[#This Row],[POS]],ReplacementLevel_P[],COLUMN(ReplacementLevel_P[W]),FALSE)</f>
        <v>-2.3766034690156652</v>
      </c>
      <c r="Q118" s="20">
        <f>MYRANKS_P[[#This Row],[SV]]/9.95</f>
        <v>3.0150753768844223</v>
      </c>
      <c r="R118" s="20">
        <f>MYRANKS_P[[#This Row],[SO]]/39.3-VLOOKUP(MYRANKS_P[[#This Row],[POS]],ReplacementLevel_P[],COLUMN(ReplacementLevel_P[SO]),FALSE)</f>
        <v>-2.1360079163132597</v>
      </c>
      <c r="S118" s="20">
        <f>((475+MYRANKS_P[[#This Row],[ER]])*9/(1192+MYRANKS_P[[#This Row],[IP]])-3.59)/-0.076-VLOOKUP(MYRANKS_P[[#This Row],[POS]],ReplacementLevel_P[],COLUMN(ReplacementLevel_P[ERA]),FALSE)</f>
        <v>0.83331566324368989</v>
      </c>
      <c r="T118" s="20">
        <f>((1466+MYRANKS_P[[#This Row],[BB]]+MYRANKS_P[[#This Row],[H]])/(1192+MYRANKS_P[[#This Row],[IP]])-1.23)/-0.015-VLOOKUP(MYRANKS_P[[#This Row],[POS]],ReplacementLevel_P[],COLUMN(ReplacementLevel_P[WHIP]),FALSE)</f>
        <v>0.38994246259290777</v>
      </c>
      <c r="U118" s="20">
        <f>MYRANKS_P[[#This Row],[WSGP]]+MYRANKS_P[[#This Row],[SVSGP]]+MYRANKS_P[[#This Row],[SOSGP]]+MYRANKS_P[[#This Row],[ERASGP]]+MYRANKS_P[[#This Row],[WHIPSGP]]</f>
        <v>-0.27427788260790498</v>
      </c>
      <c r="V118" s="65">
        <f>_xlfn.RANK.EQ(MYRANKS_P[[#This Row],[TTLSGP]],U:U,0)</f>
        <v>117</v>
      </c>
    </row>
    <row r="119" spans="1:22" x14ac:dyDescent="0.25">
      <c r="A119" s="6" t="s">
        <v>1744</v>
      </c>
      <c r="B119" s="16" t="str">
        <f>VLOOKUP(MYRANKS_P[[#This Row],[PLAYERID]],PLAYERIDMAP[],COLUMN(PLAYERIDMAP[[#This Row],[PLAYERNAME]]),FALSE)</f>
        <v>Dillon Gee</v>
      </c>
      <c r="C119" s="16" t="str">
        <f>VLOOKUP(MYRANKS_P[[#This Row],[PLAYERID]],PLAYERIDMAP[],COLUMN(PLAYERIDMAP[TEAM]),FALSE)</f>
        <v>NYM</v>
      </c>
      <c r="D119" s="16" t="str">
        <f>VLOOKUP(MYRANKS_P[[#This Row],[PLAYERID]],PLAYERIDMAP[],COLUMN(PLAYERIDMAP[[#This Row],[POS]]),FALSE)</f>
        <v>P</v>
      </c>
      <c r="E119" s="16">
        <f>VLOOKUP(MYRANKS_P[[#This Row],[PLAYERID]],PLAYERIDMAP[],COLUMN(PLAYERIDMAP[[#This Row],[IDFANGRAPHS]]),FALSE)</f>
        <v>7396</v>
      </c>
      <c r="F119" s="36">
        <f>VLOOKUP(MYRANKS_P[[#This Row],[PLAYER NAME]],PITCHERPROJECTIONS[],COLUMN(PITCHERPROJECTIONS[[#This Row],[W]]),FALSE)</f>
        <v>9.622437705091496</v>
      </c>
      <c r="G119" s="18">
        <f>VLOOKUP(MYRANKS_P[[#This Row],[PLAYER NAME]],PITCHERPROJECTIONS[],COLUMN(PITCHERPROJECTIONS[[#This Row],[SV]]),FALSE)</f>
        <v>0</v>
      </c>
      <c r="H119" s="18">
        <f>VLOOKUP(MYRANKS_P[[#This Row],[PLAYER NAME]],PITCHERPROJECTIONS[],COLUMN(PITCHERPROJECTIONS[[#This Row],[IP]]),FALSE)</f>
        <v>185</v>
      </c>
      <c r="I119" s="36">
        <f>VLOOKUP(MYRANKS_P[[#This Row],[PLAYER NAME]],PITCHERPROJECTIONS[],COLUMN(PITCHERPROJECTIONS[[#This Row],[H]]),FALSE)</f>
        <v>193.632327314523</v>
      </c>
      <c r="J119" s="36">
        <f>VLOOKUP(MYRANKS_P[[#This Row],[PLAYER NAME]],PITCHERPROJECTIONS[],COLUMN(PITCHERPROJECTIONS[[#This Row],[ER]]),FALSE)</f>
        <v>82.874546392770611</v>
      </c>
      <c r="K119" s="36">
        <f>VLOOKUP(MYRANKS_P[[#This Row],[PLAYER NAME]],PITCHERPROJECTIONS[],COLUMN(PITCHERPROJECTIONS[[#This Row],[HR]]),FALSE)</f>
        <v>21.846613028808719</v>
      </c>
      <c r="L119" s="36">
        <f>VLOOKUP(MYRANKS_P[[#This Row],[PLAYER NAME]],PITCHERPROJECTIONS[],COLUMN(PITCHERPROJECTIONS[[#This Row],[SO]]),FALSE)</f>
        <v>135.66666666666666</v>
      </c>
      <c r="M119" s="36">
        <f>VLOOKUP(MYRANKS_P[[#This Row],[PLAYER NAME]],PITCHERPROJECTIONS[],COLUMN(PITCHERPROJECTIONS[[#This Row],[BB]]),FALSE)</f>
        <v>49.333333333333336</v>
      </c>
      <c r="N119" s="20">
        <f>MYRANKS_P[[#This Row],[ER]]*9/MYRANKS_P[[#This Row],[IP]]</f>
        <v>4.0317346893780295</v>
      </c>
      <c r="O119" s="20">
        <f>(MYRANKS_P[[#This Row],[BB]]+MYRANKS_P[[#This Row],[H]])/MYRANKS_P[[#This Row],[IP]]</f>
        <v>1.3133278953938181</v>
      </c>
      <c r="P119" s="20">
        <f>MYRANKS_P[[#This Row],[W]]/3.03-VLOOKUP(MYRANKS_P[[#This Row],[POS]],ReplacementLevel_P[],COLUMN(ReplacementLevel_P[W]),FALSE)</f>
        <v>-0.11427798511831799</v>
      </c>
      <c r="Q119" s="20">
        <f>MYRANKS_P[[#This Row],[SV]]/9.95</f>
        <v>0</v>
      </c>
      <c r="R119" s="20">
        <f>MYRANKS_P[[#This Row],[SO]]/39.3-VLOOKUP(MYRANKS_P[[#This Row],[POS]],ReplacementLevel_P[],COLUMN(ReplacementLevel_P[SO]),FALSE)</f>
        <v>7.2078032230704192E-2</v>
      </c>
      <c r="S119" s="20">
        <f>((475+MYRANKS_P[[#This Row],[ER]])*9/(1192+MYRANKS_P[[#This Row],[IP]])-3.59)/-0.076-VLOOKUP(MYRANKS_P[[#This Row],[POS]],ReplacementLevel_P[],COLUMN(ReplacementLevel_P[ERA]),FALSE)</f>
        <v>-5.9985069897720678E-2</v>
      </c>
      <c r="T119" s="20">
        <f>((1466+MYRANKS_P[[#This Row],[BB]]+MYRANKS_P[[#This Row],[H]])/(1192+MYRANKS_P[[#This Row],[IP]])-1.23)/-0.015-VLOOKUP(MYRANKS_P[[#This Row],[POS]],ReplacementLevel_P[],COLUMN(ReplacementLevel_P[WHIP]),FALSE)</f>
        <v>-0.22859407639100815</v>
      </c>
      <c r="U119" s="20">
        <f>MYRANKS_P[[#This Row],[WSGP]]+MYRANKS_P[[#This Row],[SVSGP]]+MYRANKS_P[[#This Row],[SOSGP]]+MYRANKS_P[[#This Row],[ERASGP]]+MYRANKS_P[[#This Row],[WHIPSGP]]</f>
        <v>-0.33077909917634263</v>
      </c>
      <c r="V119" s="65">
        <f>_xlfn.RANK.EQ(MYRANKS_P[[#This Row],[TTLSGP]],U:U,0)</f>
        <v>118</v>
      </c>
    </row>
    <row r="120" spans="1:22" x14ac:dyDescent="0.25">
      <c r="A120" s="6" t="s">
        <v>1734</v>
      </c>
      <c r="B120" s="16" t="str">
        <f>VLOOKUP(MYRANKS_P[[#This Row],[PLAYERID]],PLAYERIDMAP[],COLUMN(PLAYERIDMAP[[#This Row],[PLAYERNAME]]),FALSE)</f>
        <v>Wei-Yin Chen</v>
      </c>
      <c r="C120" s="16" t="str">
        <f>VLOOKUP(MYRANKS_P[[#This Row],[PLAYERID]],PLAYERIDMAP[],COLUMN(PLAYERIDMAP[TEAM]),FALSE)</f>
        <v>BAL</v>
      </c>
      <c r="D120" s="16" t="str">
        <f>VLOOKUP(MYRANKS_P[[#This Row],[PLAYERID]],PLAYERIDMAP[],COLUMN(PLAYERIDMAP[[#This Row],[POS]]),FALSE)</f>
        <v>P</v>
      </c>
      <c r="E120" s="16">
        <f>VLOOKUP(MYRANKS_P[[#This Row],[PLAYERID]],PLAYERIDMAP[],COLUMN(PLAYERIDMAP[[#This Row],[IDFANGRAPHS]]),FALSE)</f>
        <v>13071</v>
      </c>
      <c r="F120" s="36">
        <f>VLOOKUP(MYRANKS_P[[#This Row],[PLAYER NAME]],PITCHERPROJECTIONS[],COLUMN(PITCHERPROJECTIONS[[#This Row],[W]]),FALSE)</f>
        <v>9.7399738280752519</v>
      </c>
      <c r="G120" s="18">
        <f>VLOOKUP(MYRANKS_P[[#This Row],[PLAYER NAME]],PITCHERPROJECTIONS[],COLUMN(PITCHERPROJECTIONS[[#This Row],[SV]]),FALSE)</f>
        <v>0</v>
      </c>
      <c r="H120" s="18">
        <f>VLOOKUP(MYRANKS_P[[#This Row],[PLAYER NAME]],PITCHERPROJECTIONS[],COLUMN(PITCHERPROJECTIONS[[#This Row],[IP]]),FALSE)</f>
        <v>160</v>
      </c>
      <c r="I120" s="36">
        <f>VLOOKUP(MYRANKS_P[[#This Row],[PLAYER NAME]],PITCHERPROJECTIONS[],COLUMN(PITCHERPROJECTIONS[[#This Row],[H]]),FALSE)</f>
        <v>160.03531858992596</v>
      </c>
      <c r="J120" s="36">
        <f>VLOOKUP(MYRANKS_P[[#This Row],[PLAYER NAME]],PITCHERPROJECTIONS[],COLUMN(PITCHERPROJECTIONS[[#This Row],[ER]]),FALSE)</f>
        <v>73.19656829405875</v>
      </c>
      <c r="K120" s="36">
        <f>VLOOKUP(MYRANKS_P[[#This Row],[PLAYER NAME]],PITCHERPROJECTIONS[],COLUMN(PITCHERPROJECTIONS[[#This Row],[HR]]),FALSE)</f>
        <v>23.355873366301257</v>
      </c>
      <c r="L120" s="36">
        <f>VLOOKUP(MYRANKS_P[[#This Row],[PLAYER NAME]],PITCHERPROJECTIONS[],COLUMN(PITCHERPROJECTIONS[[#This Row],[SO]]),FALSE)</f>
        <v>124.44444444444446</v>
      </c>
      <c r="M120" s="36">
        <f>VLOOKUP(MYRANKS_P[[#This Row],[PLAYER NAME]],PITCHERPROJECTIONS[],COLUMN(PITCHERPROJECTIONS[[#This Row],[BB]]),FALSE)</f>
        <v>46.222222222222229</v>
      </c>
      <c r="N120" s="20">
        <f>MYRANKS_P[[#This Row],[ER]]*9/MYRANKS_P[[#This Row],[IP]]</f>
        <v>4.1173069665408049</v>
      </c>
      <c r="O120" s="20">
        <f>(MYRANKS_P[[#This Row],[BB]]+MYRANKS_P[[#This Row],[H]])/MYRANKS_P[[#This Row],[IP]]</f>
        <v>1.2891096300759262</v>
      </c>
      <c r="P120" s="20">
        <f>MYRANKS_P[[#This Row],[W]]/3.03-VLOOKUP(MYRANKS_P[[#This Row],[POS]],ReplacementLevel_P[],COLUMN(ReplacementLevel_P[W]),FALSE)</f>
        <v>-7.5487185453712247E-2</v>
      </c>
      <c r="Q120" s="20">
        <f>MYRANKS_P[[#This Row],[SV]]/9.95</f>
        <v>0</v>
      </c>
      <c r="R120" s="20">
        <f>MYRANKS_P[[#This Row],[SO]]/39.3-VLOOKUP(MYRANKS_P[[#This Row],[POS]],ReplacementLevel_P[],COLUMN(ReplacementLevel_P[SO]),FALSE)</f>
        <v>-0.21347469607011504</v>
      </c>
      <c r="S120" s="20">
        <f>((475+MYRANKS_P[[#This Row],[ER]])*9/(1192+MYRANKS_P[[#This Row],[IP]])-3.59)/-0.076-VLOOKUP(MYRANKS_P[[#This Row],[POS]],ReplacementLevel_P[],COLUMN(ReplacementLevel_P[ERA]),FALSE)</f>
        <v>-9.9440932016212402E-2</v>
      </c>
      <c r="T120" s="20">
        <f>((1466+MYRANKS_P[[#This Row],[BB]]+MYRANKS_P[[#This Row],[H]])/(1192+MYRANKS_P[[#This Row],[IP]])-1.23)/-0.015-VLOOKUP(MYRANKS_P[[#This Row],[POS]],ReplacementLevel_P[],COLUMN(ReplacementLevel_P[WHIP]),FALSE)</f>
        <v>5.1541380071585374E-2</v>
      </c>
      <c r="U120" s="20">
        <f>MYRANKS_P[[#This Row],[WSGP]]+MYRANKS_P[[#This Row],[SVSGP]]+MYRANKS_P[[#This Row],[SOSGP]]+MYRANKS_P[[#This Row],[ERASGP]]+MYRANKS_P[[#This Row],[WHIPSGP]]</f>
        <v>-0.33686143346845432</v>
      </c>
      <c r="V120" s="65">
        <f>_xlfn.RANK.EQ(MYRANKS_P[[#This Row],[TTLSGP]],U:U,0)</f>
        <v>119</v>
      </c>
    </row>
    <row r="121" spans="1:22" x14ac:dyDescent="0.25">
      <c r="A121" s="6" t="s">
        <v>2048</v>
      </c>
      <c r="B121" s="16" t="str">
        <f>VLOOKUP(MYRANKS_P[[#This Row],[PLAYERID]],PLAYERIDMAP[],COLUMN(PLAYERIDMAP[[#This Row],[PLAYERNAME]]),FALSE)</f>
        <v>Zack Wheeler</v>
      </c>
      <c r="C121" s="16" t="str">
        <f>VLOOKUP(MYRANKS_P[[#This Row],[PLAYERID]],PLAYERIDMAP[],COLUMN(PLAYERIDMAP[TEAM]),FALSE)</f>
        <v>NYM</v>
      </c>
      <c r="D121" s="16" t="str">
        <f>VLOOKUP(MYRANKS_P[[#This Row],[PLAYERID]],PLAYERIDMAP[],COLUMN(PLAYERIDMAP[[#This Row],[POS]]),FALSE)</f>
        <v>P</v>
      </c>
      <c r="E121" s="16">
        <f>VLOOKUP(MYRANKS_P[[#This Row],[PLAYERID]],PLAYERIDMAP[],COLUMN(PLAYERIDMAP[[#This Row],[IDFANGRAPHS]]),FALSE)</f>
        <v>10310</v>
      </c>
      <c r="F121" s="36">
        <f>VLOOKUP(MYRANKS_P[[#This Row],[PLAYER NAME]],PITCHERPROJECTIONS[],COLUMN(PITCHERPROJECTIONS[[#This Row],[W]]),FALSE)</f>
        <v>9.6814638273610321</v>
      </c>
      <c r="G121" s="18">
        <f>VLOOKUP(MYRANKS_P[[#This Row],[PLAYER NAME]],PITCHERPROJECTIONS[],COLUMN(PITCHERPROJECTIONS[[#This Row],[SV]]),FALSE)</f>
        <v>0</v>
      </c>
      <c r="H121" s="18">
        <f>VLOOKUP(MYRANKS_P[[#This Row],[PLAYER NAME]],PITCHERPROJECTIONS[],COLUMN(PITCHERPROJECTIONS[[#This Row],[IP]]),FALSE)</f>
        <v>185</v>
      </c>
      <c r="I121" s="36">
        <f>VLOOKUP(MYRANKS_P[[#This Row],[PLAYER NAME]],PITCHERPROJECTIONS[],COLUMN(PITCHERPROJECTIONS[[#This Row],[H]]),FALSE)</f>
        <v>179.55303589895107</v>
      </c>
      <c r="J121" s="36">
        <f>VLOOKUP(MYRANKS_P[[#This Row],[PLAYER NAME]],PITCHERPROJECTIONS[],COLUMN(PITCHERPROJECTIONS[[#This Row],[ER]]),FALSE)</f>
        <v>82.380487779988115</v>
      </c>
      <c r="K121" s="36">
        <f>VLOOKUP(MYRANKS_P[[#This Row],[PLAYER NAME]],PITCHERPROJECTIONS[],COLUMN(PITCHERPROJECTIONS[[#This Row],[HR]]),FALSE)</f>
        <v>18.338750184665386</v>
      </c>
      <c r="L121" s="36">
        <f>VLOOKUP(MYRANKS_P[[#This Row],[PLAYER NAME]],PITCHERPROJECTIONS[],COLUMN(PITCHERPROJECTIONS[[#This Row],[SO]]),FALSE)</f>
        <v>160.33333333333334</v>
      </c>
      <c r="M121" s="36">
        <f>VLOOKUP(MYRANKS_P[[#This Row],[PLAYER NAME]],PITCHERPROJECTIONS[],COLUMN(PITCHERPROJECTIONS[[#This Row],[BB]]),FALSE)</f>
        <v>78.111111111111114</v>
      </c>
      <c r="N121" s="20">
        <f>MYRANKS_P[[#This Row],[ER]]*9/MYRANKS_P[[#This Row],[IP]]</f>
        <v>4.0076994055129358</v>
      </c>
      <c r="O121" s="20">
        <f>(MYRANKS_P[[#This Row],[BB]]+MYRANKS_P[[#This Row],[H]])/MYRANKS_P[[#This Row],[IP]]</f>
        <v>1.3927791730273631</v>
      </c>
      <c r="P121" s="20">
        <f>MYRANKS_P[[#This Row],[W]]/3.03-VLOOKUP(MYRANKS_P[[#This Row],[POS]],ReplacementLevel_P[],COLUMN(ReplacementLevel_P[W]),FALSE)</f>
        <v>-9.4797416712530502E-2</v>
      </c>
      <c r="Q121" s="20">
        <f>MYRANKS_P[[#This Row],[SV]]/9.95</f>
        <v>0</v>
      </c>
      <c r="R121" s="20">
        <f>MYRANKS_P[[#This Row],[SO]]/39.3-VLOOKUP(MYRANKS_P[[#This Row],[POS]],ReplacementLevel_P[],COLUMN(ReplacementLevel_P[SO]),FALSE)</f>
        <v>0.6997285835453777</v>
      </c>
      <c r="S121" s="20">
        <f>((475+MYRANKS_P[[#This Row],[ER]])*9/(1192+MYRANKS_P[[#This Row],[IP]])-3.59)/-0.076-VLOOKUP(MYRANKS_P[[#This Row],[POS]],ReplacementLevel_P[],COLUMN(ReplacementLevel_P[ERA]),FALSE)</f>
        <v>-1.7496369108032761E-2</v>
      </c>
      <c r="T121" s="20">
        <f>((1466+MYRANKS_P[[#This Row],[BB]]+MYRANKS_P[[#This Row],[H]])/(1192+MYRANKS_P[[#This Row],[IP]])-1.23)/-0.015-VLOOKUP(MYRANKS_P[[#This Row],[POS]],ReplacementLevel_P[],COLUMN(ReplacementLevel_P[WHIP]),FALSE)</f>
        <v>-0.94021287872486581</v>
      </c>
      <c r="U121" s="20">
        <f>MYRANKS_P[[#This Row],[WSGP]]+MYRANKS_P[[#This Row],[SVSGP]]+MYRANKS_P[[#This Row],[SOSGP]]+MYRANKS_P[[#This Row],[ERASGP]]+MYRANKS_P[[#This Row],[WHIPSGP]]</f>
        <v>-0.35277808100005137</v>
      </c>
      <c r="V121" s="65">
        <f>_xlfn.RANK.EQ(MYRANKS_P[[#This Row],[TTLSGP]],U:U,0)</f>
        <v>120</v>
      </c>
    </row>
    <row r="122" spans="1:22" x14ac:dyDescent="0.25">
      <c r="A122" s="6" t="s">
        <v>4799</v>
      </c>
      <c r="B122" s="58" t="str">
        <f>VLOOKUP(MYRANKS_P[[#This Row],[PLAYERID]],PLAYERIDMAP[],COLUMN(PLAYERIDMAP[[#This Row],[PLAYERNAME]]),FALSE)</f>
        <v>Kevin Siegrist</v>
      </c>
      <c r="C122" s="58" t="str">
        <f>VLOOKUP(MYRANKS_P[[#This Row],[PLAYERID]],PLAYERIDMAP[],COLUMN(PLAYERIDMAP[TEAM]),FALSE)</f>
        <v>STL</v>
      </c>
      <c r="D122" s="58" t="str">
        <f>VLOOKUP(MYRANKS_P[[#This Row],[PLAYERID]],PLAYERIDMAP[],COLUMN(PLAYERIDMAP[[#This Row],[POS]]),FALSE)</f>
        <v>P</v>
      </c>
      <c r="E122" s="58">
        <f>VLOOKUP(MYRANKS_P[[#This Row],[PLAYERID]],PLAYERIDMAP[],COLUMN(PLAYERIDMAP[[#This Row],[IDFANGRAPHS]]),FALSE)</f>
        <v>8180</v>
      </c>
      <c r="F122" s="64">
        <f>VLOOKUP(MYRANKS_P[[#This Row],[PLAYER NAME]],PITCHERPROJECTIONS[],COLUMN(PITCHERPROJECTIONS[[#This Row],[W]]),FALSE)</f>
        <v>4.9596717163296393</v>
      </c>
      <c r="G122" s="58">
        <f>VLOOKUP(MYRANKS_P[[#This Row],[PLAYER NAME]],PITCHERPROJECTIONS[],COLUMN(PITCHERPROJECTIONS[[#This Row],[SV]]),FALSE)</f>
        <v>0</v>
      </c>
      <c r="H122" s="58">
        <f>VLOOKUP(MYRANKS_P[[#This Row],[PLAYER NAME]],PITCHERPROJECTIONS[],COLUMN(PITCHERPROJECTIONS[[#This Row],[IP]]),FALSE)</f>
        <v>70</v>
      </c>
      <c r="I122" s="64">
        <f>VLOOKUP(MYRANKS_P[[#This Row],[PLAYER NAME]],PITCHERPROJECTIONS[],COLUMN(PITCHERPROJECTIONS[[#This Row],[H]]),FALSE)</f>
        <v>46.660205376716263</v>
      </c>
      <c r="J122" s="64">
        <f>VLOOKUP(MYRANKS_P[[#This Row],[PLAYER NAME]],PITCHERPROJECTIONS[],COLUMN(PITCHERPROJECTIONS[[#This Row],[ER]]),FALSE)</f>
        <v>20.363509686025441</v>
      </c>
      <c r="K122" s="64">
        <f>VLOOKUP(MYRANKS_P[[#This Row],[PLAYER NAME]],PITCHERPROJECTIONS[],COLUMN(PITCHERPROJECTIONS[[#This Row],[HR]]),FALSE)</f>
        <v>6.2157609322718326</v>
      </c>
      <c r="L122" s="64">
        <f>VLOOKUP(MYRANKS_P[[#This Row],[PLAYER NAME]],PITCHERPROJECTIONS[],COLUMN(PITCHERPROJECTIONS[[#This Row],[SO]]),FALSE)</f>
        <v>81.666666666666671</v>
      </c>
      <c r="M122" s="64">
        <f>VLOOKUP(MYRANKS_P[[#This Row],[PLAYER NAME]],PITCHERPROJECTIONS[],COLUMN(PITCHERPROJECTIONS[[#This Row],[BB]]),FALSE)</f>
        <v>27.222222222222221</v>
      </c>
      <c r="N122" s="68">
        <f>MYRANKS_P[[#This Row],[ER]]*9/MYRANKS_P[[#This Row],[IP]]</f>
        <v>2.6181655310604142</v>
      </c>
      <c r="O122" s="68">
        <f>(MYRANKS_P[[#This Row],[BB]]+MYRANKS_P[[#This Row],[H]])/MYRANKS_P[[#This Row],[IP]]</f>
        <v>1.0554632514134068</v>
      </c>
      <c r="P122" s="65">
        <f>MYRANKS_P[[#This Row],[W]]/3.03-VLOOKUP(MYRANKS_P[[#This Row],[POS]],ReplacementLevel_P[],COLUMN(ReplacementLevel_P[W]),FALSE)</f>
        <v>-1.6531446480760266</v>
      </c>
      <c r="Q122" s="68">
        <f>MYRANKS_P[[#This Row],[SV]]/9.95</f>
        <v>0</v>
      </c>
      <c r="R122" s="65">
        <f>MYRANKS_P[[#This Row],[SO]]/39.3-VLOOKUP(MYRANKS_P[[#This Row],[POS]],ReplacementLevel_P[],COLUMN(ReplacementLevel_P[SO]),FALSE)</f>
        <v>-1.301967769296013</v>
      </c>
      <c r="S122" s="65">
        <f>((475+MYRANKS_P[[#This Row],[ER]])*9/(1192+MYRANKS_P[[#This Row],[IP]])-3.59)/-0.076-VLOOKUP(MYRANKS_P[[#This Row],[POS]],ReplacementLevel_P[],COLUMN(ReplacementLevel_P[ERA]),FALSE)</f>
        <v>1.433903712004444</v>
      </c>
      <c r="T122" s="65">
        <f>((1466+MYRANKS_P[[#This Row],[BB]]+MYRANKS_P[[#This Row],[H]])/(1192+MYRANKS_P[[#This Row],[IP]])-1.23)/-0.015-VLOOKUP(MYRANKS_P[[#This Row],[POS]],ReplacementLevel_P[],COLUMN(ReplacementLevel_P[WHIP]),FALSE)</f>
        <v>1.1638601374042052</v>
      </c>
      <c r="U122" s="68">
        <f>MYRANKS_P[[#This Row],[WSGP]]+MYRANKS_P[[#This Row],[SVSGP]]+MYRANKS_P[[#This Row],[SOSGP]]+MYRANKS_P[[#This Row],[ERASGP]]+MYRANKS_P[[#This Row],[WHIPSGP]]</f>
        <v>-0.35734856796339054</v>
      </c>
      <c r="V122" s="65">
        <f>_xlfn.RANK.EQ(MYRANKS_P[[#This Row],[TTLSGP]],U:U,0)</f>
        <v>121</v>
      </c>
    </row>
    <row r="123" spans="1:22" x14ac:dyDescent="0.25">
      <c r="A123" s="6" t="s">
        <v>2020</v>
      </c>
      <c r="B123" s="16" t="str">
        <f>VLOOKUP(MYRANKS_P[[#This Row],[PLAYERID]],PLAYERIDMAP[],COLUMN(PLAYERIDMAP[[#This Row],[PLAYERNAME]]),FALSE)</f>
        <v>Neftali Feliz</v>
      </c>
      <c r="C123" s="16" t="str">
        <f>VLOOKUP(MYRANKS_P[[#This Row],[PLAYERID]],PLAYERIDMAP[],COLUMN(PLAYERIDMAP[TEAM]),FALSE)</f>
        <v>TEX</v>
      </c>
      <c r="D123" s="16" t="str">
        <f>VLOOKUP(MYRANKS_P[[#This Row],[PLAYERID]],PLAYERIDMAP[],COLUMN(PLAYERIDMAP[[#This Row],[POS]]),FALSE)</f>
        <v>P</v>
      </c>
      <c r="E123" s="16">
        <f>VLOOKUP(MYRANKS_P[[#This Row],[PLAYERID]],PLAYERIDMAP[],COLUMN(PLAYERIDMAP[[#This Row],[IDFANGRAPHS]]),FALSE)</f>
        <v>18</v>
      </c>
      <c r="F123" s="36">
        <f>VLOOKUP(MYRANKS_P[[#This Row],[PLAYER NAME]],PITCHERPROJECTIONS[],COLUMN(PITCHERPROJECTIONS[[#This Row],[W]]),FALSE)</f>
        <v>2.9908748444461661</v>
      </c>
      <c r="G123" s="18">
        <f>VLOOKUP(MYRANKS_P[[#This Row],[PLAYER NAME]],PITCHERPROJECTIONS[],COLUMN(PITCHERPROJECTIONS[[#This Row],[SV]]),FALSE)</f>
        <v>30</v>
      </c>
      <c r="H123" s="18">
        <f>VLOOKUP(MYRANKS_P[[#This Row],[PLAYER NAME]],PITCHERPROJECTIONS[],COLUMN(PITCHERPROJECTIONS[[#This Row],[IP]]),FALSE)</f>
        <v>55</v>
      </c>
      <c r="I123" s="36">
        <f>VLOOKUP(MYRANKS_P[[#This Row],[PLAYER NAME]],PITCHERPROJECTIONS[],COLUMN(PITCHERPROJECTIONS[[#This Row],[H]]),FALSE)</f>
        <v>46.218969935791492</v>
      </c>
      <c r="J123" s="36">
        <f>VLOOKUP(MYRANKS_P[[#This Row],[PLAYER NAME]],PITCHERPROJECTIONS[],COLUMN(PITCHERPROJECTIONS[[#This Row],[ER]]),FALSE)</f>
        <v>22.384687030820352</v>
      </c>
      <c r="K123" s="36">
        <f>VLOOKUP(MYRANKS_P[[#This Row],[PLAYER NAME]],PITCHERPROJECTIONS[],COLUMN(PITCHERPROJECTIONS[[#This Row],[HR]]),FALSE)</f>
        <v>6.7114624282839808</v>
      </c>
      <c r="L123" s="36">
        <f>VLOOKUP(MYRANKS_P[[#This Row],[PLAYER NAME]],PITCHERPROJECTIONS[],COLUMN(PITCHERPROJECTIONS[[#This Row],[SO]]),FALSE)</f>
        <v>47.055555555555557</v>
      </c>
      <c r="M123" s="36">
        <f>VLOOKUP(MYRANKS_P[[#This Row],[PLAYER NAME]],PITCHERPROJECTIONS[],COLUMN(PITCHERPROJECTIONS[[#This Row],[BB]]),FALSE)</f>
        <v>23.833333333333332</v>
      </c>
      <c r="N123" s="20">
        <f>MYRANKS_P[[#This Row],[ER]]*9/MYRANKS_P[[#This Row],[IP]]</f>
        <v>3.662948786861512</v>
      </c>
      <c r="O123" s="20">
        <f>(MYRANKS_P[[#This Row],[BB]]+MYRANKS_P[[#This Row],[H]])/MYRANKS_P[[#This Row],[IP]]</f>
        <v>1.2736782412568148</v>
      </c>
      <c r="P123" s="20">
        <f>MYRANKS_P[[#This Row],[W]]/3.03-VLOOKUP(MYRANKS_P[[#This Row],[POS]],ReplacementLevel_P[],COLUMN(ReplacementLevel_P[W]),FALSE)</f>
        <v>-2.3029125925920244</v>
      </c>
      <c r="Q123" s="20">
        <f>MYRANKS_P[[#This Row],[SV]]/9.95</f>
        <v>3.0150753768844223</v>
      </c>
      <c r="R123" s="20">
        <f>MYRANKS_P[[#This Row],[SO]]/39.3-VLOOKUP(MYRANKS_P[[#This Row],[POS]],ReplacementLevel_P[],COLUMN(ReplacementLevel_P[SO]),FALSE)</f>
        <v>-2.1826576194515122</v>
      </c>
      <c r="S123" s="20">
        <f>((475+MYRANKS_P[[#This Row],[ER]])*9/(1192+MYRANKS_P[[#This Row],[IP]])-3.59)/-0.076-VLOOKUP(MYRANKS_P[[#This Row],[POS]],ReplacementLevel_P[],COLUMN(ReplacementLevel_P[ERA]),FALSE)</f>
        <v>0.68282590556932587</v>
      </c>
      <c r="T123" s="20">
        <f>((1466+MYRANKS_P[[#This Row],[BB]]+MYRANKS_P[[#This Row],[H]])/(1192+MYRANKS_P[[#This Row],[IP]])-1.23)/-0.015-VLOOKUP(MYRANKS_P[[#This Row],[POS]],ReplacementLevel_P[],COLUMN(ReplacementLevel_P[WHIP]),FALSE)</f>
        <v>0.39012278700214942</v>
      </c>
      <c r="U123" s="20">
        <f>MYRANKS_P[[#This Row],[WSGP]]+MYRANKS_P[[#This Row],[SVSGP]]+MYRANKS_P[[#This Row],[SOSGP]]+MYRANKS_P[[#This Row],[ERASGP]]+MYRANKS_P[[#This Row],[WHIPSGP]]</f>
        <v>-0.39754614258763898</v>
      </c>
      <c r="V123" s="65">
        <f>_xlfn.RANK.EQ(MYRANKS_P[[#This Row],[TTLSGP]],U:U,0)</f>
        <v>122</v>
      </c>
    </row>
    <row r="124" spans="1:22" x14ac:dyDescent="0.25">
      <c r="A124" s="6" t="s">
        <v>1758</v>
      </c>
      <c r="B124" s="16" t="str">
        <f>VLOOKUP(MYRANKS_P[[#This Row],[PLAYERID]],PLAYERIDMAP[],COLUMN(PLAYERIDMAP[[#This Row],[PLAYERNAME]]),FALSE)</f>
        <v>Alexi Ogando</v>
      </c>
      <c r="C124" s="16" t="str">
        <f>VLOOKUP(MYRANKS_P[[#This Row],[PLAYERID]],PLAYERIDMAP[],COLUMN(PLAYERIDMAP[TEAM]),FALSE)</f>
        <v>TEX</v>
      </c>
      <c r="D124" s="16" t="str">
        <f>VLOOKUP(MYRANKS_P[[#This Row],[PLAYERID]],PLAYERIDMAP[],COLUMN(PLAYERIDMAP[[#This Row],[POS]]),FALSE)</f>
        <v>P</v>
      </c>
      <c r="E124" s="16">
        <f>VLOOKUP(MYRANKS_P[[#This Row],[PLAYERID]],PLAYERIDMAP[],COLUMN(PLAYERIDMAP[[#This Row],[IDFANGRAPHS]]),FALSE)</f>
        <v>10261</v>
      </c>
      <c r="F124" s="36">
        <f>VLOOKUP(MYRANKS_P[[#This Row],[PLAYER NAME]],PITCHERPROJECTIONS[],COLUMN(PITCHERPROJECTIONS[[#This Row],[W]]),FALSE)</f>
        <v>8.4490845451777759</v>
      </c>
      <c r="G124" s="18">
        <f>VLOOKUP(MYRANKS_P[[#This Row],[PLAYER NAME]],PITCHERPROJECTIONS[],COLUMN(PITCHERPROJECTIONS[[#This Row],[SV]]),FALSE)</f>
        <v>0</v>
      </c>
      <c r="H124" s="18">
        <f>VLOOKUP(MYRANKS_P[[#This Row],[PLAYER NAME]],PITCHERPROJECTIONS[],COLUMN(PITCHERPROJECTIONS[[#This Row],[IP]]),FALSE)</f>
        <v>130</v>
      </c>
      <c r="I124" s="36">
        <f>VLOOKUP(MYRANKS_P[[#This Row],[PLAYER NAME]],PITCHERPROJECTIONS[],COLUMN(PITCHERPROJECTIONS[[#This Row],[H]]),FALSE)</f>
        <v>121.29289293292891</v>
      </c>
      <c r="J124" s="36">
        <f>VLOOKUP(MYRANKS_P[[#This Row],[PLAYER NAME]],PITCHERPROJECTIONS[],COLUMN(PITCHERPROJECTIONS[[#This Row],[ER]]),FALSE)</f>
        <v>53.99557512215263</v>
      </c>
      <c r="K124" s="36">
        <f>VLOOKUP(MYRANKS_P[[#This Row],[PLAYER NAME]],PITCHERPROJECTIONS[],COLUMN(PITCHERPROJECTIONS[[#This Row],[HR]]),FALSE)</f>
        <v>16.580564165805637</v>
      </c>
      <c r="L124" s="36">
        <f>VLOOKUP(MYRANKS_P[[#This Row],[PLAYER NAME]],PITCHERPROJECTIONS[],COLUMN(PITCHERPROJECTIONS[[#This Row],[SO]]),FALSE)</f>
        <v>93.888888888888886</v>
      </c>
      <c r="M124" s="36">
        <f>VLOOKUP(MYRANKS_P[[#This Row],[PLAYER NAME]],PITCHERPROJECTIONS[],COLUMN(PITCHERPROJECTIONS[[#This Row],[BB]]),FALSE)</f>
        <v>39</v>
      </c>
      <c r="N124" s="20">
        <f>MYRANKS_P[[#This Row],[ER]]*9/MYRANKS_P[[#This Row],[IP]]</f>
        <v>3.7381552007644125</v>
      </c>
      <c r="O124" s="20">
        <f>(MYRANKS_P[[#This Row],[BB]]+MYRANKS_P[[#This Row],[H]])/MYRANKS_P[[#This Row],[IP]]</f>
        <v>1.2330222533302224</v>
      </c>
      <c r="P124" s="20">
        <f>MYRANKS_P[[#This Row],[W]]/3.03-VLOOKUP(MYRANKS_P[[#This Row],[POS]],ReplacementLevel_P[],COLUMN(ReplacementLevel_P[W]),FALSE)</f>
        <v>-0.50152325241657536</v>
      </c>
      <c r="Q124" s="20">
        <f>MYRANKS_P[[#This Row],[SV]]/9.95</f>
        <v>0</v>
      </c>
      <c r="R124" s="20">
        <f>MYRANKS_P[[#This Row],[SO]]/39.3-VLOOKUP(MYRANKS_P[[#This Row],[POS]],ReplacementLevel_P[],COLUMN(ReplacementLevel_P[SO]),FALSE)</f>
        <v>-0.9909697483743285</v>
      </c>
      <c r="S124" s="20">
        <f>((475+MYRANKS_P[[#This Row],[ER]])*9/(1192+MYRANKS_P[[#This Row],[IP]])-3.59)/-0.076-VLOOKUP(MYRANKS_P[[#This Row],[POS]],ReplacementLevel_P[],COLUMN(ReplacementLevel_P[ERA]),FALSE)</f>
        <v>0.53090198165285796</v>
      </c>
      <c r="T124" s="20">
        <f>((1466+MYRANKS_P[[#This Row],[BB]]+MYRANKS_P[[#This Row],[H]])/(1192+MYRANKS_P[[#This Row],[IP]])-1.23)/-0.015-VLOOKUP(MYRANKS_P[[#This Row],[POS]],ReplacementLevel_P[],COLUMN(ReplacementLevel_P[WHIP]),FALSE)</f>
        <v>0.49825552531876621</v>
      </c>
      <c r="U124" s="20">
        <f>MYRANKS_P[[#This Row],[WSGP]]+MYRANKS_P[[#This Row],[SVSGP]]+MYRANKS_P[[#This Row],[SOSGP]]+MYRANKS_P[[#This Row],[ERASGP]]+MYRANKS_P[[#This Row],[WHIPSGP]]</f>
        <v>-0.46333549381927969</v>
      </c>
      <c r="V124" s="65">
        <f>_xlfn.RANK.EQ(MYRANKS_P[[#This Row],[TTLSGP]],U:U,0)</f>
        <v>123</v>
      </c>
    </row>
    <row r="125" spans="1:22" x14ac:dyDescent="0.25">
      <c r="A125" s="6" t="s">
        <v>1669</v>
      </c>
      <c r="B125" s="16" t="str">
        <f>VLOOKUP(MYRANKS_P[[#This Row],[PLAYERID]],PLAYERIDMAP[],COLUMN(PLAYERIDMAP[[#This Row],[PLAYERNAME]]),FALSE)</f>
        <v>Jon Niese</v>
      </c>
      <c r="C125" s="16" t="str">
        <f>VLOOKUP(MYRANKS_P[[#This Row],[PLAYERID]],PLAYERIDMAP[],COLUMN(PLAYERIDMAP[TEAM]),FALSE)</f>
        <v>NYM</v>
      </c>
      <c r="D125" s="16" t="str">
        <f>VLOOKUP(MYRANKS_P[[#This Row],[PLAYERID]],PLAYERIDMAP[],COLUMN(PLAYERIDMAP[[#This Row],[POS]]),FALSE)</f>
        <v>P</v>
      </c>
      <c r="E125" s="16">
        <f>VLOOKUP(MYRANKS_P[[#This Row],[PLAYERID]],PLAYERIDMAP[],COLUMN(PLAYERIDMAP[[#This Row],[IDFANGRAPHS]]),FALSE)</f>
        <v>4424</v>
      </c>
      <c r="F125" s="36">
        <f>VLOOKUP(MYRANKS_P[[#This Row],[PLAYER NAME]],PITCHERPROJECTIONS[],COLUMN(PITCHERPROJECTIONS[[#This Row],[W]]),FALSE)</f>
        <v>9.0591854603516655</v>
      </c>
      <c r="G125" s="18">
        <f>VLOOKUP(MYRANKS_P[[#This Row],[PLAYER NAME]],PITCHERPROJECTIONS[],COLUMN(PITCHERPROJECTIONS[[#This Row],[SV]]),FALSE)</f>
        <v>0</v>
      </c>
      <c r="H125" s="18">
        <f>VLOOKUP(MYRANKS_P[[#This Row],[PLAYER NAME]],PITCHERPROJECTIONS[],COLUMN(PITCHERPROJECTIONS[[#This Row],[IP]]),FALSE)</f>
        <v>170</v>
      </c>
      <c r="I125" s="36">
        <f>VLOOKUP(MYRANKS_P[[#This Row],[PLAYER NAME]],PITCHERPROJECTIONS[],COLUMN(PITCHERPROJECTIONS[[#This Row],[H]]),FALSE)</f>
        <v>175.8977459039545</v>
      </c>
      <c r="J125" s="36">
        <f>VLOOKUP(MYRANKS_P[[#This Row],[PLAYER NAME]],PITCHERPROJECTIONS[],COLUMN(PITCHERPROJECTIONS[[#This Row],[ER]]),FALSE)</f>
        <v>74.358696237385928</v>
      </c>
      <c r="K125" s="36">
        <f>VLOOKUP(MYRANKS_P[[#This Row],[PLAYER NAME]],PITCHERPROJECTIONS[],COLUMN(PITCHERPROJECTIONS[[#This Row],[HR]]),FALSE)</f>
        <v>16.355072796064022</v>
      </c>
      <c r="L125" s="36">
        <f>VLOOKUP(MYRANKS_P[[#This Row],[PLAYER NAME]],PITCHERPROJECTIONS[],COLUMN(PITCHERPROJECTIONS[[#This Row],[SO]]),FALSE)</f>
        <v>137.88888888888889</v>
      </c>
      <c r="M125" s="36">
        <f>VLOOKUP(MYRANKS_P[[#This Row],[PLAYER NAME]],PITCHERPROJECTIONS[],COLUMN(PITCHERPROJECTIONS[[#This Row],[BB]]),FALSE)</f>
        <v>52.888888888888886</v>
      </c>
      <c r="N125" s="20">
        <f>MYRANKS_P[[#This Row],[ER]]*9/MYRANKS_P[[#This Row],[IP]]</f>
        <v>3.9366368596263142</v>
      </c>
      <c r="O125" s="20">
        <f>(MYRANKS_P[[#This Row],[BB]]+MYRANKS_P[[#This Row],[H]])/MYRANKS_P[[#This Row],[IP]]</f>
        <v>1.3458037340755493</v>
      </c>
      <c r="P125" s="20">
        <f>MYRANKS_P[[#This Row],[W]]/3.03-VLOOKUP(MYRANKS_P[[#This Row],[POS]],ReplacementLevel_P[],COLUMN(ReplacementLevel_P[W]),FALSE)</f>
        <v>-0.30016981506545681</v>
      </c>
      <c r="Q125" s="20">
        <f>MYRANKS_P[[#This Row],[SV]]/9.95</f>
        <v>0</v>
      </c>
      <c r="R125" s="20">
        <f>MYRANKS_P[[#This Row],[SO]]/39.3-VLOOKUP(MYRANKS_P[[#This Row],[POS]],ReplacementLevel_P[],COLUMN(ReplacementLevel_P[SO]),FALSE)</f>
        <v>0.1286231269437379</v>
      </c>
      <c r="S125" s="20">
        <f>((475+MYRANKS_P[[#This Row],[ER]])*9/(1192+MYRANKS_P[[#This Row],[IP]])-3.59)/-0.076-VLOOKUP(MYRANKS_P[[#This Row],[POS]],ReplacementLevel_P[],COLUMN(ReplacementLevel_P[ERA]),FALSE)</f>
        <v>0.15205863922566021</v>
      </c>
      <c r="T125" s="20">
        <f>((1466+MYRANKS_P[[#This Row],[BB]]+MYRANKS_P[[#This Row],[H]])/(1192+MYRANKS_P[[#This Row],[IP]])-1.23)/-0.015-VLOOKUP(MYRANKS_P[[#This Row],[POS]],ReplacementLevel_P[],COLUMN(ReplacementLevel_P[WHIP]),FALSE)</f>
        <v>-0.44578241766243187</v>
      </c>
      <c r="U125" s="20">
        <f>MYRANKS_P[[#This Row],[WSGP]]+MYRANKS_P[[#This Row],[SVSGP]]+MYRANKS_P[[#This Row],[SOSGP]]+MYRANKS_P[[#This Row],[ERASGP]]+MYRANKS_P[[#This Row],[WHIPSGP]]</f>
        <v>-0.46527046655849058</v>
      </c>
      <c r="V125" s="65">
        <f>_xlfn.RANK.EQ(MYRANKS_P[[#This Row],[TTLSGP]],U:U,0)</f>
        <v>124</v>
      </c>
    </row>
    <row r="126" spans="1:22" x14ac:dyDescent="0.25">
      <c r="A126" s="6" t="s">
        <v>2114</v>
      </c>
      <c r="B126" s="16" t="str">
        <f>VLOOKUP(MYRANKS_P[[#This Row],[PLAYERID]],PLAYERIDMAP[],COLUMN(PLAYERIDMAP[[#This Row],[PLAYERNAME]]),FALSE)</f>
        <v>James Paxton</v>
      </c>
      <c r="C126" s="16" t="str">
        <f>VLOOKUP(MYRANKS_P[[#This Row],[PLAYERID]],PLAYERIDMAP[],COLUMN(PLAYERIDMAP[TEAM]),FALSE)</f>
        <v>SEA</v>
      </c>
      <c r="D126" s="16" t="str">
        <f>VLOOKUP(MYRANKS_P[[#This Row],[PLAYERID]],PLAYERIDMAP[],COLUMN(PLAYERIDMAP[[#This Row],[POS]]),FALSE)</f>
        <v>P</v>
      </c>
      <c r="E126" s="16" t="str">
        <f>VLOOKUP(MYRANKS_P[[#This Row],[PLAYERID]],PLAYERIDMAP[],COLUMN(PLAYERIDMAP[[#This Row],[IDFANGRAPHS]]),FALSE)</f>
        <v>sa500770</v>
      </c>
      <c r="F126" s="36">
        <f>VLOOKUP(MYRANKS_P[[#This Row],[PLAYER NAME]],PITCHERPROJECTIONS[],COLUMN(PITCHERPROJECTIONS[[#This Row],[W]]),FALSE)</f>
        <v>8.9519215402005763</v>
      </c>
      <c r="G126" s="18">
        <f>VLOOKUP(MYRANKS_P[[#This Row],[PLAYER NAME]],PITCHERPROJECTIONS[],COLUMN(PITCHERPROJECTIONS[[#This Row],[SV]]),FALSE)</f>
        <v>0</v>
      </c>
      <c r="H126" s="18">
        <f>VLOOKUP(MYRANKS_P[[#This Row],[PLAYER NAME]],PITCHERPROJECTIONS[],COLUMN(PITCHERPROJECTIONS[[#This Row],[IP]]),FALSE)</f>
        <v>165</v>
      </c>
      <c r="I126" s="36">
        <f>VLOOKUP(MYRANKS_P[[#This Row],[PLAYER NAME]],PITCHERPROJECTIONS[],COLUMN(PITCHERPROJECTIONS[[#This Row],[H]]),FALSE)</f>
        <v>159.22100979119978</v>
      </c>
      <c r="J126" s="36">
        <f>VLOOKUP(MYRANKS_P[[#This Row],[PLAYER NAME]],PITCHERPROJECTIONS[],COLUMN(PITCHERPROJECTIONS[[#This Row],[ER]]),FALSE)</f>
        <v>71.458785417206556</v>
      </c>
      <c r="K126" s="36">
        <f>VLOOKUP(MYRANKS_P[[#This Row],[PLAYER NAME]],PITCHERPROJECTIONS[],COLUMN(PITCHERPROJECTIONS[[#This Row],[HR]]),FALSE)</f>
        <v>15.435295505485437</v>
      </c>
      <c r="L126" s="36">
        <f>VLOOKUP(MYRANKS_P[[#This Row],[PLAYER NAME]],PITCHERPROJECTIONS[],COLUMN(PITCHERPROJECTIONS[[#This Row],[SO]]),FALSE)</f>
        <v>143</v>
      </c>
      <c r="M126" s="36">
        <f>VLOOKUP(MYRANKS_P[[#This Row],[PLAYER NAME]],PITCHERPROJECTIONS[],COLUMN(PITCHERPROJECTIONS[[#This Row],[BB]]),FALSE)</f>
        <v>67.833333333333329</v>
      </c>
      <c r="N126" s="20">
        <f>MYRANKS_P[[#This Row],[ER]]*9/MYRANKS_P[[#This Row],[IP]]</f>
        <v>3.8977519318476301</v>
      </c>
      <c r="O126" s="20">
        <f>(MYRANKS_P[[#This Row],[BB]]+MYRANKS_P[[#This Row],[H]])/MYRANKS_P[[#This Row],[IP]]</f>
        <v>1.3760869280274732</v>
      </c>
      <c r="P126" s="20">
        <f>MYRANKS_P[[#This Row],[W]]/3.03-VLOOKUP(MYRANKS_P[[#This Row],[POS]],ReplacementLevel_P[],COLUMN(ReplacementLevel_P[W]),FALSE)</f>
        <v>-0.33557044877868769</v>
      </c>
      <c r="Q126" s="20">
        <f>MYRANKS_P[[#This Row],[SV]]/9.95</f>
        <v>0</v>
      </c>
      <c r="R126" s="20">
        <f>MYRANKS_P[[#This Row],[SO]]/39.3-VLOOKUP(MYRANKS_P[[#This Row],[POS]],ReplacementLevel_P[],COLUMN(ReplacementLevel_P[SO]),FALSE)</f>
        <v>0.25867684478371533</v>
      </c>
      <c r="S126" s="20">
        <f>((475+MYRANKS_P[[#This Row],[ER]])*9/(1192+MYRANKS_P[[#This Row],[IP]])-3.59)/-0.076-VLOOKUP(MYRANKS_P[[#This Row],[POS]],ReplacementLevel_P[],COLUMN(ReplacementLevel_P[ERA]),FALSE)</f>
        <v>0.22913054381899778</v>
      </c>
      <c r="T126" s="20">
        <f>((1466+MYRANKS_P[[#This Row],[BB]]+MYRANKS_P[[#This Row],[H]])/(1192+MYRANKS_P[[#This Row],[IP]])-1.23)/-0.015-VLOOKUP(MYRANKS_P[[#This Row],[POS]],ReplacementLevel_P[],COLUMN(ReplacementLevel_P[WHIP]),FALSE)</f>
        <v>-0.66633717143369831</v>
      </c>
      <c r="U126" s="20">
        <f>MYRANKS_P[[#This Row],[WSGP]]+MYRANKS_P[[#This Row],[SVSGP]]+MYRANKS_P[[#This Row],[SOSGP]]+MYRANKS_P[[#This Row],[ERASGP]]+MYRANKS_P[[#This Row],[WHIPSGP]]</f>
        <v>-0.51410023160967289</v>
      </c>
      <c r="V126" s="65">
        <f>_xlfn.RANK.EQ(MYRANKS_P[[#This Row],[TTLSGP]],U:U,0)</f>
        <v>125</v>
      </c>
    </row>
    <row r="127" spans="1:22" x14ac:dyDescent="0.25">
      <c r="A127" s="6" t="s">
        <v>1785</v>
      </c>
      <c r="B127" s="16" t="str">
        <f>VLOOKUP(MYRANKS_P[[#This Row],[PLAYERID]],PLAYERIDMAP[],COLUMN(PLAYERIDMAP[[#This Row],[PLAYERNAME]]),FALSE)</f>
        <v>Jeremy Hellickson</v>
      </c>
      <c r="C127" s="16" t="str">
        <f>VLOOKUP(MYRANKS_P[[#This Row],[PLAYERID]],PLAYERIDMAP[],COLUMN(PLAYERIDMAP[TEAM]),FALSE)</f>
        <v>TB</v>
      </c>
      <c r="D127" s="16" t="str">
        <f>VLOOKUP(MYRANKS_P[[#This Row],[PLAYERID]],PLAYERIDMAP[],COLUMN(PLAYERIDMAP[[#This Row],[POS]]),FALSE)</f>
        <v>P</v>
      </c>
      <c r="E127" s="16">
        <f>VLOOKUP(MYRANKS_P[[#This Row],[PLAYERID]],PLAYERIDMAP[],COLUMN(PLAYERIDMAP[[#This Row],[IDFANGRAPHS]]),FALSE)</f>
        <v>4371</v>
      </c>
      <c r="F127" s="36">
        <f>VLOOKUP(MYRANKS_P[[#This Row],[PLAYER NAME]],PITCHERPROJECTIONS[],COLUMN(PITCHERPROJECTIONS[[#This Row],[W]]),FALSE)</f>
        <v>9.9088802372890719</v>
      </c>
      <c r="G127" s="18">
        <f>VLOOKUP(MYRANKS_P[[#This Row],[PLAYER NAME]],PITCHERPROJECTIONS[],COLUMN(PITCHERPROJECTIONS[[#This Row],[SV]]),FALSE)</f>
        <v>0</v>
      </c>
      <c r="H127" s="18">
        <f>VLOOKUP(MYRANKS_P[[#This Row],[PLAYER NAME]],PITCHERPROJECTIONS[],COLUMN(PITCHERPROJECTIONS[[#This Row],[IP]]),FALSE)</f>
        <v>175</v>
      </c>
      <c r="I127" s="36">
        <f>VLOOKUP(MYRANKS_P[[#This Row],[PLAYER NAME]],PITCHERPROJECTIONS[],COLUMN(PITCHERPROJECTIONS[[#This Row],[H]]),FALSE)</f>
        <v>177.08611689447383</v>
      </c>
      <c r="J127" s="36">
        <f>VLOOKUP(MYRANKS_P[[#This Row],[PLAYER NAME]],PITCHERPROJECTIONS[],COLUMN(PITCHERPROJECTIONS[[#This Row],[ER]]),FALSE)</f>
        <v>81.367655805720176</v>
      </c>
      <c r="K127" s="36">
        <f>VLOOKUP(MYRANKS_P[[#This Row],[PLAYER NAME]],PITCHERPROJECTIONS[],COLUMN(PITCHERPROJECTIONS[[#This Row],[HR]]),FALSE)</f>
        <v>25.174694983051879</v>
      </c>
      <c r="L127" s="36">
        <f>VLOOKUP(MYRANKS_P[[#This Row],[PLAYER NAME]],PITCHERPROJECTIONS[],COLUMN(PITCHERPROJECTIONS[[#This Row],[SO]]),FALSE)</f>
        <v>126.38888888888889</v>
      </c>
      <c r="M127" s="36">
        <f>VLOOKUP(MYRANKS_P[[#This Row],[PLAYER NAME]],PITCHERPROJECTIONS[],COLUMN(PITCHERPROJECTIONS[[#This Row],[BB]]),FALSE)</f>
        <v>52.5</v>
      </c>
      <c r="N127" s="20">
        <f>MYRANKS_P[[#This Row],[ER]]*9/MYRANKS_P[[#This Row],[IP]]</f>
        <v>4.1846222985798951</v>
      </c>
      <c r="O127" s="20">
        <f>(MYRANKS_P[[#This Row],[BB]]+MYRANKS_P[[#This Row],[H]])/MYRANKS_P[[#This Row],[IP]]</f>
        <v>1.3119206679684219</v>
      </c>
      <c r="P127" s="20">
        <f>MYRANKS_P[[#This Row],[W]]/3.03-VLOOKUP(MYRANKS_P[[#This Row],[POS]],ReplacementLevel_P[],COLUMN(ReplacementLevel_P[W]),FALSE)</f>
        <v>-1.9742495944200744E-2</v>
      </c>
      <c r="Q127" s="20">
        <f>MYRANKS_P[[#This Row],[SV]]/9.95</f>
        <v>0</v>
      </c>
      <c r="R127" s="20">
        <f>MYRANKS_P[[#This Row],[SO]]/39.3-VLOOKUP(MYRANKS_P[[#This Row],[POS]],ReplacementLevel_P[],COLUMN(ReplacementLevel_P[SO]),FALSE)</f>
        <v>-0.16399773819621144</v>
      </c>
      <c r="S127" s="20">
        <f>((475+MYRANKS_P[[#This Row],[ER]])*9/(1192+MYRANKS_P[[#This Row],[IP]])-3.59)/-0.076-VLOOKUP(MYRANKS_P[[#This Row],[POS]],ReplacementLevel_P[],COLUMN(ReplacementLevel_P[ERA]),FALSE)</f>
        <v>-0.28040987036039611</v>
      </c>
      <c r="T127" s="20">
        <f>((1466+MYRANKS_P[[#This Row],[BB]]+MYRANKS_P[[#This Row],[H]])/(1192+MYRANKS_P[[#This Row],[IP]])-1.23)/-0.015-VLOOKUP(MYRANKS_P[[#This Row],[POS]],ReplacementLevel_P[],COLUMN(ReplacementLevel_P[WHIP]),FALSE)</f>
        <v>-0.18134927551689117</v>
      </c>
      <c r="U127" s="20">
        <f>MYRANKS_P[[#This Row],[WSGP]]+MYRANKS_P[[#This Row],[SVSGP]]+MYRANKS_P[[#This Row],[SOSGP]]+MYRANKS_P[[#This Row],[ERASGP]]+MYRANKS_P[[#This Row],[WHIPSGP]]</f>
        <v>-0.64549938001769946</v>
      </c>
      <c r="V127" s="65">
        <f>_xlfn.RANK.EQ(MYRANKS_P[[#This Row],[TTLSGP]],U:U,0)</f>
        <v>126</v>
      </c>
    </row>
    <row r="128" spans="1:22" x14ac:dyDescent="0.25">
      <c r="A128" s="6" t="s">
        <v>1906</v>
      </c>
      <c r="B128" s="16" t="str">
        <f>VLOOKUP(MYRANKS_P[[#This Row],[PLAYERID]],PLAYERIDMAP[],COLUMN(PLAYERIDMAP[[#This Row],[PLAYERNAME]]),FALSE)</f>
        <v>Heath Bell</v>
      </c>
      <c r="C128" s="16" t="str">
        <f>VLOOKUP(MYRANKS_P[[#This Row],[PLAYERID]],PLAYERIDMAP[],COLUMN(PLAYERIDMAP[TEAM]),FALSE)</f>
        <v>TB</v>
      </c>
      <c r="D128" s="16" t="str">
        <f>VLOOKUP(MYRANKS_P[[#This Row],[PLAYERID]],PLAYERIDMAP[],COLUMN(PLAYERIDMAP[[#This Row],[POS]]),FALSE)</f>
        <v>P</v>
      </c>
      <c r="E128" s="16">
        <f>VLOOKUP(MYRANKS_P[[#This Row],[PLAYERID]],PLAYERIDMAP[],COLUMN(PLAYERIDMAP[[#This Row],[IDFANGRAPHS]]),FALSE)</f>
        <v>2080</v>
      </c>
      <c r="F128" s="36">
        <f>VLOOKUP(MYRANKS_P[[#This Row],[PLAYER NAME]],PITCHERPROJECTIONS[],COLUMN(PITCHERPROJECTIONS[[#This Row],[W]]),FALSE)</f>
        <v>3.1758722398384522</v>
      </c>
      <c r="G128" s="18">
        <f>VLOOKUP(MYRANKS_P[[#This Row],[PLAYER NAME]],PITCHERPROJECTIONS[],COLUMN(PITCHERPROJECTIONS[[#This Row],[SV]]),FALSE)</f>
        <v>25</v>
      </c>
      <c r="H128" s="18">
        <f>VLOOKUP(MYRANKS_P[[#This Row],[PLAYER NAME]],PITCHERPROJECTIONS[],COLUMN(PITCHERPROJECTIONS[[#This Row],[IP]]),FALSE)</f>
        <v>60</v>
      </c>
      <c r="I128" s="36">
        <f>VLOOKUP(MYRANKS_P[[#This Row],[PLAYER NAME]],PITCHERPROJECTIONS[],COLUMN(PITCHERPROJECTIONS[[#This Row],[H]]),FALSE)</f>
        <v>57.919999840678784</v>
      </c>
      <c r="J128" s="36">
        <f>VLOOKUP(MYRANKS_P[[#This Row],[PLAYER NAME]],PITCHERPROJECTIONS[],COLUMN(PITCHERPROJECTIONS[[#This Row],[ER]]),FALSE)</f>
        <v>24.196298911556045</v>
      </c>
      <c r="K128" s="36">
        <f>VLOOKUP(MYRANKS_P[[#This Row],[PLAYER NAME]],PITCHERPROJECTIONS[],COLUMN(PITCHERPROJECTIONS[[#This Row],[HR]]),FALSE)</f>
        <v>5.2050239952681601</v>
      </c>
      <c r="L128" s="36">
        <f>VLOOKUP(MYRANKS_P[[#This Row],[PLAYER NAME]],PITCHERPROJECTIONS[],COLUMN(PITCHERPROJECTIONS[[#This Row],[SO]]),FALSE)</f>
        <v>56.666666666666671</v>
      </c>
      <c r="M128" s="36">
        <f>VLOOKUP(MYRANKS_P[[#This Row],[PLAYER NAME]],PITCHERPROJECTIONS[],COLUMN(PITCHERPROJECTIONS[[#This Row],[BB]]),FALSE)</f>
        <v>20</v>
      </c>
      <c r="N128" s="20">
        <f>MYRANKS_P[[#This Row],[ER]]*9/MYRANKS_P[[#This Row],[IP]]</f>
        <v>3.6294448367334069</v>
      </c>
      <c r="O128" s="20">
        <f>(MYRANKS_P[[#This Row],[BB]]+MYRANKS_P[[#This Row],[H]])/MYRANKS_P[[#This Row],[IP]]</f>
        <v>1.2986666640113131</v>
      </c>
      <c r="P128" s="20">
        <f>MYRANKS_P[[#This Row],[W]]/3.03-VLOOKUP(MYRANKS_P[[#This Row],[POS]],ReplacementLevel_P[],COLUMN(ReplacementLevel_P[W]),FALSE)</f>
        <v>-2.2418573465879694</v>
      </c>
      <c r="Q128" s="20">
        <f>MYRANKS_P[[#This Row],[SV]]/9.95</f>
        <v>2.512562814070352</v>
      </c>
      <c r="R128" s="20">
        <f>MYRANKS_P[[#This Row],[SO]]/39.3-VLOOKUP(MYRANKS_P[[#This Row],[POS]],ReplacementLevel_P[],COLUMN(ReplacementLevel_P[SO]),FALSE)</f>
        <v>-1.9381000848176417</v>
      </c>
      <c r="S128" s="20">
        <f>((475+MYRANKS_P[[#This Row],[ER]])*9/(1192+MYRANKS_P[[#This Row],[IP]])-3.59)/-0.076-VLOOKUP(MYRANKS_P[[#This Row],[POS]],ReplacementLevel_P[],COLUMN(ReplacementLevel_P[ERA]),FALSE)</f>
        <v>0.70010793042705433</v>
      </c>
      <c r="T128" s="20">
        <f>((1466+MYRANKS_P[[#This Row],[BB]]+MYRANKS_P[[#This Row],[H]])/(1192+MYRANKS_P[[#This Row],[IP]])-1.23)/-0.015-VLOOKUP(MYRANKS_P[[#This Row],[POS]],ReplacementLevel_P[],COLUMN(ReplacementLevel_P[WHIP]),FALSE)</f>
        <v>0.29913738867524564</v>
      </c>
      <c r="U128" s="20">
        <f>MYRANKS_P[[#This Row],[WSGP]]+MYRANKS_P[[#This Row],[SVSGP]]+MYRANKS_P[[#This Row],[SOSGP]]+MYRANKS_P[[#This Row],[ERASGP]]+MYRANKS_P[[#This Row],[WHIPSGP]]</f>
        <v>-0.66814929823295921</v>
      </c>
      <c r="V128" s="65">
        <f>_xlfn.RANK.EQ(MYRANKS_P[[#This Row],[TTLSGP]],U:U,0)</f>
        <v>127</v>
      </c>
    </row>
    <row r="129" spans="1:22" x14ac:dyDescent="0.25">
      <c r="A129" s="6" t="s">
        <v>1768</v>
      </c>
      <c r="B129" s="16" t="str">
        <f>VLOOKUP(MYRANKS_P[[#This Row],[PLAYERID]],PLAYERIDMAP[],COLUMN(PLAYERIDMAP[[#This Row],[PLAYERNAME]]),FALSE)</f>
        <v>Jose Veras</v>
      </c>
      <c r="C129" s="16" t="str">
        <f>VLOOKUP(MYRANKS_P[[#This Row],[PLAYERID]],PLAYERIDMAP[],COLUMN(PLAYERIDMAP[TEAM]),FALSE)</f>
        <v>CHC</v>
      </c>
      <c r="D129" s="16" t="str">
        <f>VLOOKUP(MYRANKS_P[[#This Row],[PLAYERID]],PLAYERIDMAP[],COLUMN(PLAYERIDMAP[[#This Row],[POS]]),FALSE)</f>
        <v>P</v>
      </c>
      <c r="E129" s="16">
        <f>VLOOKUP(MYRANKS_P[[#This Row],[PLAYERID]],PLAYERIDMAP[],COLUMN(PLAYERIDMAP[[#This Row],[IDFANGRAPHS]]),FALSE)</f>
        <v>2063</v>
      </c>
      <c r="F129" s="36">
        <f>VLOOKUP(MYRANKS_P[[#This Row],[PLAYER NAME]],PITCHERPROJECTIONS[],COLUMN(PITCHERPROJECTIONS[[#This Row],[W]]),FALSE)</f>
        <v>2.862851549694641</v>
      </c>
      <c r="G129" s="18">
        <f>VLOOKUP(MYRANKS_P[[#This Row],[PLAYER NAME]],PITCHERPROJECTIONS[],COLUMN(PITCHERPROJECTIONS[[#This Row],[SV]]),FALSE)</f>
        <v>25</v>
      </c>
      <c r="H129" s="18">
        <f>VLOOKUP(MYRANKS_P[[#This Row],[PLAYER NAME]],PITCHERPROJECTIONS[],COLUMN(PITCHERPROJECTIONS[[#This Row],[IP]]),FALSE)</f>
        <v>65</v>
      </c>
      <c r="I129" s="36">
        <f>VLOOKUP(MYRANKS_P[[#This Row],[PLAYER NAME]],PITCHERPROJECTIONS[],COLUMN(PITCHERPROJECTIONS[[#This Row],[H]]),FALSE)</f>
        <v>57.770248064240477</v>
      </c>
      <c r="J129" s="36">
        <f>VLOOKUP(MYRANKS_P[[#This Row],[PLAYER NAME]],PITCHERPROJECTIONS[],COLUMN(PITCHERPROJECTIONS[[#This Row],[ER]]),FALSE)</f>
        <v>27.530161367851697</v>
      </c>
      <c r="K129" s="36">
        <f>VLOOKUP(MYRANKS_P[[#This Row],[PLAYER NAME]],PITCHERPROJECTIONS[],COLUMN(PITCHERPROJECTIONS[[#This Row],[HR]]),FALSE)</f>
        <v>8.3381492988083572</v>
      </c>
      <c r="L129" s="36">
        <f>VLOOKUP(MYRANKS_P[[#This Row],[PLAYER NAME]],PITCHERPROJECTIONS[],COLUMN(PITCHERPROJECTIONS[[#This Row],[SO]]),FALSE)</f>
        <v>61.388888888888893</v>
      </c>
      <c r="M129" s="36">
        <f>VLOOKUP(MYRANKS_P[[#This Row],[PLAYER NAME]],PITCHERPROJECTIONS[],COLUMN(PITCHERPROJECTIONS[[#This Row],[BB]]),FALSE)</f>
        <v>25.277777777777779</v>
      </c>
      <c r="N129" s="20">
        <f>MYRANKS_P[[#This Row],[ER]]*9/MYRANKS_P[[#This Row],[IP]]</f>
        <v>3.8118684970871581</v>
      </c>
      <c r="O129" s="20">
        <f>(MYRANKS_P[[#This Row],[BB]]+MYRANKS_P[[#This Row],[H]])/MYRANKS_P[[#This Row],[IP]]</f>
        <v>1.2776619360310502</v>
      </c>
      <c r="P129" s="20">
        <f>MYRANKS_P[[#This Row],[W]]/3.03-VLOOKUP(MYRANKS_P[[#This Row],[POS]],ReplacementLevel_P[],COLUMN(ReplacementLevel_P[W]),FALSE)</f>
        <v>-2.3451645050512737</v>
      </c>
      <c r="Q129" s="20">
        <f>MYRANKS_P[[#This Row],[SV]]/9.95</f>
        <v>2.512562814070352</v>
      </c>
      <c r="R129" s="20">
        <f>MYRANKS_P[[#This Row],[SO]]/39.3-VLOOKUP(MYRANKS_P[[#This Row],[POS]],ReplacementLevel_P[],COLUMN(ReplacementLevel_P[SO]),FALSE)</f>
        <v>-1.8179417585524453</v>
      </c>
      <c r="S129" s="20">
        <f>((475+MYRANKS_P[[#This Row],[ER]])*9/(1192+MYRANKS_P[[#This Row],[IP]])-3.59)/-0.076-VLOOKUP(MYRANKS_P[[#This Row],[POS]],ReplacementLevel_P[],COLUMN(ReplacementLevel_P[ERA]),FALSE)</f>
        <v>0.57384235323592647</v>
      </c>
      <c r="T129" s="20">
        <f>((1466+MYRANKS_P[[#This Row],[BB]]+MYRANKS_P[[#This Row],[H]])/(1192+MYRANKS_P[[#This Row],[IP]])-1.23)/-0.015-VLOOKUP(MYRANKS_P[[#This Row],[POS]],ReplacementLevel_P[],COLUMN(ReplacementLevel_P[WHIP]),FALSE)</f>
        <v>0.35417789222921336</v>
      </c>
      <c r="U129" s="20">
        <f>MYRANKS_P[[#This Row],[WSGP]]+MYRANKS_P[[#This Row],[SVSGP]]+MYRANKS_P[[#This Row],[SOSGP]]+MYRANKS_P[[#This Row],[ERASGP]]+MYRANKS_P[[#This Row],[WHIPSGP]]</f>
        <v>-0.72252320406822723</v>
      </c>
      <c r="V129" s="65">
        <f>_xlfn.RANK.EQ(MYRANKS_P[[#This Row],[TTLSGP]],U:U,0)</f>
        <v>128</v>
      </c>
    </row>
    <row r="130" spans="1:22" x14ac:dyDescent="0.25">
      <c r="A130" s="6" t="s">
        <v>2157</v>
      </c>
      <c r="B130" s="16" t="str">
        <f>VLOOKUP(MYRANKS_P[[#This Row],[PLAYERID]],PLAYERIDMAP[],COLUMN(PLAYERIDMAP[[#This Row],[PLAYERNAME]]),FALSE)</f>
        <v>Martin Perez</v>
      </c>
      <c r="C130" s="16" t="str">
        <f>VLOOKUP(MYRANKS_P[[#This Row],[PLAYERID]],PLAYERIDMAP[],COLUMN(PLAYERIDMAP[TEAM]),FALSE)</f>
        <v>TEX</v>
      </c>
      <c r="D130" s="16" t="str">
        <f>VLOOKUP(MYRANKS_P[[#This Row],[PLAYERID]],PLAYERIDMAP[],COLUMN(PLAYERIDMAP[[#This Row],[POS]]),FALSE)</f>
        <v>P</v>
      </c>
      <c r="E130" s="16">
        <f>VLOOKUP(MYRANKS_P[[#This Row],[PLAYERID]],PLAYERIDMAP[],COLUMN(PLAYERIDMAP[[#This Row],[IDFANGRAPHS]]),FALSE)</f>
        <v>6902</v>
      </c>
      <c r="F130" s="36">
        <f>VLOOKUP(MYRANKS_P[[#This Row],[PLAYER NAME]],PITCHERPROJECTIONS[],COLUMN(PITCHERPROJECTIONS[[#This Row],[W]]),FALSE)</f>
        <v>10.27376740700057</v>
      </c>
      <c r="G130" s="18">
        <f>VLOOKUP(MYRANKS_P[[#This Row],[PLAYER NAME]],PITCHERPROJECTIONS[],COLUMN(PITCHERPROJECTIONS[[#This Row],[SV]]),FALSE)</f>
        <v>0</v>
      </c>
      <c r="H130" s="18">
        <f>VLOOKUP(MYRANKS_P[[#This Row],[PLAYER NAME]],PITCHERPROJECTIONS[],COLUMN(PITCHERPROJECTIONS[[#This Row],[IP]]),FALSE)</f>
        <v>170</v>
      </c>
      <c r="I130" s="36">
        <f>VLOOKUP(MYRANKS_P[[#This Row],[PLAYER NAME]],PITCHERPROJECTIONS[],COLUMN(PITCHERPROJECTIONS[[#This Row],[H]]),FALSE)</f>
        <v>180.05285144046914</v>
      </c>
      <c r="J130" s="36">
        <f>VLOOKUP(MYRANKS_P[[#This Row],[PLAYER NAME]],PITCHERPROJECTIONS[],COLUMN(PITCHERPROJECTIONS[[#This Row],[ER]]),FALSE)</f>
        <v>76.828242353991712</v>
      </c>
      <c r="K130" s="36">
        <f>VLOOKUP(MYRANKS_P[[#This Row],[PLAYER NAME]],PITCHERPROJECTIONS[],COLUMN(PITCHERPROJECTIONS[[#This Row],[HR]]),FALSE)</f>
        <v>18.957613345231106</v>
      </c>
      <c r="L130" s="36">
        <f>VLOOKUP(MYRANKS_P[[#This Row],[PLAYER NAME]],PITCHERPROJECTIONS[],COLUMN(PITCHERPROJECTIONS[[#This Row],[SO]]),FALSE)</f>
        <v>117.11111111111111</v>
      </c>
      <c r="M130" s="36">
        <f>VLOOKUP(MYRANKS_P[[#This Row],[PLAYER NAME]],PITCHERPROJECTIONS[],COLUMN(PITCHERPROJECTIONS[[#This Row],[BB]]),FALSE)</f>
        <v>47.222222222222221</v>
      </c>
      <c r="N130" s="20">
        <f>MYRANKS_P[[#This Row],[ER]]*9/MYRANKS_P[[#This Row],[IP]]</f>
        <v>4.0673775363877969</v>
      </c>
      <c r="O130" s="20">
        <f>(MYRANKS_P[[#This Row],[BB]]+MYRANKS_P[[#This Row],[H]])/MYRANKS_P[[#This Row],[IP]]</f>
        <v>1.3369121980158316</v>
      </c>
      <c r="P130" s="20">
        <f>MYRANKS_P[[#This Row],[W]]/3.03-VLOOKUP(MYRANKS_P[[#This Row],[POS]],ReplacementLevel_P[],COLUMN(ReplacementLevel_P[W]),FALSE)</f>
        <v>0.10068231254144244</v>
      </c>
      <c r="Q130" s="20">
        <f>MYRANKS_P[[#This Row],[SV]]/9.95</f>
        <v>0</v>
      </c>
      <c r="R130" s="20">
        <f>MYRANKS_P[[#This Row],[SO]]/39.3-VLOOKUP(MYRANKS_P[[#This Row],[POS]],ReplacementLevel_P[],COLUMN(ReplacementLevel_P[SO]),FALSE)</f>
        <v>-0.40007350862312663</v>
      </c>
      <c r="S130" s="20">
        <f>((475+MYRANKS_P[[#This Row],[ER]])*9/(1192+MYRANKS_P[[#This Row],[IP]])-3.59)/-0.076-VLOOKUP(MYRANKS_P[[#This Row],[POS]],ReplacementLevel_P[],COLUMN(ReplacementLevel_P[ERA]),FALSE)</f>
        <v>-6.2659606479690266E-2</v>
      </c>
      <c r="T130" s="20">
        <f>((1466+MYRANKS_P[[#This Row],[BB]]+MYRANKS_P[[#This Row],[H]])/(1192+MYRANKS_P[[#This Row],[IP]])-1.23)/-0.015-VLOOKUP(MYRANKS_P[[#This Row],[POS]],ReplacementLevel_P[],COLUMN(ReplacementLevel_P[WHIP]),FALSE)</f>
        <v>-0.37179508872692957</v>
      </c>
      <c r="U130" s="20">
        <f>MYRANKS_P[[#This Row],[WSGP]]+MYRANKS_P[[#This Row],[SVSGP]]+MYRANKS_P[[#This Row],[SOSGP]]+MYRANKS_P[[#This Row],[ERASGP]]+MYRANKS_P[[#This Row],[WHIPSGP]]</f>
        <v>-0.73384589128830402</v>
      </c>
      <c r="V130" s="65">
        <f>_xlfn.RANK.EQ(MYRANKS_P[[#This Row],[TTLSGP]],U:U,0)</f>
        <v>129</v>
      </c>
    </row>
    <row r="131" spans="1:22" x14ac:dyDescent="0.25">
      <c r="A131" s="6" t="s">
        <v>1821</v>
      </c>
      <c r="B131" s="16" t="str">
        <f>VLOOKUP(MYRANKS_P[[#This Row],[PLAYERID]],PLAYERIDMAP[],COLUMN(PLAYERIDMAP[[#This Row],[PLAYERNAME]]),FALSE)</f>
        <v>David Phelps</v>
      </c>
      <c r="C131" s="16" t="str">
        <f>VLOOKUP(MYRANKS_P[[#This Row],[PLAYERID]],PLAYERIDMAP[],COLUMN(PLAYERIDMAP[TEAM]),FALSE)</f>
        <v>NYY</v>
      </c>
      <c r="D131" s="16" t="str">
        <f>VLOOKUP(MYRANKS_P[[#This Row],[PLAYERID]],PLAYERIDMAP[],COLUMN(PLAYERIDMAP[[#This Row],[POS]]),FALSE)</f>
        <v>P</v>
      </c>
      <c r="E131" s="16">
        <f>VLOOKUP(MYRANKS_P[[#This Row],[PLAYERID]],PLAYERIDMAP[],COLUMN(PLAYERIDMAP[[#This Row],[IDFANGRAPHS]]),FALSE)</f>
        <v>6316</v>
      </c>
      <c r="F131" s="36">
        <f>VLOOKUP(MYRANKS_P[[#This Row],[PLAYER NAME]],PITCHERPROJECTIONS[],COLUMN(PITCHERPROJECTIONS[[#This Row],[W]]),FALSE)</f>
        <v>8.174059568750188</v>
      </c>
      <c r="G131" s="18">
        <f>VLOOKUP(MYRANKS_P[[#This Row],[PLAYER NAME]],PITCHERPROJECTIONS[],COLUMN(PITCHERPROJECTIONS[[#This Row],[SV]]),FALSE)</f>
        <v>0</v>
      </c>
      <c r="H131" s="18">
        <f>VLOOKUP(MYRANKS_P[[#This Row],[PLAYER NAME]],PITCHERPROJECTIONS[],COLUMN(PITCHERPROJECTIONS[[#This Row],[IP]]),FALSE)</f>
        <v>150</v>
      </c>
      <c r="I131" s="36">
        <f>VLOOKUP(MYRANKS_P[[#This Row],[PLAYER NAME]],PITCHERPROJECTIONS[],COLUMN(PITCHERPROJECTIONS[[#This Row],[H]]),FALSE)</f>
        <v>144.30842429747884</v>
      </c>
      <c r="J131" s="36">
        <f>VLOOKUP(MYRANKS_P[[#This Row],[PLAYER NAME]],PITCHERPROJECTIONS[],COLUMN(PITCHERPROJECTIONS[[#This Row],[ER]]),FALSE)</f>
        <v>67.368434491365861</v>
      </c>
      <c r="K131" s="36">
        <f>VLOOKUP(MYRANKS_P[[#This Row],[PLAYER NAME]],PITCHERPROJECTIONS[],COLUMN(PITCHERPROJECTIONS[[#This Row],[HR]]),FALSE)</f>
        <v>17.879852868907392</v>
      </c>
      <c r="L131" s="36">
        <f>VLOOKUP(MYRANKS_P[[#This Row],[PLAYER NAME]],PITCHERPROJECTIONS[],COLUMN(PITCHERPROJECTIONS[[#This Row],[SO]]),FALSE)</f>
        <v>140.00000000000003</v>
      </c>
      <c r="M131" s="36">
        <f>VLOOKUP(MYRANKS_P[[#This Row],[PLAYER NAME]],PITCHERPROJECTIONS[],COLUMN(PITCHERPROJECTIONS[[#This Row],[BB]]),FALSE)</f>
        <v>58.333333333333336</v>
      </c>
      <c r="N131" s="20">
        <f>MYRANKS_P[[#This Row],[ER]]*9/MYRANKS_P[[#This Row],[IP]]</f>
        <v>4.0421060694819513</v>
      </c>
      <c r="O131" s="20">
        <f>(MYRANKS_P[[#This Row],[BB]]+MYRANKS_P[[#This Row],[H]])/MYRANKS_P[[#This Row],[IP]]</f>
        <v>1.3509450508720813</v>
      </c>
      <c r="P131" s="20">
        <f>MYRANKS_P[[#This Row],[W]]/3.03-VLOOKUP(MYRANKS_P[[#This Row],[POS]],ReplacementLevel_P[],COLUMN(ReplacementLevel_P[W]),FALSE)</f>
        <v>-0.59229057136957497</v>
      </c>
      <c r="Q131" s="20">
        <f>MYRANKS_P[[#This Row],[SV]]/9.95</f>
        <v>0</v>
      </c>
      <c r="R131" s="20">
        <f>MYRANKS_P[[#This Row],[SO]]/39.3-VLOOKUP(MYRANKS_P[[#This Row],[POS]],ReplacementLevel_P[],COLUMN(ReplacementLevel_P[SO]),FALSE)</f>
        <v>0.18234096692112089</v>
      </c>
      <c r="S131" s="20">
        <f>((475+MYRANKS_P[[#This Row],[ER]])*9/(1192+MYRANKS_P[[#This Row],[IP]])-3.59)/-0.076-VLOOKUP(MYRANKS_P[[#This Row],[POS]],ReplacementLevel_P[],COLUMN(ReplacementLevel_P[ERA]),FALSE)</f>
        <v>5.7050058609574017E-2</v>
      </c>
      <c r="T131" s="20">
        <f>((1466+MYRANKS_P[[#This Row],[BB]]+MYRANKS_P[[#This Row],[H]])/(1192+MYRANKS_P[[#This Row],[IP]])-1.23)/-0.015-VLOOKUP(MYRANKS_P[[#This Row],[POS]],ReplacementLevel_P[],COLUMN(ReplacementLevel_P[WHIP]),FALSE)</f>
        <v>-0.3832815514561525</v>
      </c>
      <c r="U131" s="20">
        <f>MYRANKS_P[[#This Row],[WSGP]]+MYRANKS_P[[#This Row],[SVSGP]]+MYRANKS_P[[#This Row],[SOSGP]]+MYRANKS_P[[#This Row],[ERASGP]]+MYRANKS_P[[#This Row],[WHIPSGP]]</f>
        <v>-0.73618109729503256</v>
      </c>
      <c r="V131" s="65">
        <f>_xlfn.RANK.EQ(MYRANKS_P[[#This Row],[TTLSGP]],U:U,0)</f>
        <v>130</v>
      </c>
    </row>
    <row r="132" spans="1:22" x14ac:dyDescent="0.25">
      <c r="A132" s="6" t="s">
        <v>1801</v>
      </c>
      <c r="B132" s="16" t="str">
        <f>VLOOKUP(MYRANKS_P[[#This Row],[PLAYERID]],PLAYERIDMAP[],COLUMN(PLAYERIDMAP[[#This Row],[PLAYERNAME]]),FALSE)</f>
        <v>Joaquin Benoit</v>
      </c>
      <c r="C132" s="16" t="str">
        <f>VLOOKUP(MYRANKS_P[[#This Row],[PLAYERID]],PLAYERIDMAP[],COLUMN(PLAYERIDMAP[TEAM]),FALSE)</f>
        <v>SD</v>
      </c>
      <c r="D132" s="16" t="str">
        <f>VLOOKUP(MYRANKS_P[[#This Row],[PLAYERID]],PLAYERIDMAP[],COLUMN(PLAYERIDMAP[[#This Row],[POS]]),FALSE)</f>
        <v>P</v>
      </c>
      <c r="E132" s="16">
        <f>VLOOKUP(MYRANKS_P[[#This Row],[PLAYERID]],PLAYERIDMAP[],COLUMN(PLAYERIDMAP[[#This Row],[IDFANGRAPHS]]),FALSE)</f>
        <v>1437</v>
      </c>
      <c r="F132" s="36">
        <f>VLOOKUP(MYRANKS_P[[#This Row],[PLAYER NAME]],PITCHERPROJECTIONS[],COLUMN(PITCHERPROJECTIONS[[#This Row],[W]]),FALSE)</f>
        <v>3.4966156361377148</v>
      </c>
      <c r="G132" s="18">
        <f>VLOOKUP(MYRANKS_P[[#This Row],[PLAYER NAME]],PITCHERPROJECTIONS[],COLUMN(PITCHERPROJECTIONS[[#This Row],[SV]]),FALSE)</f>
        <v>10</v>
      </c>
      <c r="H132" s="18">
        <f>VLOOKUP(MYRANKS_P[[#This Row],[PLAYER NAME]],PITCHERPROJECTIONS[],COLUMN(PITCHERPROJECTIONS[[#This Row],[IP]]),FALSE)</f>
        <v>65</v>
      </c>
      <c r="I132" s="36">
        <f>VLOOKUP(MYRANKS_P[[#This Row],[PLAYER NAME]],PITCHERPROJECTIONS[],COLUMN(PITCHERPROJECTIONS[[#This Row],[H]]),FALSE)</f>
        <v>53.418588035376374</v>
      </c>
      <c r="J132" s="36">
        <f>VLOOKUP(MYRANKS_P[[#This Row],[PLAYER NAME]],PITCHERPROJECTIONS[],COLUMN(PITCHERPROJECTIONS[[#This Row],[ER]]),FALSE)</f>
        <v>22.695038945568115</v>
      </c>
      <c r="K132" s="36">
        <f>VLOOKUP(MYRANKS_P[[#This Row],[PLAYER NAME]],PITCHERPROJECTIONS[],COLUMN(PITCHERPROJECTIONS[[#This Row],[HR]]),FALSE)</f>
        <v>7.0759954427837659</v>
      </c>
      <c r="L132" s="36">
        <f>VLOOKUP(MYRANKS_P[[#This Row],[PLAYER NAME]],PITCHERPROJECTIONS[],COLUMN(PITCHERPROJECTIONS[[#This Row],[SO]]),FALSE)</f>
        <v>69.333333333333329</v>
      </c>
      <c r="M132" s="36">
        <f>VLOOKUP(MYRANKS_P[[#This Row],[PLAYER NAME]],PITCHERPROJECTIONS[],COLUMN(PITCHERPROJECTIONS[[#This Row],[BB]]),FALSE)</f>
        <v>19.5</v>
      </c>
      <c r="N132" s="20">
        <f>MYRANKS_P[[#This Row],[ER]]*9/MYRANKS_P[[#This Row],[IP]]</f>
        <v>3.1423900078478928</v>
      </c>
      <c r="O132" s="20">
        <f>(MYRANKS_P[[#This Row],[BB]]+MYRANKS_P[[#This Row],[H]])/MYRANKS_P[[#This Row],[IP]]</f>
        <v>1.1218244313134826</v>
      </c>
      <c r="P132" s="20">
        <f>MYRANKS_P[[#This Row],[W]]/3.03-VLOOKUP(MYRANKS_P[[#This Row],[POS]],ReplacementLevel_P[],COLUMN(ReplacementLevel_P[W]),FALSE)</f>
        <v>-2.1360014402185756</v>
      </c>
      <c r="Q132" s="20">
        <f>MYRANKS_P[[#This Row],[SV]]/9.95</f>
        <v>1.0050251256281408</v>
      </c>
      <c r="R132" s="20">
        <f>MYRANKS_P[[#This Row],[SO]]/39.3-VLOOKUP(MYRANKS_P[[#This Row],[POS]],ReplacementLevel_P[],COLUMN(ReplacementLevel_P[SO]),FALSE)</f>
        <v>-1.6157930449533502</v>
      </c>
      <c r="S132" s="20">
        <f>((475+MYRANKS_P[[#This Row],[ER]])*9/(1192+MYRANKS_P[[#This Row],[IP]])-3.59)/-0.076-VLOOKUP(MYRANKS_P[[#This Row],[POS]],ReplacementLevel_P[],COLUMN(ReplacementLevel_P[ERA]),FALSE)</f>
        <v>1.0293557079291378</v>
      </c>
      <c r="T132" s="20">
        <f>((1466+MYRANKS_P[[#This Row],[BB]]+MYRANKS_P[[#This Row],[H]])/(1192+MYRANKS_P[[#This Row],[IP]])-1.23)/-0.015-VLOOKUP(MYRANKS_P[[#This Row],[POS]],ReplacementLevel_P[],COLUMN(ReplacementLevel_P[WHIP]),FALSE)</f>
        <v>0.89140609730170639</v>
      </c>
      <c r="U132" s="20">
        <f>MYRANKS_P[[#This Row],[WSGP]]+MYRANKS_P[[#This Row],[SVSGP]]+MYRANKS_P[[#This Row],[SOSGP]]+MYRANKS_P[[#This Row],[ERASGP]]+MYRANKS_P[[#This Row],[WHIPSGP]]</f>
        <v>-0.82600755431294082</v>
      </c>
      <c r="V132" s="65">
        <f>_xlfn.RANK.EQ(MYRANKS_P[[#This Row],[TTLSGP]],U:U,0)</f>
        <v>131</v>
      </c>
    </row>
    <row r="133" spans="1:22" x14ac:dyDescent="0.25">
      <c r="A133" s="6" t="s">
        <v>1832</v>
      </c>
      <c r="B133" s="16" t="str">
        <f>VLOOKUP(MYRANKS_P[[#This Row],[PLAYERID]],PLAYERIDMAP[],COLUMN(PLAYERIDMAP[[#This Row],[PLAYERNAME]]),FALSE)</f>
        <v>Mark Melancon</v>
      </c>
      <c r="C133" s="16" t="str">
        <f>VLOOKUP(MYRANKS_P[[#This Row],[PLAYERID]],PLAYERIDMAP[],COLUMN(PLAYERIDMAP[TEAM]),FALSE)</f>
        <v>PIT</v>
      </c>
      <c r="D133" s="16" t="str">
        <f>VLOOKUP(MYRANKS_P[[#This Row],[PLAYERID]],PLAYERIDMAP[],COLUMN(PLAYERIDMAP[[#This Row],[POS]]),FALSE)</f>
        <v>P</v>
      </c>
      <c r="E133" s="16">
        <f>VLOOKUP(MYRANKS_P[[#This Row],[PLAYERID]],PLAYERIDMAP[],COLUMN(PLAYERIDMAP[[#This Row],[IDFANGRAPHS]]),FALSE)</f>
        <v>4264</v>
      </c>
      <c r="F133" s="36">
        <f>VLOOKUP(MYRANKS_P[[#This Row],[PLAYER NAME]],PITCHERPROJECTIONS[],COLUMN(PITCHERPROJECTIONS[[#This Row],[W]]),FALSE)</f>
        <v>3.7469547285686415</v>
      </c>
      <c r="G133" s="18">
        <f>VLOOKUP(MYRANKS_P[[#This Row],[PLAYER NAME]],PITCHERPROJECTIONS[],COLUMN(PITCHERPROJECTIONS[[#This Row],[SV]]),FALSE)</f>
        <v>10</v>
      </c>
      <c r="H133" s="18">
        <f>VLOOKUP(MYRANKS_P[[#This Row],[PLAYER NAME]],PITCHERPROJECTIONS[],COLUMN(PITCHERPROJECTIONS[[#This Row],[IP]]),FALSE)</f>
        <v>65</v>
      </c>
      <c r="I133" s="36">
        <f>VLOOKUP(MYRANKS_P[[#This Row],[PLAYER NAME]],PITCHERPROJECTIONS[],COLUMN(PITCHERPROJECTIONS[[#This Row],[H]]),FALSE)</f>
        <v>58.979585330066982</v>
      </c>
      <c r="J133" s="36">
        <f>VLOOKUP(MYRANKS_P[[#This Row],[PLAYER NAME]],PITCHERPROJECTIONS[],COLUMN(PITCHERPROJECTIONS[[#This Row],[ER]]),FALSE)</f>
        <v>21.31989931004702</v>
      </c>
      <c r="K133" s="36">
        <f>VLOOKUP(MYRANKS_P[[#This Row],[PLAYER NAME]],PITCHERPROJECTIONS[],COLUMN(PITCHERPROJECTIONS[[#This Row],[HR]]),FALSE)</f>
        <v>4.5033948538765101</v>
      </c>
      <c r="L133" s="36">
        <f>VLOOKUP(MYRANKS_P[[#This Row],[PLAYER NAME]],PITCHERPROJECTIONS[],COLUMN(PITCHERPROJECTIONS[[#This Row],[SO]]),FALSE)</f>
        <v>61.388888888888893</v>
      </c>
      <c r="M133" s="36">
        <f>VLOOKUP(MYRANKS_P[[#This Row],[PLAYER NAME]],PITCHERPROJECTIONS[],COLUMN(PITCHERPROJECTIONS[[#This Row],[BB]]),FALSE)</f>
        <v>14.444444444444445</v>
      </c>
      <c r="N133" s="20">
        <f>MYRANKS_P[[#This Row],[ER]]*9/MYRANKS_P[[#This Row],[IP]]</f>
        <v>2.951986058314203</v>
      </c>
      <c r="O133" s="20">
        <f>(MYRANKS_P[[#This Row],[BB]]+MYRANKS_P[[#This Row],[H]])/MYRANKS_P[[#This Row],[IP]]</f>
        <v>1.1296004580694066</v>
      </c>
      <c r="P133" s="20">
        <f>MYRANKS_P[[#This Row],[W]]/3.03-VLOOKUP(MYRANKS_P[[#This Row],[POS]],ReplacementLevel_P[],COLUMN(ReplacementLevel_P[W]),FALSE)</f>
        <v>-2.0533812777001184</v>
      </c>
      <c r="Q133" s="20">
        <f>MYRANKS_P[[#This Row],[SV]]/9.95</f>
        <v>1.0050251256281408</v>
      </c>
      <c r="R133" s="20">
        <f>MYRANKS_P[[#This Row],[SO]]/39.3-VLOOKUP(MYRANKS_P[[#This Row],[POS]],ReplacementLevel_P[],COLUMN(ReplacementLevel_P[SO]),FALSE)</f>
        <v>-1.8179417585524453</v>
      </c>
      <c r="S133" s="20">
        <f>((475+MYRANKS_P[[#This Row],[ER]])*9/(1192+MYRANKS_P[[#This Row],[IP]])-3.59)/-0.076-VLOOKUP(MYRANKS_P[[#This Row],[POS]],ReplacementLevel_P[],COLUMN(ReplacementLevel_P[ERA]),FALSE)</f>
        <v>1.158906609403932</v>
      </c>
      <c r="T133" s="20">
        <f>((1466+MYRANKS_P[[#This Row],[BB]]+MYRANKS_P[[#This Row],[H]])/(1192+MYRANKS_P[[#This Row],[IP]])-1.23)/-0.015-VLOOKUP(MYRANKS_P[[#This Row],[POS]],ReplacementLevel_P[],COLUMN(ReplacementLevel_P[WHIP]),FALSE)</f>
        <v>0.86459932248680382</v>
      </c>
      <c r="U133" s="20">
        <f>MYRANKS_P[[#This Row],[WSGP]]+MYRANKS_P[[#This Row],[SVSGP]]+MYRANKS_P[[#This Row],[SOSGP]]+MYRANKS_P[[#This Row],[ERASGP]]+MYRANKS_P[[#This Row],[WHIPSGP]]</f>
        <v>-0.84279197873368705</v>
      </c>
      <c r="V133" s="65">
        <f>_xlfn.RANK.EQ(MYRANKS_P[[#This Row],[TTLSGP]],U:U,0)</f>
        <v>132</v>
      </c>
    </row>
    <row r="134" spans="1:22" x14ac:dyDescent="0.25">
      <c r="A134" s="6" t="s">
        <v>1804</v>
      </c>
      <c r="B134" s="16" t="str">
        <f>VLOOKUP(MYRANKS_P[[#This Row],[PLAYERID]],PLAYERIDMAP[],COLUMN(PLAYERIDMAP[[#This Row],[PLAYERNAME]]),FALSE)</f>
        <v>Luke Gregerson</v>
      </c>
      <c r="C134" s="16" t="str">
        <f>VLOOKUP(MYRANKS_P[[#This Row],[PLAYERID]],PLAYERIDMAP[],COLUMN(PLAYERIDMAP[TEAM]),FALSE)</f>
        <v>OAK</v>
      </c>
      <c r="D134" s="16" t="str">
        <f>VLOOKUP(MYRANKS_P[[#This Row],[PLAYERID]],PLAYERIDMAP[],COLUMN(PLAYERIDMAP[[#This Row],[POS]]),FALSE)</f>
        <v>P</v>
      </c>
      <c r="E134" s="16">
        <f>VLOOKUP(MYRANKS_P[[#This Row],[PLAYERID]],PLAYERIDMAP[],COLUMN(PLAYERIDMAP[[#This Row],[IDFANGRAPHS]]),FALSE)</f>
        <v>4090</v>
      </c>
      <c r="F134" s="36">
        <f>VLOOKUP(MYRANKS_P[[#This Row],[PLAYER NAME]],PITCHERPROJECTIONS[],COLUMN(PITCHERPROJECTIONS[[#This Row],[W]]),FALSE)</f>
        <v>4.1303630451539775</v>
      </c>
      <c r="G134" s="18">
        <f>VLOOKUP(MYRANKS_P[[#This Row],[PLAYER NAME]],PITCHERPROJECTIONS[],COLUMN(PITCHERPROJECTIONS[[#This Row],[SV]]),FALSE)</f>
        <v>10</v>
      </c>
      <c r="H134" s="18">
        <f>VLOOKUP(MYRANKS_P[[#This Row],[PLAYER NAME]],PITCHERPROJECTIONS[],COLUMN(PITCHERPROJECTIONS[[#This Row],[IP]]),FALSE)</f>
        <v>65</v>
      </c>
      <c r="I134" s="36">
        <f>VLOOKUP(MYRANKS_P[[#This Row],[PLAYER NAME]],PITCHERPROJECTIONS[],COLUMN(PITCHERPROJECTIONS[[#This Row],[H]]),FALSE)</f>
        <v>56.222347441355687</v>
      </c>
      <c r="J134" s="36">
        <f>VLOOKUP(MYRANKS_P[[#This Row],[PLAYER NAME]],PITCHERPROJECTIONS[],COLUMN(PITCHERPROJECTIONS[[#This Row],[ER]]),FALSE)</f>
        <v>22.415418730801289</v>
      </c>
      <c r="K134" s="36">
        <f>VLOOKUP(MYRANKS_P[[#This Row],[PLAYER NAME]],PITCHERPROJECTIONS[],COLUMN(PITCHERPROJECTIONS[[#This Row],[HR]]),FALSE)</f>
        <v>5.843559562567826</v>
      </c>
      <c r="L134" s="36">
        <f>VLOOKUP(MYRANKS_P[[#This Row],[PLAYER NAME]],PITCHERPROJECTIONS[],COLUMN(PITCHERPROJECTIONS[[#This Row],[SO]]),FALSE)</f>
        <v>62.111111111111107</v>
      </c>
      <c r="M134" s="36">
        <f>VLOOKUP(MYRANKS_P[[#This Row],[PLAYER NAME]],PITCHERPROJECTIONS[],COLUMN(PITCHERPROJECTIONS[[#This Row],[BB]]),FALSE)</f>
        <v>18.055555555555557</v>
      </c>
      <c r="N134" s="20">
        <f>MYRANKS_P[[#This Row],[ER]]*9/MYRANKS_P[[#This Row],[IP]]</f>
        <v>3.1036733627263322</v>
      </c>
      <c r="O134" s="20">
        <f>(MYRANKS_P[[#This Row],[BB]]+MYRANKS_P[[#This Row],[H]])/MYRANKS_P[[#This Row],[IP]]</f>
        <v>1.1427369691832501</v>
      </c>
      <c r="P134" s="20">
        <f>MYRANKS_P[[#This Row],[W]]/3.03-VLOOKUP(MYRANKS_P[[#This Row],[POS]],ReplacementLevel_P[],COLUMN(ReplacementLevel_P[W]),FALSE)</f>
        <v>-1.9268438794871361</v>
      </c>
      <c r="Q134" s="20">
        <f>MYRANKS_P[[#This Row],[SV]]/9.95</f>
        <v>1.0050251256281408</v>
      </c>
      <c r="R134" s="20">
        <f>MYRANKS_P[[#This Row],[SO]]/39.3-VLOOKUP(MYRANKS_P[[#This Row],[POS]],ReplacementLevel_P[],COLUMN(ReplacementLevel_P[SO]),FALSE)</f>
        <v>-1.7995646027707095</v>
      </c>
      <c r="S134" s="20">
        <f>((475+MYRANKS_P[[#This Row],[ER]])*9/(1192+MYRANKS_P[[#This Row],[IP]])-3.59)/-0.076-VLOOKUP(MYRANKS_P[[#This Row],[POS]],ReplacementLevel_P[],COLUMN(ReplacementLevel_P[ERA]),FALSE)</f>
        <v>1.055698524293311</v>
      </c>
      <c r="T134" s="20">
        <f>((1466+MYRANKS_P[[#This Row],[BB]]+MYRANKS_P[[#This Row],[H]])/(1192+MYRANKS_P[[#This Row],[IP]])-1.23)/-0.015-VLOOKUP(MYRANKS_P[[#This Row],[POS]],ReplacementLevel_P[],COLUMN(ReplacementLevel_P[WHIP]),FALSE)</f>
        <v>0.81931302058279842</v>
      </c>
      <c r="U134" s="20">
        <f>MYRANKS_P[[#This Row],[WSGP]]+MYRANKS_P[[#This Row],[SVSGP]]+MYRANKS_P[[#This Row],[SOSGP]]+MYRANKS_P[[#This Row],[ERASGP]]+MYRANKS_P[[#This Row],[WHIPSGP]]</f>
        <v>-0.84637181175359533</v>
      </c>
      <c r="V134" s="65">
        <f>_xlfn.RANK.EQ(MYRANKS_P[[#This Row],[TTLSGP]],U:U,0)</f>
        <v>133</v>
      </c>
    </row>
    <row r="135" spans="1:22" x14ac:dyDescent="0.25">
      <c r="A135" s="6" t="s">
        <v>1873</v>
      </c>
      <c r="B135" s="16" t="str">
        <f>VLOOKUP(MYRANKS_P[[#This Row],[PLAYERID]],PLAYERIDMAP[],COLUMN(PLAYERIDMAP[[#This Row],[PLAYERNAME]]),FALSE)</f>
        <v>Randall Delgado</v>
      </c>
      <c r="C135" s="16" t="str">
        <f>VLOOKUP(MYRANKS_P[[#This Row],[PLAYERID]],PLAYERIDMAP[],COLUMN(PLAYERIDMAP[TEAM]),FALSE)</f>
        <v>ARI</v>
      </c>
      <c r="D135" s="16" t="str">
        <f>VLOOKUP(MYRANKS_P[[#This Row],[PLAYERID]],PLAYERIDMAP[],COLUMN(PLAYERIDMAP[[#This Row],[POS]]),FALSE)</f>
        <v>P</v>
      </c>
      <c r="E135" s="16">
        <f>VLOOKUP(MYRANKS_P[[#This Row],[PLAYERID]],PLAYERIDMAP[],COLUMN(PLAYERIDMAP[[#This Row],[IDFANGRAPHS]]),FALSE)</f>
        <v>5985</v>
      </c>
      <c r="F135" s="36">
        <f>VLOOKUP(MYRANKS_P[[#This Row],[PLAYER NAME]],PITCHERPROJECTIONS[],COLUMN(PITCHERPROJECTIONS[[#This Row],[W]]),FALSE)</f>
        <v>9.9110951686898527</v>
      </c>
      <c r="G135" s="18">
        <f>VLOOKUP(MYRANKS_P[[#This Row],[PLAYER NAME]],PITCHERPROJECTIONS[],COLUMN(PITCHERPROJECTIONS[[#This Row],[SV]]),FALSE)</f>
        <v>0</v>
      </c>
      <c r="H135" s="18">
        <f>VLOOKUP(MYRANKS_P[[#This Row],[PLAYER NAME]],PITCHERPROJECTIONS[],COLUMN(PITCHERPROJECTIONS[[#This Row],[IP]]),FALSE)</f>
        <v>180</v>
      </c>
      <c r="I135" s="36">
        <f>VLOOKUP(MYRANKS_P[[#This Row],[PLAYER NAME]],PITCHERPROJECTIONS[],COLUMN(PITCHERPROJECTIONS[[#This Row],[H]]),FALSE)</f>
        <v>183.37763533182394</v>
      </c>
      <c r="J135" s="36">
        <f>VLOOKUP(MYRANKS_P[[#This Row],[PLAYER NAME]],PITCHERPROJECTIONS[],COLUMN(PITCHERPROJECTIONS[[#This Row],[ER]]),FALSE)</f>
        <v>84.301296439906992</v>
      </c>
      <c r="K135" s="36">
        <f>VLOOKUP(MYRANKS_P[[#This Row],[PLAYER NAME]],PITCHERPROJECTIONS[],COLUMN(PITCHERPROJECTIONS[[#This Row],[HR]]),FALSE)</f>
        <v>24.081860683936604</v>
      </c>
      <c r="L135" s="36">
        <f>VLOOKUP(MYRANKS_P[[#This Row],[PLAYER NAME]],PITCHERPROJECTIONS[],COLUMN(PITCHERPROJECTIONS[[#This Row],[SO]]),FALSE)</f>
        <v>132</v>
      </c>
      <c r="M135" s="36">
        <f>VLOOKUP(MYRANKS_P[[#This Row],[PLAYER NAME]],PITCHERPROJECTIONS[],COLUMN(PITCHERPROJECTIONS[[#This Row],[BB]]),FALSE)</f>
        <v>58</v>
      </c>
      <c r="N135" s="20">
        <f>MYRANKS_P[[#This Row],[ER]]*9/MYRANKS_P[[#This Row],[IP]]</f>
        <v>4.2150648219953499</v>
      </c>
      <c r="O135" s="20">
        <f>(MYRANKS_P[[#This Row],[BB]]+MYRANKS_P[[#This Row],[H]])/MYRANKS_P[[#This Row],[IP]]</f>
        <v>1.3409868629545774</v>
      </c>
      <c r="P135" s="20">
        <f>MYRANKS_P[[#This Row],[W]]/3.03-VLOOKUP(MYRANKS_P[[#This Row],[POS]],ReplacementLevel_P[],COLUMN(ReplacementLevel_P[W]),FALSE)</f>
        <v>-1.9011495481896734E-2</v>
      </c>
      <c r="Q135" s="20">
        <f>MYRANKS_P[[#This Row],[SV]]/9.95</f>
        <v>0</v>
      </c>
      <c r="R135" s="20">
        <f>MYRANKS_P[[#This Row],[SO]]/39.3-VLOOKUP(MYRANKS_P[[#This Row],[POS]],ReplacementLevel_P[],COLUMN(ReplacementLevel_P[SO]),FALSE)</f>
        <v>-2.1221374045801156E-2</v>
      </c>
      <c r="S135" s="20">
        <f>((475+MYRANKS_P[[#This Row],[ER]])*9/(1192+MYRANKS_P[[#This Row],[IP]])-3.59)/-0.076-VLOOKUP(MYRANKS_P[[#This Row],[POS]],ReplacementLevel_P[],COLUMN(ReplacementLevel_P[ERA]),FALSE)</f>
        <v>-0.35797441268185948</v>
      </c>
      <c r="T135" s="20">
        <f>((1466+MYRANKS_P[[#This Row],[BB]]+MYRANKS_P[[#This Row],[H]])/(1192+MYRANKS_P[[#This Row],[IP]])-1.23)/-0.015-VLOOKUP(MYRANKS_P[[#This Row],[POS]],ReplacementLevel_P[],COLUMN(ReplacementLevel_P[WHIP]),FALSE)</f>
        <v>-0.45295604139086487</v>
      </c>
      <c r="U135" s="20">
        <f>MYRANKS_P[[#This Row],[WSGP]]+MYRANKS_P[[#This Row],[SVSGP]]+MYRANKS_P[[#This Row],[SOSGP]]+MYRANKS_P[[#This Row],[ERASGP]]+MYRANKS_P[[#This Row],[WHIPSGP]]</f>
        <v>-0.85116332360042224</v>
      </c>
      <c r="V135" s="65">
        <f>_xlfn.RANK.EQ(MYRANKS_P[[#This Row],[TTLSGP]],U:U,0)</f>
        <v>134</v>
      </c>
    </row>
    <row r="136" spans="1:22" x14ac:dyDescent="0.25">
      <c r="A136" s="6" t="s">
        <v>1813</v>
      </c>
      <c r="B136" s="16" t="str">
        <f>VLOOKUP(MYRANKS_P[[#This Row],[PLAYERID]],PLAYERIDMAP[],COLUMN(PLAYERIDMAP[[#This Row],[PLAYERNAME]]),FALSE)</f>
        <v>Jake McGee</v>
      </c>
      <c r="C136" s="16" t="str">
        <f>VLOOKUP(MYRANKS_P[[#This Row],[PLAYERID]],PLAYERIDMAP[],COLUMN(PLAYERIDMAP[TEAM]),FALSE)</f>
        <v>TB</v>
      </c>
      <c r="D136" s="16" t="str">
        <f>VLOOKUP(MYRANKS_P[[#This Row],[PLAYERID]],PLAYERIDMAP[],COLUMN(PLAYERIDMAP[[#This Row],[POS]]),FALSE)</f>
        <v>P</v>
      </c>
      <c r="E136" s="16">
        <f>VLOOKUP(MYRANKS_P[[#This Row],[PLAYERID]],PLAYERIDMAP[],COLUMN(PLAYERIDMAP[[#This Row],[IDFANGRAPHS]]),FALSE)</f>
        <v>7550</v>
      </c>
      <c r="F136" s="36">
        <f>VLOOKUP(MYRANKS_P[[#This Row],[PLAYER NAME]],PITCHERPROJECTIONS[],COLUMN(PITCHERPROJECTIONS[[#This Row],[W]]),FALSE)</f>
        <v>3.9240512750153398</v>
      </c>
      <c r="G136" s="18">
        <f>VLOOKUP(MYRANKS_P[[#This Row],[PLAYER NAME]],PITCHERPROJECTIONS[],COLUMN(PITCHERPROJECTIONS[[#This Row],[SV]]),FALSE)</f>
        <v>5</v>
      </c>
      <c r="H136" s="18">
        <f>VLOOKUP(MYRANKS_P[[#This Row],[PLAYER NAME]],PITCHERPROJECTIONS[],COLUMN(PITCHERPROJECTIONS[[#This Row],[IP]]),FALSE)</f>
        <v>65</v>
      </c>
      <c r="I136" s="36">
        <f>VLOOKUP(MYRANKS_P[[#This Row],[PLAYER NAME]],PITCHERPROJECTIONS[],COLUMN(PITCHERPROJECTIONS[[#This Row],[H]]),FALSE)</f>
        <v>50.972630389149032</v>
      </c>
      <c r="J136" s="36">
        <f>VLOOKUP(MYRANKS_P[[#This Row],[PLAYER NAME]],PITCHERPROJECTIONS[],COLUMN(PITCHERPROJECTIONS[[#This Row],[ER]]),FALSE)</f>
        <v>22.085030970073007</v>
      </c>
      <c r="K136" s="36">
        <f>VLOOKUP(MYRANKS_P[[#This Row],[PLAYER NAME]],PITCHERPROJECTIONS[],COLUMN(PITCHERPROJECTIONS[[#This Row],[HR]]),FALSE)</f>
        <v>6.9271758436944939</v>
      </c>
      <c r="L136" s="36">
        <f>VLOOKUP(MYRANKS_P[[#This Row],[PLAYER NAME]],PITCHERPROJECTIONS[],COLUMN(PITCHERPROJECTIONS[[#This Row],[SO]]),FALSE)</f>
        <v>78</v>
      </c>
      <c r="M136" s="36">
        <f>VLOOKUP(MYRANKS_P[[#This Row],[PLAYER NAME]],PITCHERPROJECTIONS[],COLUMN(PITCHERPROJECTIONS[[#This Row],[BB]]),FALSE)</f>
        <v>21.666666666666668</v>
      </c>
      <c r="N136" s="20">
        <f>MYRANKS_P[[#This Row],[ER]]*9/MYRANKS_P[[#This Row],[IP]]</f>
        <v>3.0579273650870316</v>
      </c>
      <c r="O136" s="20">
        <f>(MYRANKS_P[[#This Row],[BB]]+MYRANKS_P[[#This Row],[H]])/MYRANKS_P[[#This Row],[IP]]</f>
        <v>1.1175276470125493</v>
      </c>
      <c r="P136" s="20">
        <f>MYRANKS_P[[#This Row],[W]]/3.03-VLOOKUP(MYRANKS_P[[#This Row],[POS]],ReplacementLevel_P[],COLUMN(ReplacementLevel_P[W]),FALSE)</f>
        <v>-1.9949335726021979</v>
      </c>
      <c r="Q136" s="20">
        <f>MYRANKS_P[[#This Row],[SV]]/9.95</f>
        <v>0.50251256281407042</v>
      </c>
      <c r="R136" s="20">
        <f>MYRANKS_P[[#This Row],[SO]]/39.3-VLOOKUP(MYRANKS_P[[#This Row],[POS]],ReplacementLevel_P[],COLUMN(ReplacementLevel_P[SO]),FALSE)</f>
        <v>-1.3952671755725188</v>
      </c>
      <c r="S136" s="20">
        <f>((475+MYRANKS_P[[#This Row],[ER]])*9/(1192+MYRANKS_P[[#This Row],[IP]])-3.59)/-0.076-VLOOKUP(MYRANKS_P[[#This Row],[POS]],ReplacementLevel_P[],COLUMN(ReplacementLevel_P[ERA]),FALSE)</f>
        <v>1.0868241141119523</v>
      </c>
      <c r="T136" s="20">
        <f>((1466+MYRANKS_P[[#This Row],[BB]]+MYRANKS_P[[#This Row],[H]])/(1192+MYRANKS_P[[#This Row],[IP]])-1.23)/-0.015-VLOOKUP(MYRANKS_P[[#This Row],[POS]],ReplacementLevel_P[],COLUMN(ReplacementLevel_P[WHIP]),FALSE)</f>
        <v>0.90621866582784849</v>
      </c>
      <c r="U136" s="20">
        <f>MYRANKS_P[[#This Row],[WSGP]]+MYRANKS_P[[#This Row],[SVSGP]]+MYRANKS_P[[#This Row],[SOSGP]]+MYRANKS_P[[#This Row],[ERASGP]]+MYRANKS_P[[#This Row],[WHIPSGP]]</f>
        <v>-0.89464540542084536</v>
      </c>
      <c r="V136" s="65">
        <f>_xlfn.RANK.EQ(MYRANKS_P[[#This Row],[TTLSGP]],U:U,0)</f>
        <v>135</v>
      </c>
    </row>
    <row r="137" spans="1:22" x14ac:dyDescent="0.25">
      <c r="A137" s="6" t="s">
        <v>1755</v>
      </c>
      <c r="B137" s="16" t="str">
        <f>VLOOKUP(MYRANKS_P[[#This Row],[PLAYERID]],PLAYERIDMAP[],COLUMN(PLAYERIDMAP[[#This Row],[PLAYERNAME]]),FALSE)</f>
        <v>Scott Feldman</v>
      </c>
      <c r="C137" s="16" t="str">
        <f>VLOOKUP(MYRANKS_P[[#This Row],[PLAYERID]],PLAYERIDMAP[],COLUMN(PLAYERIDMAP[TEAM]),FALSE)</f>
        <v>HOU</v>
      </c>
      <c r="D137" s="16" t="str">
        <f>VLOOKUP(MYRANKS_P[[#This Row],[PLAYERID]],PLAYERIDMAP[],COLUMN(PLAYERIDMAP[[#This Row],[POS]]),FALSE)</f>
        <v>P</v>
      </c>
      <c r="E137" s="16">
        <f>VLOOKUP(MYRANKS_P[[#This Row],[PLAYERID]],PLAYERIDMAP[],COLUMN(PLAYERIDMAP[[#This Row],[IDFANGRAPHS]]),FALSE)</f>
        <v>6283</v>
      </c>
      <c r="F137" s="36">
        <f>VLOOKUP(MYRANKS_P[[#This Row],[PLAYER NAME]],PITCHERPROJECTIONS[],COLUMN(PITCHERPROJECTIONS[[#This Row],[W]]),FALSE)</f>
        <v>8.8010682207669326</v>
      </c>
      <c r="G137" s="18">
        <f>VLOOKUP(MYRANKS_P[[#This Row],[PLAYER NAME]],PITCHERPROJECTIONS[],COLUMN(PITCHERPROJECTIONS[[#This Row],[SV]]),FALSE)</f>
        <v>0</v>
      </c>
      <c r="H137" s="18">
        <f>VLOOKUP(MYRANKS_P[[#This Row],[PLAYER NAME]],PITCHERPROJECTIONS[],COLUMN(PITCHERPROJECTIONS[[#This Row],[IP]]),FALSE)</f>
        <v>170</v>
      </c>
      <c r="I137" s="36">
        <f>VLOOKUP(MYRANKS_P[[#This Row],[PLAYER NAME]],PITCHERPROJECTIONS[],COLUMN(PITCHERPROJECTIONS[[#This Row],[H]]),FALSE)</f>
        <v>170.241863193163</v>
      </c>
      <c r="J137" s="36">
        <f>VLOOKUP(MYRANKS_P[[#This Row],[PLAYER NAME]],PITCHERPROJECTIONS[],COLUMN(PITCHERPROJECTIONS[[#This Row],[ER]]),FALSE)</f>
        <v>75.389535826581238</v>
      </c>
      <c r="K137" s="36">
        <f>VLOOKUP(MYRANKS_P[[#This Row],[PLAYER NAME]],PITCHERPROJECTIONS[],COLUMN(PITCHERPROJECTIONS[[#This Row],[HR]]),FALSE)</f>
        <v>19.024335806621558</v>
      </c>
      <c r="L137" s="36">
        <f>VLOOKUP(MYRANKS_P[[#This Row],[PLAYER NAME]],PITCHERPROJECTIONS[],COLUMN(PITCHERPROJECTIONS[[#This Row],[SO]]),FALSE)</f>
        <v>122.77777777777779</v>
      </c>
      <c r="M137" s="36">
        <f>VLOOKUP(MYRANKS_P[[#This Row],[PLAYER NAME]],PITCHERPROJECTIONS[],COLUMN(PITCHERPROJECTIONS[[#This Row],[BB]]),FALSE)</f>
        <v>56.666666666666671</v>
      </c>
      <c r="N137" s="20">
        <f>MYRANKS_P[[#This Row],[ER]]*9/MYRANKS_P[[#This Row],[IP]]</f>
        <v>3.9912107202307712</v>
      </c>
      <c r="O137" s="20">
        <f>(MYRANKS_P[[#This Row],[BB]]+MYRANKS_P[[#This Row],[H]])/MYRANKS_P[[#This Row],[IP]]</f>
        <v>1.3347560579989981</v>
      </c>
      <c r="P137" s="20">
        <f>MYRANKS_P[[#This Row],[W]]/3.03-VLOOKUP(MYRANKS_P[[#This Row],[POS]],ReplacementLevel_P[],COLUMN(ReplacementLevel_P[W]),FALSE)</f>
        <v>-0.38535702284919715</v>
      </c>
      <c r="Q137" s="20">
        <f>MYRANKS_P[[#This Row],[SV]]/9.95</f>
        <v>0</v>
      </c>
      <c r="R137" s="20">
        <f>MYRANKS_P[[#This Row],[SO]]/39.3-VLOOKUP(MYRANKS_P[[#This Row],[POS]],ReplacementLevel_P[],COLUMN(ReplacementLevel_P[SO]),FALSE)</f>
        <v>-0.25588351710489077</v>
      </c>
      <c r="S137" s="20">
        <f>((475+MYRANKS_P[[#This Row],[ER]])*9/(1192+MYRANKS_P[[#This Row],[IP]])-3.59)/-0.076-VLOOKUP(MYRANKS_P[[#This Row],[POS]],ReplacementLevel_P[],COLUMN(ReplacementLevel_P[ERA]),FALSE)</f>
        <v>6.2430805711120585E-2</v>
      </c>
      <c r="T137" s="20">
        <f>((1466+MYRANKS_P[[#This Row],[BB]]+MYRANKS_P[[#This Row],[H]])/(1192+MYRANKS_P[[#This Row],[IP]])-1.23)/-0.015-VLOOKUP(MYRANKS_P[[#This Row],[POS]],ReplacementLevel_P[],COLUMN(ReplacementLevel_P[WHIP]),FALSE)</f>
        <v>-0.35385363973713324</v>
      </c>
      <c r="U137" s="20">
        <f>MYRANKS_P[[#This Row],[WSGP]]+MYRANKS_P[[#This Row],[SVSGP]]+MYRANKS_P[[#This Row],[SOSGP]]+MYRANKS_P[[#This Row],[ERASGP]]+MYRANKS_P[[#This Row],[WHIPSGP]]</f>
        <v>-0.93266337398010057</v>
      </c>
      <c r="V137" s="65">
        <f>_xlfn.RANK.EQ(MYRANKS_P[[#This Row],[TTLSGP]],U:U,0)</f>
        <v>136</v>
      </c>
    </row>
    <row r="138" spans="1:22" x14ac:dyDescent="0.25">
      <c r="A138" s="6" t="s">
        <v>1895</v>
      </c>
      <c r="B138" s="16" t="str">
        <f>VLOOKUP(MYRANKS_P[[#This Row],[PLAYERID]],PLAYERIDMAP[],COLUMN(PLAYERIDMAP[[#This Row],[PLAYERNAME]]),FALSE)</f>
        <v>Brad Peacock</v>
      </c>
      <c r="C138" s="16" t="str">
        <f>VLOOKUP(MYRANKS_P[[#This Row],[PLAYERID]],PLAYERIDMAP[],COLUMN(PLAYERIDMAP[TEAM]),FALSE)</f>
        <v>HOU</v>
      </c>
      <c r="D138" s="16" t="str">
        <f>VLOOKUP(MYRANKS_P[[#This Row],[PLAYERID]],PLAYERIDMAP[],COLUMN(PLAYERIDMAP[[#This Row],[POS]]),FALSE)</f>
        <v>P</v>
      </c>
      <c r="E138" s="16">
        <f>VLOOKUP(MYRANKS_P[[#This Row],[PLAYERID]],PLAYERIDMAP[],COLUMN(PLAYERIDMAP[[#This Row],[IDFANGRAPHS]]),FALSE)</f>
        <v>5401</v>
      </c>
      <c r="F138" s="36">
        <f>VLOOKUP(MYRANKS_P[[#This Row],[PLAYER NAME]],PITCHERPROJECTIONS[],COLUMN(PITCHERPROJECTIONS[[#This Row],[W]]),FALSE)</f>
        <v>8.2492582448203695</v>
      </c>
      <c r="G138" s="18">
        <f>VLOOKUP(MYRANKS_P[[#This Row],[PLAYER NAME]],PITCHERPROJECTIONS[],COLUMN(PITCHERPROJECTIONS[[#This Row],[SV]]),FALSE)</f>
        <v>0</v>
      </c>
      <c r="H138" s="18">
        <f>VLOOKUP(MYRANKS_P[[#This Row],[PLAYER NAME]],PITCHERPROJECTIONS[],COLUMN(PITCHERPROJECTIONS[[#This Row],[IP]]),FALSE)</f>
        <v>170</v>
      </c>
      <c r="I138" s="36">
        <f>VLOOKUP(MYRANKS_P[[#This Row],[PLAYER NAME]],PITCHERPROJECTIONS[],COLUMN(PITCHERPROJECTIONS[[#This Row],[H]]),FALSE)</f>
        <v>156.5157747453232</v>
      </c>
      <c r="J138" s="36">
        <f>VLOOKUP(MYRANKS_P[[#This Row],[PLAYER NAME]],PITCHERPROJECTIONS[],COLUMN(PITCHERPROJECTIONS[[#This Row],[ER]]),FALSE)</f>
        <v>80.167167845510974</v>
      </c>
      <c r="K138" s="36">
        <f>VLOOKUP(MYRANKS_P[[#This Row],[PLAYER NAME]],PITCHERPROJECTIONS[],COLUMN(PITCHERPROJECTIONS[[#This Row],[HR]]),FALSE)</f>
        <v>25.028120424335569</v>
      </c>
      <c r="L138" s="36">
        <f>VLOOKUP(MYRANKS_P[[#This Row],[PLAYER NAME]],PITCHERPROJECTIONS[],COLUMN(PITCHERPROJECTIONS[[#This Row],[SO]]),FALSE)</f>
        <v>154.88888888888889</v>
      </c>
      <c r="M138" s="36">
        <f>VLOOKUP(MYRANKS_P[[#This Row],[PLAYER NAME]],PITCHERPROJECTIONS[],COLUMN(PITCHERPROJECTIONS[[#This Row],[BB]]),FALSE)</f>
        <v>75.555555555555557</v>
      </c>
      <c r="N138" s="20">
        <f>MYRANKS_P[[#This Row],[ER]]*9/MYRANKS_P[[#This Row],[IP]]</f>
        <v>4.2441441800564634</v>
      </c>
      <c r="O138" s="20">
        <f>(MYRANKS_P[[#This Row],[BB]]+MYRANKS_P[[#This Row],[H]])/MYRANKS_P[[#This Row],[IP]]</f>
        <v>1.3651254723581103</v>
      </c>
      <c r="P138" s="20">
        <f>MYRANKS_P[[#This Row],[W]]/3.03-VLOOKUP(MYRANKS_P[[#This Row],[POS]],ReplacementLevel_P[],COLUMN(ReplacementLevel_P[W]),FALSE)</f>
        <v>-0.56747252646192425</v>
      </c>
      <c r="Q138" s="20">
        <f>MYRANKS_P[[#This Row],[SV]]/9.95</f>
        <v>0</v>
      </c>
      <c r="R138" s="20">
        <f>MYRANKS_P[[#This Row],[SO]]/39.3-VLOOKUP(MYRANKS_P[[#This Row],[POS]],ReplacementLevel_P[],COLUMN(ReplacementLevel_P[SO]),FALSE)</f>
        <v>0.56119310149844548</v>
      </c>
      <c r="S138" s="20">
        <f>((475+MYRANKS_P[[#This Row],[ER]])*9/(1192+MYRANKS_P[[#This Row],[IP]])-3.59)/-0.076-VLOOKUP(MYRANKS_P[[#This Row],[POS]],ReplacementLevel_P[],COLUMN(ReplacementLevel_P[ERA]),FALSE)</f>
        <v>-0.35296729470592203</v>
      </c>
      <c r="T138" s="20">
        <f>((1466+MYRANKS_P[[#This Row],[BB]]+MYRANKS_P[[#This Row],[H]])/(1192+MYRANKS_P[[#This Row],[IP]])-1.23)/-0.015-VLOOKUP(MYRANKS_P[[#This Row],[POS]],ReplacementLevel_P[],COLUMN(ReplacementLevel_P[WHIP]),FALSE)</f>
        <v>-0.60656046504546857</v>
      </c>
      <c r="U138" s="20">
        <f>MYRANKS_P[[#This Row],[WSGP]]+MYRANKS_P[[#This Row],[SVSGP]]+MYRANKS_P[[#This Row],[SOSGP]]+MYRANKS_P[[#This Row],[ERASGP]]+MYRANKS_P[[#This Row],[WHIPSGP]]</f>
        <v>-0.96580718471486937</v>
      </c>
      <c r="V138" s="65">
        <f>_xlfn.RANK.EQ(MYRANKS_P[[#This Row],[TTLSGP]],U:U,0)</f>
        <v>137</v>
      </c>
    </row>
    <row r="139" spans="1:22" x14ac:dyDescent="0.25">
      <c r="A139" s="6" t="s">
        <v>5281</v>
      </c>
      <c r="B139" s="58" t="str">
        <f>VLOOKUP(MYRANKS_P[[#This Row],[PLAYERID]],PLAYERIDMAP[],COLUMN(PLAYERIDMAP[[#This Row],[PLAYERNAME]]),FALSE)</f>
        <v>Chad Qualls</v>
      </c>
      <c r="C139" s="58" t="str">
        <f>VLOOKUP(MYRANKS_P[[#This Row],[PLAYERID]],PLAYERIDMAP[],COLUMN(PLAYERIDMAP[TEAM]),FALSE)</f>
        <v>HOU</v>
      </c>
      <c r="D139" s="58" t="str">
        <f>VLOOKUP(MYRANKS_P[[#This Row],[PLAYERID]],PLAYERIDMAP[],COLUMN(PLAYERIDMAP[[#This Row],[POS]]),FALSE)</f>
        <v>P</v>
      </c>
      <c r="E139" s="58">
        <f>VLOOKUP(MYRANKS_P[[#This Row],[PLAYERID]],PLAYERIDMAP[],COLUMN(PLAYERIDMAP[[#This Row],[IDFANGRAPHS]]),FALSE)</f>
        <v>2170</v>
      </c>
      <c r="F139" s="64">
        <f>VLOOKUP(MYRANKS_P[[#This Row],[PLAYER NAME]],PITCHERPROJECTIONS[],COLUMN(PITCHERPROJECTIONS[[#This Row],[W]]),FALSE)</f>
        <v>3.2271132860180907</v>
      </c>
      <c r="G139" s="58">
        <f>VLOOKUP(MYRANKS_P[[#This Row],[PLAYER NAME]],PITCHERPROJECTIONS[],COLUMN(PITCHERPROJECTIONS[[#This Row],[SV]]),FALSE)</f>
        <v>25</v>
      </c>
      <c r="H139" s="58">
        <f>VLOOKUP(MYRANKS_P[[#This Row],[PLAYER NAME]],PITCHERPROJECTIONS[],COLUMN(PITCHERPROJECTIONS[[#This Row],[IP]]),FALSE)</f>
        <v>60</v>
      </c>
      <c r="I139" s="64">
        <f>VLOOKUP(MYRANKS_P[[#This Row],[PLAYER NAME]],PITCHERPROJECTIONS[],COLUMN(PITCHERPROJECTIONS[[#This Row],[H]]),FALSE)</f>
        <v>61.317337270825639</v>
      </c>
      <c r="J139" s="64">
        <f>VLOOKUP(MYRANKS_P[[#This Row],[PLAYER NAME]],PITCHERPROJECTIONS[],COLUMN(PITCHERPROJECTIONS[[#This Row],[ER]]),FALSE)</f>
        <v>25.624667013167475</v>
      </c>
      <c r="K139" s="64">
        <f>VLOOKUP(MYRANKS_P[[#This Row],[PLAYER NAME]],PITCHERPROJECTIONS[],COLUMN(PITCHERPROJECTIONS[[#This Row],[HR]]),FALSE)</f>
        <v>6.1744801279684998</v>
      </c>
      <c r="L139" s="64">
        <f>VLOOKUP(MYRANKS_P[[#This Row],[PLAYER NAME]],PITCHERPROJECTIONS[],COLUMN(PITCHERPROJECTIONS[[#This Row],[SO]]),FALSE)</f>
        <v>45.333333333333336</v>
      </c>
      <c r="M139" s="64">
        <f>VLOOKUP(MYRANKS_P[[#This Row],[PLAYER NAME]],PITCHERPROJECTIONS[],COLUMN(PITCHERPROJECTIONS[[#This Row],[BB]]),FALSE)</f>
        <v>16.666666666666668</v>
      </c>
      <c r="N139" s="68">
        <f>MYRANKS_P[[#This Row],[ER]]*9/MYRANKS_P[[#This Row],[IP]]</f>
        <v>3.8437000519751212</v>
      </c>
      <c r="O139" s="68">
        <f>(MYRANKS_P[[#This Row],[BB]]+MYRANKS_P[[#This Row],[H]])/MYRANKS_P[[#This Row],[IP]]</f>
        <v>1.2997333989582052</v>
      </c>
      <c r="P139" s="65">
        <f>MYRANKS_P[[#This Row],[W]]/3.03-VLOOKUP(MYRANKS_P[[#This Row],[POS]],ReplacementLevel_P[],COLUMN(ReplacementLevel_P[W]),FALSE)</f>
        <v>-2.2249461102250523</v>
      </c>
      <c r="Q139" s="68">
        <f>MYRANKS_P[[#This Row],[SV]]/9.95</f>
        <v>2.512562814070352</v>
      </c>
      <c r="R139" s="65">
        <f>MYRANKS_P[[#This Row],[SO]]/39.3-VLOOKUP(MYRANKS_P[[#This Row],[POS]],ReplacementLevel_P[],COLUMN(ReplacementLevel_P[SO]),FALSE)</f>
        <v>-2.2264800678541135</v>
      </c>
      <c r="S139" s="65">
        <f>((475+MYRANKS_P[[#This Row],[ER]])*9/(1192+MYRANKS_P[[#This Row],[IP]])-3.59)/-0.076-VLOOKUP(MYRANKS_P[[#This Row],[POS]],ReplacementLevel_P[],COLUMN(ReplacementLevel_P[ERA]),FALSE)</f>
        <v>0.56500501178632556</v>
      </c>
      <c r="T139" s="65">
        <f>((1466+MYRANKS_P[[#This Row],[BB]]+MYRANKS_P[[#This Row],[H]])/(1192+MYRANKS_P[[#This Row],[IP]])-1.23)/-0.015-VLOOKUP(MYRANKS_P[[#This Row],[POS]],ReplacementLevel_P[],COLUMN(ReplacementLevel_P[WHIP]),FALSE)</f>
        <v>0.29572928980338947</v>
      </c>
      <c r="U139" s="68">
        <f>MYRANKS_P[[#This Row],[WSGP]]+MYRANKS_P[[#This Row],[SVSGP]]+MYRANKS_P[[#This Row],[SOSGP]]+MYRANKS_P[[#This Row],[ERASGP]]+MYRANKS_P[[#This Row],[WHIPSGP]]</f>
        <v>-1.0781290624190989</v>
      </c>
      <c r="V139" s="65">
        <f>_xlfn.RANK.EQ(MYRANKS_P[[#This Row],[TTLSGP]],U:U,0)</f>
        <v>138</v>
      </c>
    </row>
    <row r="140" spans="1:22" x14ac:dyDescent="0.25">
      <c r="A140" s="6" t="s">
        <v>2139</v>
      </c>
      <c r="B140" s="16" t="str">
        <f>VLOOKUP(MYRANKS_P[[#This Row],[PLAYERID]],PLAYERIDMAP[],COLUMN(PLAYERIDMAP[[#This Row],[PLAYERNAME]]),FALSE)</f>
        <v>Jarred Cosart</v>
      </c>
      <c r="C140" s="16" t="str">
        <f>VLOOKUP(MYRANKS_P[[#This Row],[PLAYERID]],PLAYERIDMAP[],COLUMN(PLAYERIDMAP[TEAM]),FALSE)</f>
        <v>HOU</v>
      </c>
      <c r="D140" s="16" t="str">
        <f>VLOOKUP(MYRANKS_P[[#This Row],[PLAYERID]],PLAYERIDMAP[],COLUMN(PLAYERIDMAP[[#This Row],[POS]]),FALSE)</f>
        <v>P</v>
      </c>
      <c r="E140" s="16">
        <f>VLOOKUP(MYRANKS_P[[#This Row],[PLAYERID]],PLAYERIDMAP[],COLUMN(PLAYERIDMAP[[#This Row],[IDFANGRAPHS]]),FALSE)</f>
        <v>10304</v>
      </c>
      <c r="F140" s="36">
        <f>VLOOKUP(MYRANKS_P[[#This Row],[PLAYER NAME]],PITCHERPROJECTIONS[],COLUMN(PITCHERPROJECTIONS[[#This Row],[W]]),FALSE)</f>
        <v>8.9975432073491923</v>
      </c>
      <c r="G140" s="18">
        <f>VLOOKUP(MYRANKS_P[[#This Row],[PLAYER NAME]],PITCHERPROJECTIONS[],COLUMN(PITCHERPROJECTIONS[[#This Row],[SV]]),FALSE)</f>
        <v>0</v>
      </c>
      <c r="H140" s="18">
        <f>VLOOKUP(MYRANKS_P[[#This Row],[PLAYER NAME]],PITCHERPROJECTIONS[],COLUMN(PITCHERPROJECTIONS[[#This Row],[IP]]),FALSE)</f>
        <v>170</v>
      </c>
      <c r="I140" s="36">
        <f>VLOOKUP(MYRANKS_P[[#This Row],[PLAYER NAME]],PITCHERPROJECTIONS[],COLUMN(PITCHERPROJECTIONS[[#This Row],[H]]),FALSE)</f>
        <v>159.78990119415653</v>
      </c>
      <c r="J140" s="36">
        <f>VLOOKUP(MYRANKS_P[[#This Row],[PLAYER NAME]],PITCHERPROJECTIONS[],COLUMN(PITCHERPROJECTIONS[[#This Row],[ER]]),FALSE)</f>
        <v>73.775345628820901</v>
      </c>
      <c r="K140" s="36">
        <f>VLOOKUP(MYRANKS_P[[#This Row],[PLAYER NAME]],PITCHERPROJECTIONS[],COLUMN(PITCHERPROJECTIONS[[#This Row],[HR]]),FALSE)</f>
        <v>12.778080863187249</v>
      </c>
      <c r="L140" s="36">
        <f>VLOOKUP(MYRANKS_P[[#This Row],[PLAYER NAME]],PITCHERPROJECTIONS[],COLUMN(PITCHERPROJECTIONS[[#This Row],[SO]]),FALSE)</f>
        <v>141.66666666666666</v>
      </c>
      <c r="M140" s="36">
        <f>VLOOKUP(MYRANKS_P[[#This Row],[PLAYER NAME]],PITCHERPROJECTIONS[],COLUMN(PITCHERPROJECTIONS[[#This Row],[BB]]),FALSE)</f>
        <v>85</v>
      </c>
      <c r="N140" s="20">
        <f>MYRANKS_P[[#This Row],[ER]]*9/MYRANKS_P[[#This Row],[IP]]</f>
        <v>3.9057535921140478</v>
      </c>
      <c r="O140" s="20">
        <f>(MYRANKS_P[[#This Row],[BB]]+MYRANKS_P[[#This Row],[H]])/MYRANKS_P[[#This Row],[IP]]</f>
        <v>1.4399405952597444</v>
      </c>
      <c r="P140" s="20">
        <f>MYRANKS_P[[#This Row],[W]]/3.03-VLOOKUP(MYRANKS_P[[#This Row],[POS]],ReplacementLevel_P[],COLUMN(ReplacementLevel_P[W]),FALSE)</f>
        <v>-0.32051379295406157</v>
      </c>
      <c r="Q140" s="20">
        <f>MYRANKS_P[[#This Row],[SV]]/9.95</f>
        <v>0</v>
      </c>
      <c r="R140" s="20">
        <f>MYRANKS_P[[#This Row],[SO]]/39.3-VLOOKUP(MYRANKS_P[[#This Row],[POS]],ReplacementLevel_P[],COLUMN(ReplacementLevel_P[SO]),FALSE)</f>
        <v>0.22474978795589484</v>
      </c>
      <c r="S140" s="20">
        <f>((475+MYRANKS_P[[#This Row],[ER]])*9/(1192+MYRANKS_P[[#This Row],[IP]])-3.59)/-0.076-VLOOKUP(MYRANKS_P[[#This Row],[POS]],ReplacementLevel_P[],COLUMN(ReplacementLevel_P[ERA]),FALSE)</f>
        <v>0.20277889849110675</v>
      </c>
      <c r="T140" s="20">
        <f>((1466+MYRANKS_P[[#This Row],[BB]]+MYRANKS_P[[#This Row],[H]])/(1192+MYRANKS_P[[#This Row],[IP]])-1.23)/-0.015-VLOOKUP(MYRANKS_P[[#This Row],[POS]],ReplacementLevel_P[],COLUMN(ReplacementLevel_P[WHIP]),FALSE)</f>
        <v>-1.2291043168945983</v>
      </c>
      <c r="U140" s="20">
        <f>MYRANKS_P[[#This Row],[WSGP]]+MYRANKS_P[[#This Row],[SVSGP]]+MYRANKS_P[[#This Row],[SOSGP]]+MYRANKS_P[[#This Row],[ERASGP]]+MYRANKS_P[[#This Row],[WHIPSGP]]</f>
        <v>-1.1220894234016583</v>
      </c>
      <c r="V140" s="65">
        <f>_xlfn.RANK.EQ(MYRANKS_P[[#This Row],[TTLSGP]],U:U,0)</f>
        <v>139</v>
      </c>
    </row>
    <row r="141" spans="1:22" x14ac:dyDescent="0.25">
      <c r="A141" s="6" t="s">
        <v>1887</v>
      </c>
      <c r="B141" s="16" t="str">
        <f>VLOOKUP(MYRANKS_P[[#This Row],[PLAYERID]],PLAYERIDMAP[],COLUMN(PLAYERIDMAP[[#This Row],[PLAYERNAME]]),FALSE)</f>
        <v>Tyler Skaggs</v>
      </c>
      <c r="C141" s="16" t="str">
        <f>VLOOKUP(MYRANKS_P[[#This Row],[PLAYERID]],PLAYERIDMAP[],COLUMN(PLAYERIDMAP[TEAM]),FALSE)</f>
        <v>LAA</v>
      </c>
      <c r="D141" s="16" t="str">
        <f>VLOOKUP(MYRANKS_P[[#This Row],[PLAYERID]],PLAYERIDMAP[],COLUMN(PLAYERIDMAP[[#This Row],[POS]]),FALSE)</f>
        <v>P</v>
      </c>
      <c r="E141" s="16">
        <f>VLOOKUP(MYRANKS_P[[#This Row],[PLAYERID]],PLAYERIDMAP[],COLUMN(PLAYERIDMAP[[#This Row],[IDFANGRAPHS]]),FALSE)</f>
        <v>10190</v>
      </c>
      <c r="F141" s="36">
        <f>VLOOKUP(MYRANKS_P[[#This Row],[PLAYER NAME]],PITCHERPROJECTIONS[],COLUMN(PITCHERPROJECTIONS[[#This Row],[W]]),FALSE)</f>
        <v>8.9748598668181678</v>
      </c>
      <c r="G141" s="18">
        <f>VLOOKUP(MYRANKS_P[[#This Row],[PLAYER NAME]],PITCHERPROJECTIONS[],COLUMN(PITCHERPROJECTIONS[[#This Row],[SV]]),FALSE)</f>
        <v>0</v>
      </c>
      <c r="H141" s="18">
        <f>VLOOKUP(MYRANKS_P[[#This Row],[PLAYER NAME]],PITCHERPROJECTIONS[],COLUMN(PITCHERPROJECTIONS[[#This Row],[IP]]),FALSE)</f>
        <v>155</v>
      </c>
      <c r="I141" s="36">
        <f>VLOOKUP(MYRANKS_P[[#This Row],[PLAYER NAME]],PITCHERPROJECTIONS[],COLUMN(PITCHERPROJECTIONS[[#This Row],[H]]),FALSE)</f>
        <v>154.28600330881622</v>
      </c>
      <c r="J141" s="36">
        <f>VLOOKUP(MYRANKS_P[[#This Row],[PLAYER NAME]],PITCHERPROJECTIONS[],COLUMN(PITCHERPROJECTIONS[[#This Row],[ER]]),FALSE)</f>
        <v>73.701576761693914</v>
      </c>
      <c r="K141" s="36">
        <f>VLOOKUP(MYRANKS_P[[#This Row],[PLAYER NAME]],PITCHERPROJECTIONS[],COLUMN(PITCHERPROJECTIONS[[#This Row],[HR]]),FALSE)</f>
        <v>20.690765213578107</v>
      </c>
      <c r="L141" s="36">
        <f>VLOOKUP(MYRANKS_P[[#This Row],[PLAYER NAME]],PITCHERPROJECTIONS[],COLUMN(PITCHERPROJECTIONS[[#This Row],[SO]]),FALSE)</f>
        <v>137.77777777777777</v>
      </c>
      <c r="M141" s="36">
        <f>VLOOKUP(MYRANKS_P[[#This Row],[PLAYER NAME]],PITCHERPROJECTIONS[],COLUMN(PITCHERPROJECTIONS[[#This Row],[BB]]),FALSE)</f>
        <v>60.277777777777771</v>
      </c>
      <c r="N141" s="20">
        <f>MYRANKS_P[[#This Row],[ER]]*9/MYRANKS_P[[#This Row],[IP]]</f>
        <v>4.279446392614485</v>
      </c>
      <c r="O141" s="20">
        <f>(MYRANKS_P[[#This Row],[BB]]+MYRANKS_P[[#This Row],[H]])/MYRANKS_P[[#This Row],[IP]]</f>
        <v>1.384282458623187</v>
      </c>
      <c r="P141" s="20">
        <f>MYRANKS_P[[#This Row],[W]]/3.03-VLOOKUP(MYRANKS_P[[#This Row],[POS]],ReplacementLevel_P[],COLUMN(ReplacementLevel_P[W]),FALSE)</f>
        <v>-0.32800004395439997</v>
      </c>
      <c r="Q141" s="20">
        <f>MYRANKS_P[[#This Row],[SV]]/9.95</f>
        <v>0</v>
      </c>
      <c r="R141" s="20">
        <f>MYRANKS_P[[#This Row],[SO]]/39.3-VLOOKUP(MYRANKS_P[[#This Row],[POS]],ReplacementLevel_P[],COLUMN(ReplacementLevel_P[SO]),FALSE)</f>
        <v>0.1257958722080863</v>
      </c>
      <c r="S141" s="20">
        <f>((475+MYRANKS_P[[#This Row],[ER]])*9/(1192+MYRANKS_P[[#This Row],[IP]])-3.59)/-0.076-VLOOKUP(MYRANKS_P[[#This Row],[POS]],ReplacementLevel_P[],COLUMN(ReplacementLevel_P[ERA]),FALSE)</f>
        <v>-0.32207274308644329</v>
      </c>
      <c r="T141" s="20">
        <f>((1466+MYRANKS_P[[#This Row],[BB]]+MYRANKS_P[[#This Row],[H]])/(1192+MYRANKS_P[[#This Row],[IP]])-1.23)/-0.015-VLOOKUP(MYRANKS_P[[#This Row],[POS]],ReplacementLevel_P[],COLUMN(ReplacementLevel_P[WHIP]),FALSE)</f>
        <v>-0.66563875706974129</v>
      </c>
      <c r="U141" s="20">
        <f>MYRANKS_P[[#This Row],[WSGP]]+MYRANKS_P[[#This Row],[SVSGP]]+MYRANKS_P[[#This Row],[SOSGP]]+MYRANKS_P[[#This Row],[ERASGP]]+MYRANKS_P[[#This Row],[WHIPSGP]]</f>
        <v>-1.1899156719024981</v>
      </c>
      <c r="V141" s="65">
        <f>_xlfn.RANK.EQ(MYRANKS_P[[#This Row],[TTLSGP]],U:U,0)</f>
        <v>140</v>
      </c>
    </row>
    <row r="142" spans="1:22" x14ac:dyDescent="0.25">
      <c r="A142" s="6" t="s">
        <v>2052</v>
      </c>
      <c r="B142" s="16" t="str">
        <f>VLOOKUP(MYRANKS_P[[#This Row],[PLAYERID]],PLAYERIDMAP[],COLUMN(PLAYERIDMAP[[#This Row],[PLAYERNAME]]),FALSE)</f>
        <v>LaTroy Hawkins</v>
      </c>
      <c r="C142" s="16" t="str">
        <f>VLOOKUP(MYRANKS_P[[#This Row],[PLAYERID]],PLAYERIDMAP[],COLUMN(PLAYERIDMAP[TEAM]),FALSE)</f>
        <v>COL</v>
      </c>
      <c r="D142" s="16" t="str">
        <f>VLOOKUP(MYRANKS_P[[#This Row],[PLAYERID]],PLAYERIDMAP[],COLUMN(PLAYERIDMAP[[#This Row],[POS]]),FALSE)</f>
        <v>P</v>
      </c>
      <c r="E142" s="16">
        <f>VLOOKUP(MYRANKS_P[[#This Row],[PLAYERID]],PLAYERIDMAP[],COLUMN(PLAYERIDMAP[[#This Row],[IDFANGRAPHS]]),FALSE)</f>
        <v>729</v>
      </c>
      <c r="F142" s="36">
        <f>VLOOKUP(MYRANKS_P[[#This Row],[PLAYER NAME]],PITCHERPROJECTIONS[],COLUMN(PITCHERPROJECTIONS[[#This Row],[W]]),FALSE)</f>
        <v>3.1755413297522659</v>
      </c>
      <c r="G142" s="18">
        <f>VLOOKUP(MYRANKS_P[[#This Row],[PLAYER NAME]],PITCHERPROJECTIONS[],COLUMN(PITCHERPROJECTIONS[[#This Row],[SV]]),FALSE)</f>
        <v>28</v>
      </c>
      <c r="H142" s="18">
        <f>VLOOKUP(MYRANKS_P[[#This Row],[PLAYER NAME]],PITCHERPROJECTIONS[],COLUMN(PITCHERPROJECTIONS[[#This Row],[IP]]),FALSE)</f>
        <v>65</v>
      </c>
      <c r="I142" s="36">
        <f>VLOOKUP(MYRANKS_P[[#This Row],[PLAYER NAME]],PITCHERPROJECTIONS[],COLUMN(PITCHERPROJECTIONS[[#This Row],[H]]),FALSE)</f>
        <v>72.412533661076054</v>
      </c>
      <c r="J142" s="36">
        <f>VLOOKUP(MYRANKS_P[[#This Row],[PLAYER NAME]],PITCHERPROJECTIONS[],COLUMN(PITCHERPROJECTIONS[[#This Row],[ER]]),FALSE)</f>
        <v>28.973554902932968</v>
      </c>
      <c r="K142" s="36">
        <f>VLOOKUP(MYRANKS_P[[#This Row],[PLAYER NAME]],PITCHERPROJECTIONS[],COLUMN(PITCHERPROJECTIONS[[#This Row],[HR]]),FALSE)</f>
        <v>5.6570592085213107</v>
      </c>
      <c r="L142" s="36">
        <f>VLOOKUP(MYRANKS_P[[#This Row],[PLAYER NAME]],PITCHERPROJECTIONS[],COLUMN(PITCHERPROJECTIONS[[#This Row],[SO]]),FALSE)</f>
        <v>43.333333333333336</v>
      </c>
      <c r="M142" s="36">
        <f>VLOOKUP(MYRANKS_P[[#This Row],[PLAYER NAME]],PITCHERPROJECTIONS[],COLUMN(PITCHERPROJECTIONS[[#This Row],[BB]]),FALSE)</f>
        <v>15.888888888888891</v>
      </c>
      <c r="N142" s="20">
        <f>MYRANKS_P[[#This Row],[ER]]*9/MYRANKS_P[[#This Row],[IP]]</f>
        <v>4.0117229865599491</v>
      </c>
      <c r="O142" s="20">
        <f>(MYRANKS_P[[#This Row],[BB]]+MYRANKS_P[[#This Row],[H]])/MYRANKS_P[[#This Row],[IP]]</f>
        <v>1.3584834238456145</v>
      </c>
      <c r="P142" s="20">
        <f>MYRANKS_P[[#This Row],[W]]/3.03-VLOOKUP(MYRANKS_P[[#This Row],[POS]],ReplacementLevel_P[],COLUMN(ReplacementLevel_P[W]),FALSE)</f>
        <v>-2.2419665578375358</v>
      </c>
      <c r="Q142" s="20">
        <f>MYRANKS_P[[#This Row],[SV]]/9.95</f>
        <v>2.8140703517587942</v>
      </c>
      <c r="R142" s="20">
        <f>MYRANKS_P[[#This Row],[SO]]/39.3-VLOOKUP(MYRANKS_P[[#This Row],[POS]],ReplacementLevel_P[],COLUMN(ReplacementLevel_P[SO]),FALSE)</f>
        <v>-2.2773706530958435</v>
      </c>
      <c r="S142" s="20">
        <f>((475+MYRANKS_P[[#This Row],[ER]])*9/(1192+MYRANKS_P[[#This Row],[IP]])-3.59)/-0.076-VLOOKUP(MYRANKS_P[[#This Row],[POS]],ReplacementLevel_P[],COLUMN(ReplacementLevel_P[ERA]),FALSE)</f>
        <v>0.43786130169580206</v>
      </c>
      <c r="T142" s="20">
        <f>((1466+MYRANKS_P[[#This Row],[BB]]+MYRANKS_P[[#This Row],[H]])/(1192+MYRANKS_P[[#This Row],[IP]])-1.23)/-0.015-VLOOKUP(MYRANKS_P[[#This Row],[POS]],ReplacementLevel_P[],COLUMN(ReplacementLevel_P[WHIP]),FALSE)</f>
        <v>7.5557011404666918E-2</v>
      </c>
      <c r="U142" s="20">
        <f>MYRANKS_P[[#This Row],[WSGP]]+MYRANKS_P[[#This Row],[SVSGP]]+MYRANKS_P[[#This Row],[SOSGP]]+MYRANKS_P[[#This Row],[ERASGP]]+MYRANKS_P[[#This Row],[WHIPSGP]]</f>
        <v>-1.1918485460741164</v>
      </c>
      <c r="V142" s="65">
        <f>_xlfn.RANK.EQ(MYRANKS_P[[#This Row],[TTLSGP]],U:U,0)</f>
        <v>141</v>
      </c>
    </row>
    <row r="143" spans="1:22" x14ac:dyDescent="0.25">
      <c r="A143" s="6" t="s">
        <v>1674</v>
      </c>
      <c r="B143" s="16" t="str">
        <f>VLOOKUP(MYRANKS_P[[#This Row],[PLAYERID]],PLAYERIDMAP[],COLUMN(PLAYERIDMAP[[#This Row],[PLAYERNAME]]),FALSE)</f>
        <v>Edwin Jackson</v>
      </c>
      <c r="C143" s="16" t="str">
        <f>VLOOKUP(MYRANKS_P[[#This Row],[PLAYERID]],PLAYERIDMAP[],COLUMN(PLAYERIDMAP[TEAM]),FALSE)</f>
        <v>CHC</v>
      </c>
      <c r="D143" s="16" t="str">
        <f>VLOOKUP(MYRANKS_P[[#This Row],[PLAYERID]],PLAYERIDMAP[],COLUMN(PLAYERIDMAP[[#This Row],[POS]]),FALSE)</f>
        <v>P</v>
      </c>
      <c r="E143" s="16">
        <f>VLOOKUP(MYRANKS_P[[#This Row],[PLAYERID]],PLAYERIDMAP[],COLUMN(PLAYERIDMAP[[#This Row],[IDFANGRAPHS]]),FALSE)</f>
        <v>1841</v>
      </c>
      <c r="F143" s="36">
        <f>VLOOKUP(MYRANKS_P[[#This Row],[PLAYER NAME]],PITCHERPROJECTIONS[],COLUMN(PITCHERPROJECTIONS[[#This Row],[W]]),FALSE)</f>
        <v>8.8343893359128955</v>
      </c>
      <c r="G143" s="18">
        <f>VLOOKUP(MYRANKS_P[[#This Row],[PLAYER NAME]],PITCHERPROJECTIONS[],COLUMN(PITCHERPROJECTIONS[[#This Row],[SV]]),FALSE)</f>
        <v>0</v>
      </c>
      <c r="H143" s="18">
        <f>VLOOKUP(MYRANKS_P[[#This Row],[PLAYER NAME]],PITCHERPROJECTIONS[],COLUMN(PITCHERPROJECTIONS[[#This Row],[IP]]),FALSE)</f>
        <v>180</v>
      </c>
      <c r="I143" s="36">
        <f>VLOOKUP(MYRANKS_P[[#This Row],[PLAYER NAME]],PITCHERPROJECTIONS[],COLUMN(PITCHERPROJECTIONS[[#This Row],[H]]),FALSE)</f>
        <v>190.51622379089667</v>
      </c>
      <c r="J143" s="36">
        <f>VLOOKUP(MYRANKS_P[[#This Row],[PLAYER NAME]],PITCHERPROJECTIONS[],COLUMN(PITCHERPROJECTIONS[[#This Row],[ER]]),FALSE)</f>
        <v>82.887702626781703</v>
      </c>
      <c r="K143" s="36">
        <f>VLOOKUP(MYRANKS_P[[#This Row],[PLAYER NAME]],PITCHERPROJECTIONS[],COLUMN(PITCHERPROJECTIONS[[#This Row],[HR]]),FALSE)</f>
        <v>18.893035385099591</v>
      </c>
      <c r="L143" s="36">
        <f>VLOOKUP(MYRANKS_P[[#This Row],[PLAYER NAME]],PITCHERPROJECTIONS[],COLUMN(PITCHERPROJECTIONS[[#This Row],[SO]]),FALSE)</f>
        <v>140</v>
      </c>
      <c r="M143" s="36">
        <f>VLOOKUP(MYRANKS_P[[#This Row],[PLAYER NAME]],PITCHERPROJECTIONS[],COLUMN(PITCHERPROJECTIONS[[#This Row],[BB]]),FALSE)</f>
        <v>58</v>
      </c>
      <c r="N143" s="20">
        <f>MYRANKS_P[[#This Row],[ER]]*9/MYRANKS_P[[#This Row],[IP]]</f>
        <v>4.1443851313390851</v>
      </c>
      <c r="O143" s="20">
        <f>(MYRANKS_P[[#This Row],[BB]]+MYRANKS_P[[#This Row],[H]])/MYRANKS_P[[#This Row],[IP]]</f>
        <v>1.3806456877272038</v>
      </c>
      <c r="P143" s="20">
        <f>MYRANKS_P[[#This Row],[W]]/3.03-VLOOKUP(MYRANKS_P[[#This Row],[POS]],ReplacementLevel_P[],COLUMN(ReplacementLevel_P[W]),FALSE)</f>
        <v>-0.3743599551442589</v>
      </c>
      <c r="Q143" s="20">
        <f>MYRANKS_P[[#This Row],[SV]]/9.95</f>
        <v>0</v>
      </c>
      <c r="R143" s="20">
        <f>MYRANKS_P[[#This Row],[SO]]/39.3-VLOOKUP(MYRANKS_P[[#This Row],[POS]],ReplacementLevel_P[],COLUMN(ReplacementLevel_P[SO]),FALSE)</f>
        <v>0.18234096692112001</v>
      </c>
      <c r="S143" s="20">
        <f>((475+MYRANKS_P[[#This Row],[ER]])*9/(1192+MYRANKS_P[[#This Row],[IP]])-3.59)/-0.076-VLOOKUP(MYRANKS_P[[#This Row],[POS]],ReplacementLevel_P[],COLUMN(ReplacementLevel_P[ERA]),FALSE)</f>
        <v>-0.23596328488027052</v>
      </c>
      <c r="T143" s="20">
        <f>((1466+MYRANKS_P[[#This Row],[BB]]+MYRANKS_P[[#This Row],[H]])/(1192+MYRANKS_P[[#This Row],[IP]])-1.23)/-0.015-VLOOKUP(MYRANKS_P[[#This Row],[POS]],ReplacementLevel_P[],COLUMN(ReplacementLevel_P[WHIP]),FALSE)</f>
        <v>-0.79982622890654098</v>
      </c>
      <c r="U143" s="20">
        <f>MYRANKS_P[[#This Row],[WSGP]]+MYRANKS_P[[#This Row],[SVSGP]]+MYRANKS_P[[#This Row],[SOSGP]]+MYRANKS_P[[#This Row],[ERASGP]]+MYRANKS_P[[#This Row],[WHIPSGP]]</f>
        <v>-1.2278085020099505</v>
      </c>
      <c r="V143" s="65">
        <f>_xlfn.RANK.EQ(MYRANKS_P[[#This Row],[TTLSGP]],U:U,0)</f>
        <v>142</v>
      </c>
    </row>
    <row r="144" spans="1:22" x14ac:dyDescent="0.25">
      <c r="A144" s="6" t="s">
        <v>1698</v>
      </c>
      <c r="B144" s="16" t="str">
        <f>VLOOKUP(MYRANKS_P[[#This Row],[PLAYERID]],PLAYERIDMAP[],COLUMN(PLAYERIDMAP[[#This Row],[PLAYERNAME]]),FALSE)</f>
        <v>Josh Beckett</v>
      </c>
      <c r="C144" s="16" t="str">
        <f>VLOOKUP(MYRANKS_P[[#This Row],[PLAYERID]],PLAYERIDMAP[],COLUMN(PLAYERIDMAP[TEAM]),FALSE)</f>
        <v>LAD</v>
      </c>
      <c r="D144" s="16" t="str">
        <f>VLOOKUP(MYRANKS_P[[#This Row],[PLAYERID]],PLAYERIDMAP[],COLUMN(PLAYERIDMAP[[#This Row],[POS]]),FALSE)</f>
        <v>P</v>
      </c>
      <c r="E144" s="16">
        <f>VLOOKUP(MYRANKS_P[[#This Row],[PLAYERID]],PLAYERIDMAP[],COLUMN(PLAYERIDMAP[[#This Row],[IDFANGRAPHS]]),FALSE)</f>
        <v>510</v>
      </c>
      <c r="F144" s="36">
        <f>VLOOKUP(MYRANKS_P[[#This Row],[PLAYER NAME]],PITCHERPROJECTIONS[],COLUMN(PITCHERPROJECTIONS[[#This Row],[W]]),FALSE)</f>
        <v>6.5252382126731199</v>
      </c>
      <c r="G144" s="18">
        <f>VLOOKUP(MYRANKS_P[[#This Row],[PLAYER NAME]],PITCHERPROJECTIONS[],COLUMN(PITCHERPROJECTIONS[[#This Row],[SV]]),FALSE)</f>
        <v>0</v>
      </c>
      <c r="H144" s="18">
        <f>VLOOKUP(MYRANKS_P[[#This Row],[PLAYER NAME]],PITCHERPROJECTIONS[],COLUMN(PITCHERPROJECTIONS[[#This Row],[IP]]),FALSE)</f>
        <v>115</v>
      </c>
      <c r="I144" s="36">
        <f>VLOOKUP(MYRANKS_P[[#This Row],[PLAYER NAME]],PITCHERPROJECTIONS[],COLUMN(PITCHERPROJECTIONS[[#This Row],[H]]),FALSE)</f>
        <v>111.88658810409045</v>
      </c>
      <c r="J144" s="36">
        <f>VLOOKUP(MYRANKS_P[[#This Row],[PLAYER NAME]],PITCHERPROJECTIONS[],COLUMN(PITCHERPROJECTIONS[[#This Row],[ER]]),FALSE)</f>
        <v>49.465470099894759</v>
      </c>
      <c r="K144" s="36">
        <f>VLOOKUP(MYRANKS_P[[#This Row],[PLAYER NAME]],PITCHERPROJECTIONS[],COLUMN(PITCHERPROJECTIONS[[#This Row],[HR]]),FALSE)</f>
        <v>13.862778580280926</v>
      </c>
      <c r="L144" s="36">
        <f>VLOOKUP(MYRANKS_P[[#This Row],[PLAYER NAME]],PITCHERPROJECTIONS[],COLUMN(PITCHERPROJECTIONS[[#This Row],[SO]]),FALSE)</f>
        <v>104.77777777777777</v>
      </c>
      <c r="M144" s="36">
        <f>VLOOKUP(MYRANKS_P[[#This Row],[PLAYER NAME]],PITCHERPROJECTIONS[],COLUMN(PITCHERPROJECTIONS[[#This Row],[BB]]),FALSE)</f>
        <v>35.777777777777779</v>
      </c>
      <c r="N144" s="20">
        <f>MYRANKS_P[[#This Row],[ER]]*9/MYRANKS_P[[#This Row],[IP]]</f>
        <v>3.8712107034700249</v>
      </c>
      <c r="O144" s="20">
        <f>(MYRANKS_P[[#This Row],[BB]]+MYRANKS_P[[#This Row],[H]])/MYRANKS_P[[#This Row],[IP]]</f>
        <v>1.2840379641901585</v>
      </c>
      <c r="P144" s="20">
        <f>MYRANKS_P[[#This Row],[W]]/3.03-VLOOKUP(MYRANKS_P[[#This Row],[POS]],ReplacementLevel_P[],COLUMN(ReplacementLevel_P[W]),FALSE)</f>
        <v>-1.1364560354214124</v>
      </c>
      <c r="Q144" s="20">
        <f>MYRANKS_P[[#This Row],[SV]]/9.95</f>
        <v>0</v>
      </c>
      <c r="R144" s="20">
        <f>MYRANKS_P[[#This Row],[SO]]/39.3-VLOOKUP(MYRANKS_P[[#This Row],[POS]],ReplacementLevel_P[],COLUMN(ReplacementLevel_P[SO]),FALSE)</f>
        <v>-0.71389878428046361</v>
      </c>
      <c r="S144" s="20">
        <f>((475+MYRANKS_P[[#This Row],[ER]])*9/(1192+MYRANKS_P[[#This Row],[IP]])-3.59)/-0.076-VLOOKUP(MYRANKS_P[[#This Row],[POS]],ReplacementLevel_P[],COLUMN(ReplacementLevel_P[ERA]),FALSE)</f>
        <v>0.39752072948241296</v>
      </c>
      <c r="T144" s="20">
        <f>((1466+MYRANKS_P[[#This Row],[BB]]+MYRANKS_P[[#This Row],[H]])/(1192+MYRANKS_P[[#This Row],[IP]])-1.23)/-0.015-VLOOKUP(MYRANKS_P[[#This Row],[POS]],ReplacementLevel_P[],COLUMN(ReplacementLevel_P[WHIP]),FALSE)</f>
        <v>0.20118256149613145</v>
      </c>
      <c r="U144" s="20">
        <f>MYRANKS_P[[#This Row],[WSGP]]+MYRANKS_P[[#This Row],[SVSGP]]+MYRANKS_P[[#This Row],[SOSGP]]+MYRANKS_P[[#This Row],[ERASGP]]+MYRANKS_P[[#This Row],[WHIPSGP]]</f>
        <v>-1.2516515287233316</v>
      </c>
      <c r="V144" s="65">
        <f>_xlfn.RANK.EQ(MYRANKS_P[[#This Row],[TTLSGP]],U:U,0)</f>
        <v>143</v>
      </c>
    </row>
    <row r="145" spans="1:22" x14ac:dyDescent="0.25">
      <c r="A145" s="6" t="s">
        <v>1922</v>
      </c>
      <c r="B145" s="16" t="str">
        <f>VLOOKUP(MYRANKS_P[[#This Row],[PLAYERID]],PLAYERIDMAP[],COLUMN(PLAYERIDMAP[[#This Row],[PLAYERNAME]]),FALSE)</f>
        <v>Eric Stults</v>
      </c>
      <c r="C145" s="16" t="str">
        <f>VLOOKUP(MYRANKS_P[[#This Row],[PLAYERID]],PLAYERIDMAP[],COLUMN(PLAYERIDMAP[TEAM]),FALSE)</f>
        <v>SD</v>
      </c>
      <c r="D145" s="16" t="str">
        <f>VLOOKUP(MYRANKS_P[[#This Row],[PLAYERID]],PLAYERIDMAP[],COLUMN(PLAYERIDMAP[[#This Row],[POS]]),FALSE)</f>
        <v>P</v>
      </c>
      <c r="E145" s="16">
        <f>VLOOKUP(MYRANKS_P[[#This Row],[PLAYERID]],PLAYERIDMAP[],COLUMN(PLAYERIDMAP[[#This Row],[IDFANGRAPHS]]),FALSE)</f>
        <v>8011</v>
      </c>
      <c r="F145" s="36">
        <f>VLOOKUP(MYRANKS_P[[#This Row],[PLAYER NAME]],PITCHERPROJECTIONS[],COLUMN(PITCHERPROJECTIONS[[#This Row],[W]]),FALSE)</f>
        <v>8.3511712416889026</v>
      </c>
      <c r="G145" s="18">
        <f>VLOOKUP(MYRANKS_P[[#This Row],[PLAYER NAME]],PITCHERPROJECTIONS[],COLUMN(PITCHERPROJECTIONS[[#This Row],[SV]]),FALSE)</f>
        <v>0</v>
      </c>
      <c r="H145" s="18">
        <f>VLOOKUP(MYRANKS_P[[#This Row],[PLAYER NAME]],PITCHERPROJECTIONS[],COLUMN(PITCHERPROJECTIONS[[#This Row],[IP]]),FALSE)</f>
        <v>160</v>
      </c>
      <c r="I145" s="36">
        <f>VLOOKUP(MYRANKS_P[[#This Row],[PLAYER NAME]],PITCHERPROJECTIONS[],COLUMN(PITCHERPROJECTIONS[[#This Row],[H]]),FALSE)</f>
        <v>169.63151029831076</v>
      </c>
      <c r="J145" s="36">
        <f>VLOOKUP(MYRANKS_P[[#This Row],[PLAYER NAME]],PITCHERPROJECTIONS[],COLUMN(PITCHERPROJECTIONS[[#This Row],[ER]]),FALSE)</f>
        <v>71.31623934269075</v>
      </c>
      <c r="K145" s="36">
        <f>VLOOKUP(MYRANKS_P[[#This Row],[PLAYER NAME]],PITCHERPROJECTIONS[],COLUMN(PITCHERPROJECTIONS[[#This Row],[HR]]),FALSE)</f>
        <v>18.621266011470709</v>
      </c>
      <c r="L145" s="36">
        <f>VLOOKUP(MYRANKS_P[[#This Row],[PLAYER NAME]],PITCHERPROJECTIONS[],COLUMN(PITCHERPROJECTIONS[[#This Row],[SO]]),FALSE)</f>
        <v>103.11111111111111</v>
      </c>
      <c r="M145" s="36">
        <f>VLOOKUP(MYRANKS_P[[#This Row],[PLAYER NAME]],PITCHERPROJECTIONS[],COLUMN(PITCHERPROJECTIONS[[#This Row],[BB]]),FALSE)</f>
        <v>39.111111111111114</v>
      </c>
      <c r="N145" s="20">
        <f>MYRANKS_P[[#This Row],[ER]]*9/MYRANKS_P[[#This Row],[IP]]</f>
        <v>4.0115384630263549</v>
      </c>
      <c r="O145" s="20">
        <f>(MYRANKS_P[[#This Row],[BB]]+MYRANKS_P[[#This Row],[H]])/MYRANKS_P[[#This Row],[IP]]</f>
        <v>1.3046413838088866</v>
      </c>
      <c r="P145" s="20">
        <f>MYRANKS_P[[#This Row],[W]]/3.03-VLOOKUP(MYRANKS_P[[#This Row],[POS]],ReplacementLevel_P[],COLUMN(ReplacementLevel_P[W]),FALSE)</f>
        <v>-0.53383787403006489</v>
      </c>
      <c r="Q145" s="20">
        <f>MYRANKS_P[[#This Row],[SV]]/9.95</f>
        <v>0</v>
      </c>
      <c r="R145" s="20">
        <f>MYRANKS_P[[#This Row],[SO]]/39.3-VLOOKUP(MYRANKS_P[[#This Row],[POS]],ReplacementLevel_P[],COLUMN(ReplacementLevel_P[SO]),FALSE)</f>
        <v>-0.75630760531523844</v>
      </c>
      <c r="S145" s="20">
        <f>((475+MYRANKS_P[[#This Row],[ER]])*9/(1192+MYRANKS_P[[#This Row],[IP]])-3.59)/-0.076-VLOOKUP(MYRANKS_P[[#This Row],[POS]],ReplacementLevel_P[],COLUMN(ReplacementLevel_P[ERA]),FALSE)</f>
        <v>6.5256208305264463E-2</v>
      </c>
      <c r="T145" s="20">
        <f>((1466+MYRANKS_P[[#This Row],[BB]]+MYRANKS_P[[#This Row],[H]])/(1192+MYRANKS_P[[#This Row],[IP]])-1.23)/-0.015-VLOOKUP(MYRANKS_P[[#This Row],[POS]],ReplacementLevel_P[],COLUMN(ReplacementLevel_P[WHIP]),FALSE)</f>
        <v>-7.0997110918242901E-2</v>
      </c>
      <c r="U145" s="20">
        <f>MYRANKS_P[[#This Row],[WSGP]]+MYRANKS_P[[#This Row],[SVSGP]]+MYRANKS_P[[#This Row],[SOSGP]]+MYRANKS_P[[#This Row],[ERASGP]]+MYRANKS_P[[#This Row],[WHIPSGP]]</f>
        <v>-1.2958863819582818</v>
      </c>
      <c r="V145" s="65">
        <f>_xlfn.RANK.EQ(MYRANKS_P[[#This Row],[TTLSGP]],U:U,0)</f>
        <v>144</v>
      </c>
    </row>
    <row r="146" spans="1:22" x14ac:dyDescent="0.25">
      <c r="A146" s="6" t="s">
        <v>1696</v>
      </c>
      <c r="B146" s="16" t="str">
        <f>VLOOKUP(MYRANKS_P[[#This Row],[PLAYERID]],PLAYERIDMAP[],COLUMN(PLAYERIDMAP[[#This Row],[PLAYERNAME]]),FALSE)</f>
        <v>Trevor Cahill</v>
      </c>
      <c r="C146" s="16" t="str">
        <f>VLOOKUP(MYRANKS_P[[#This Row],[PLAYERID]],PLAYERIDMAP[],COLUMN(PLAYERIDMAP[TEAM]),FALSE)</f>
        <v>ARI</v>
      </c>
      <c r="D146" s="16" t="str">
        <f>VLOOKUP(MYRANKS_P[[#This Row],[PLAYERID]],PLAYERIDMAP[],COLUMN(PLAYERIDMAP[[#This Row],[POS]]),FALSE)</f>
        <v>P</v>
      </c>
      <c r="E146" s="16">
        <f>VLOOKUP(MYRANKS_P[[#This Row],[PLAYERID]],PLAYERIDMAP[],COLUMN(PLAYERIDMAP[[#This Row],[IDFANGRAPHS]]),FALSE)</f>
        <v>6249</v>
      </c>
      <c r="F146" s="36">
        <f>VLOOKUP(MYRANKS_P[[#This Row],[PLAYER NAME]],PITCHERPROJECTIONS[],COLUMN(PITCHERPROJECTIONS[[#This Row],[W]]),FALSE)</f>
        <v>11.027370521331029</v>
      </c>
      <c r="G146" s="18">
        <f>VLOOKUP(MYRANKS_P[[#This Row],[PLAYER NAME]],PITCHERPROJECTIONS[],COLUMN(PITCHERPROJECTIONS[[#This Row],[SV]]),FALSE)</f>
        <v>0</v>
      </c>
      <c r="H146" s="18">
        <f>VLOOKUP(MYRANKS_P[[#This Row],[PLAYER NAME]],PITCHERPROJECTIONS[],COLUMN(PITCHERPROJECTIONS[[#This Row],[IP]]),FALSE)</f>
        <v>200</v>
      </c>
      <c r="I146" s="36">
        <f>VLOOKUP(MYRANKS_P[[#This Row],[PLAYER NAME]],PITCHERPROJECTIONS[],COLUMN(PITCHERPROJECTIONS[[#This Row],[H]]),FALSE)</f>
        <v>206.96121747668138</v>
      </c>
      <c r="J146" s="36">
        <f>VLOOKUP(MYRANKS_P[[#This Row],[PLAYER NAME]],PITCHERPROJECTIONS[],COLUMN(PITCHERPROJECTIONS[[#This Row],[ER]]),FALSE)</f>
        <v>93.537467077275124</v>
      </c>
      <c r="K146" s="36">
        <f>VLOOKUP(MYRANKS_P[[#This Row],[PLAYER NAME]],PITCHERPROJECTIONS[],COLUMN(PITCHERPROJECTIONS[[#This Row],[HR]]),FALSE)</f>
        <v>19.342169857633774</v>
      </c>
      <c r="L146" s="36">
        <f>VLOOKUP(MYRANKS_P[[#This Row],[PLAYER NAME]],PITCHERPROJECTIONS[],COLUMN(PITCHERPROJECTIONS[[#This Row],[SO]]),FALSE)</f>
        <v>142.22222222222223</v>
      </c>
      <c r="M146" s="36">
        <f>VLOOKUP(MYRANKS_P[[#This Row],[PLAYER NAME]],PITCHERPROJECTIONS[],COLUMN(PITCHERPROJECTIONS[[#This Row],[BB]]),FALSE)</f>
        <v>80</v>
      </c>
      <c r="N146" s="20">
        <f>MYRANKS_P[[#This Row],[ER]]*9/MYRANKS_P[[#This Row],[IP]]</f>
        <v>4.2091860184773804</v>
      </c>
      <c r="O146" s="20">
        <f>(MYRANKS_P[[#This Row],[BB]]+MYRANKS_P[[#This Row],[H]])/MYRANKS_P[[#This Row],[IP]]</f>
        <v>1.434806087383407</v>
      </c>
      <c r="P146" s="20">
        <f>MYRANKS_P[[#This Row],[W]]/3.03-VLOOKUP(MYRANKS_P[[#This Row],[POS]],ReplacementLevel_P[],COLUMN(ReplacementLevel_P[W]),FALSE)</f>
        <v>0.34939621166040613</v>
      </c>
      <c r="Q146" s="20">
        <f>MYRANKS_P[[#This Row],[SV]]/9.95</f>
        <v>0</v>
      </c>
      <c r="R146" s="20">
        <f>MYRANKS_P[[#This Row],[SO]]/39.3-VLOOKUP(MYRANKS_P[[#This Row],[POS]],ReplacementLevel_P[],COLUMN(ReplacementLevel_P[SO]),FALSE)</f>
        <v>0.23888606163415371</v>
      </c>
      <c r="S146" s="20">
        <f>((475+MYRANKS_P[[#This Row],[ER]])*9/(1192+MYRANKS_P[[#This Row],[IP]])-3.59)/-0.076-VLOOKUP(MYRANKS_P[[#This Row],[POS]],ReplacementLevel_P[],COLUMN(ReplacementLevel_P[ERA]),FALSE)</f>
        <v>-0.45011573366111024</v>
      </c>
      <c r="T146" s="20">
        <f>((1466+MYRANKS_P[[#This Row],[BB]]+MYRANKS_P[[#This Row],[H]])/(1192+MYRANKS_P[[#This Row],[IP]])-1.23)/-0.015-VLOOKUP(MYRANKS_P[[#This Row],[POS]],ReplacementLevel_P[],COLUMN(ReplacementLevel_P[WHIP]),FALSE)</f>
        <v>-1.44408129677593</v>
      </c>
      <c r="U146" s="20">
        <f>MYRANKS_P[[#This Row],[WSGP]]+MYRANKS_P[[#This Row],[SVSGP]]+MYRANKS_P[[#This Row],[SOSGP]]+MYRANKS_P[[#This Row],[ERASGP]]+MYRANKS_P[[#This Row],[WHIPSGP]]</f>
        <v>-1.3059147571424803</v>
      </c>
      <c r="V146" s="65">
        <f>_xlfn.RANK.EQ(MYRANKS_P[[#This Row],[TTLSGP]],U:U,0)</f>
        <v>145</v>
      </c>
    </row>
    <row r="147" spans="1:22" x14ac:dyDescent="0.25">
      <c r="A147" s="6" t="s">
        <v>1867</v>
      </c>
      <c r="B147" s="16" t="str">
        <f>VLOOKUP(MYRANKS_P[[#This Row],[PLAYERID]],PLAYERIDMAP[],COLUMN(PLAYERIDMAP[[#This Row],[PLAYERNAME]]),FALSE)</f>
        <v>Mike Leake</v>
      </c>
      <c r="C147" s="16" t="str">
        <f>VLOOKUP(MYRANKS_P[[#This Row],[PLAYERID]],PLAYERIDMAP[],COLUMN(PLAYERIDMAP[TEAM]),FALSE)</f>
        <v>CIN</v>
      </c>
      <c r="D147" s="16" t="str">
        <f>VLOOKUP(MYRANKS_P[[#This Row],[PLAYERID]],PLAYERIDMAP[],COLUMN(PLAYERIDMAP[[#This Row],[POS]]),FALSE)</f>
        <v>P</v>
      </c>
      <c r="E147" s="16">
        <f>VLOOKUP(MYRANKS_P[[#This Row],[PLAYERID]],PLAYERIDMAP[],COLUMN(PLAYERIDMAP[[#This Row],[IDFANGRAPHS]]),FALSE)</f>
        <v>10130</v>
      </c>
      <c r="F147" s="36">
        <f>VLOOKUP(MYRANKS_P[[#This Row],[PLAYER NAME]],PITCHERPROJECTIONS[],COLUMN(PITCHERPROJECTIONS[[#This Row],[W]]),FALSE)</f>
        <v>10.316273287073914</v>
      </c>
      <c r="G147" s="18">
        <f>VLOOKUP(MYRANKS_P[[#This Row],[PLAYER NAME]],PITCHERPROJECTIONS[],COLUMN(PITCHERPROJECTIONS[[#This Row],[SV]]),FALSE)</f>
        <v>0</v>
      </c>
      <c r="H147" s="18">
        <f>VLOOKUP(MYRANKS_P[[#This Row],[PLAYER NAME]],PITCHERPROJECTIONS[],COLUMN(PITCHERPROJECTIONS[[#This Row],[IP]]),FALSE)</f>
        <v>190</v>
      </c>
      <c r="I147" s="36">
        <f>VLOOKUP(MYRANKS_P[[#This Row],[PLAYER NAME]],PITCHERPROJECTIONS[],COLUMN(PITCHERPROJECTIONS[[#This Row],[H]]),FALSE)</f>
        <v>209.57475737150531</v>
      </c>
      <c r="J147" s="36">
        <f>VLOOKUP(MYRANKS_P[[#This Row],[PLAYER NAME]],PITCHERPROJECTIONS[],COLUMN(PITCHERPROJECTIONS[[#This Row],[ER]]),FALSE)</f>
        <v>91.972082667125477</v>
      </c>
      <c r="K147" s="36">
        <f>VLOOKUP(MYRANKS_P[[#This Row],[PLAYER NAME]],PITCHERPROJECTIONS[],COLUMN(PITCHERPROJECTIONS[[#This Row],[HR]]),FALSE)</f>
        <v>25.908090704838671</v>
      </c>
      <c r="L147" s="36">
        <f>VLOOKUP(MYRANKS_P[[#This Row],[PLAYER NAME]],PITCHERPROJECTIONS[],COLUMN(PITCHERPROJECTIONS[[#This Row],[SO]]),FALSE)</f>
        <v>122.44444444444444</v>
      </c>
      <c r="M147" s="36">
        <f>VLOOKUP(MYRANKS_P[[#This Row],[PLAYER NAME]],PITCHERPROJECTIONS[],COLUMN(PITCHERPROJECTIONS[[#This Row],[BB]]),FALSE)</f>
        <v>46.44444444444445</v>
      </c>
      <c r="N147" s="20">
        <f>MYRANKS_P[[#This Row],[ER]]*9/MYRANKS_P[[#This Row],[IP]]</f>
        <v>4.3565723368638389</v>
      </c>
      <c r="O147" s="20">
        <f>(MYRANKS_P[[#This Row],[BB]]+MYRANKS_P[[#This Row],[H]])/MYRANKS_P[[#This Row],[IP]]</f>
        <v>1.3474694832418408</v>
      </c>
      <c r="P147" s="20">
        <f>MYRANKS_P[[#This Row],[W]]/3.03-VLOOKUP(MYRANKS_P[[#This Row],[POS]],ReplacementLevel_P[],COLUMN(ReplacementLevel_P[W]),FALSE)</f>
        <v>0.11471065579997175</v>
      </c>
      <c r="Q147" s="20">
        <f>MYRANKS_P[[#This Row],[SV]]/9.95</f>
        <v>0</v>
      </c>
      <c r="R147" s="20">
        <f>MYRANKS_P[[#This Row],[SO]]/39.3-VLOOKUP(MYRANKS_P[[#This Row],[POS]],ReplacementLevel_P[],COLUMN(ReplacementLevel_P[SO]),FALSE)</f>
        <v>-0.264365281311846</v>
      </c>
      <c r="S147" s="20">
        <f>((475+MYRANKS_P[[#This Row],[ER]])*9/(1192+MYRANKS_P[[#This Row],[IP]])-3.59)/-0.076-VLOOKUP(MYRANKS_P[[#This Row],[POS]],ReplacementLevel_P[],COLUMN(ReplacementLevel_P[ERA]),FALSE)</f>
        <v>-0.66595879354986998</v>
      </c>
      <c r="T147" s="20">
        <f>((1466+MYRANKS_P[[#This Row],[BB]]+MYRANKS_P[[#This Row],[H]])/(1192+MYRANKS_P[[#This Row],[IP]])-1.23)/-0.015-VLOOKUP(MYRANKS_P[[#This Row],[POS]],ReplacementLevel_P[],COLUMN(ReplacementLevel_P[WHIP]),FALSE)</f>
        <v>-0.55894364765796434</v>
      </c>
      <c r="U147" s="20">
        <f>MYRANKS_P[[#This Row],[WSGP]]+MYRANKS_P[[#This Row],[SVSGP]]+MYRANKS_P[[#This Row],[SOSGP]]+MYRANKS_P[[#This Row],[ERASGP]]+MYRANKS_P[[#This Row],[WHIPSGP]]</f>
        <v>-1.3745570667197087</v>
      </c>
      <c r="V147" s="65">
        <f>_xlfn.RANK.EQ(MYRANKS_P[[#This Row],[TTLSGP]],U:U,0)</f>
        <v>146</v>
      </c>
    </row>
    <row r="148" spans="1:22" x14ac:dyDescent="0.25">
      <c r="A148" s="6" t="s">
        <v>1753</v>
      </c>
      <c r="B148" s="16" t="str">
        <f>VLOOKUP(MYRANKS_P[[#This Row],[PLAYERID]],PLAYERIDMAP[],COLUMN(PLAYERIDMAP[[#This Row],[PLAYERNAME]]),FALSE)</f>
        <v>Henderson Alvarez</v>
      </c>
      <c r="C148" s="16" t="str">
        <f>VLOOKUP(MYRANKS_P[[#This Row],[PLAYERID]],PLAYERIDMAP[],COLUMN(PLAYERIDMAP[TEAM]),FALSE)</f>
        <v>MIA</v>
      </c>
      <c r="D148" s="16" t="str">
        <f>VLOOKUP(MYRANKS_P[[#This Row],[PLAYERID]],PLAYERIDMAP[],COLUMN(PLAYERIDMAP[[#This Row],[POS]]),FALSE)</f>
        <v>P</v>
      </c>
      <c r="E148" s="16">
        <f>VLOOKUP(MYRANKS_P[[#This Row],[PLAYERID]],PLAYERIDMAP[],COLUMN(PLAYERIDMAP[[#This Row],[IDFANGRAPHS]]),FALSE)</f>
        <v>5669</v>
      </c>
      <c r="F148" s="36">
        <f>VLOOKUP(MYRANKS_P[[#This Row],[PLAYER NAME]],PITCHERPROJECTIONS[],COLUMN(PITCHERPROJECTIONS[[#This Row],[W]]),FALSE)</f>
        <v>7.5368882448459829</v>
      </c>
      <c r="G148" s="18">
        <f>VLOOKUP(MYRANKS_P[[#This Row],[PLAYER NAME]],PITCHERPROJECTIONS[],COLUMN(PITCHERPROJECTIONS[[#This Row],[SV]]),FALSE)</f>
        <v>0</v>
      </c>
      <c r="H148" s="18">
        <f>VLOOKUP(MYRANKS_P[[#This Row],[PLAYER NAME]],PITCHERPROJECTIONS[],COLUMN(PITCHERPROJECTIONS[[#This Row],[IP]]),FALSE)</f>
        <v>165</v>
      </c>
      <c r="I148" s="36">
        <f>VLOOKUP(MYRANKS_P[[#This Row],[PLAYER NAME]],PITCHERPROJECTIONS[],COLUMN(PITCHERPROJECTIONS[[#This Row],[H]]),FALSE)</f>
        <v>173.85110929259861</v>
      </c>
      <c r="J148" s="36">
        <f>VLOOKUP(MYRANKS_P[[#This Row],[PLAYER NAME]],PITCHERPROJECTIONS[],COLUMN(PITCHERPROJECTIONS[[#This Row],[ER]]),FALSE)</f>
        <v>69.132571185654541</v>
      </c>
      <c r="K148" s="36">
        <f>VLOOKUP(MYRANKS_P[[#This Row],[PLAYER NAME]],PITCHERPROJECTIONS[],COLUMN(PITCHERPROJECTIONS[[#This Row],[HR]]),FALSE)</f>
        <v>13.902527732314965</v>
      </c>
      <c r="L148" s="36">
        <f>VLOOKUP(MYRANKS_P[[#This Row],[PLAYER NAME]],PITCHERPROJECTIONS[],COLUMN(PITCHERPROJECTIONS[[#This Row],[SO]]),FALSE)</f>
        <v>96.25</v>
      </c>
      <c r="M148" s="36">
        <f>VLOOKUP(MYRANKS_P[[#This Row],[PLAYER NAME]],PITCHERPROJECTIONS[],COLUMN(PITCHERPROJECTIONS[[#This Row],[BB]]),FALSE)</f>
        <v>42.166666666666657</v>
      </c>
      <c r="N148" s="20">
        <f>MYRANKS_P[[#This Row],[ER]]*9/MYRANKS_P[[#This Row],[IP]]</f>
        <v>3.7708675192175205</v>
      </c>
      <c r="O148" s="20">
        <f>(MYRANKS_P[[#This Row],[BB]]+MYRANKS_P[[#This Row],[H]])/MYRANKS_P[[#This Row],[IP]]</f>
        <v>1.3091986421773651</v>
      </c>
      <c r="P148" s="20">
        <f>MYRANKS_P[[#This Row],[W]]/3.03-VLOOKUP(MYRANKS_P[[#This Row],[POS]],ReplacementLevel_P[],COLUMN(ReplacementLevel_P[W]),FALSE)</f>
        <v>-0.80257813701452685</v>
      </c>
      <c r="Q148" s="20">
        <f>MYRANKS_P[[#This Row],[SV]]/9.95</f>
        <v>0</v>
      </c>
      <c r="R148" s="20">
        <f>MYRANKS_P[[#This Row],[SO]]/39.3-VLOOKUP(MYRANKS_P[[#This Row],[POS]],ReplacementLevel_P[],COLUMN(ReplacementLevel_P[SO]),FALSE)</f>
        <v>-0.93089058524172996</v>
      </c>
      <c r="S148" s="20">
        <f>((475+MYRANKS_P[[#This Row],[ER]])*9/(1192+MYRANKS_P[[#This Row],[IP]])-3.59)/-0.076-VLOOKUP(MYRANKS_P[[#This Row],[POS]],ReplacementLevel_P[],COLUMN(ReplacementLevel_P[ERA]),FALSE)</f>
        <v>0.43213182454629973</v>
      </c>
      <c r="T148" s="20">
        <f>((1466+MYRANKS_P[[#This Row],[BB]]+MYRANKS_P[[#This Row],[H]])/(1192+MYRANKS_P[[#This Row],[IP]])-1.23)/-0.015-VLOOKUP(MYRANKS_P[[#This Row],[POS]],ReplacementLevel_P[],COLUMN(ReplacementLevel_P[WHIP]),FALSE)</f>
        <v>-0.12413293830829608</v>
      </c>
      <c r="U148" s="20">
        <f>MYRANKS_P[[#This Row],[WSGP]]+MYRANKS_P[[#This Row],[SVSGP]]+MYRANKS_P[[#This Row],[SOSGP]]+MYRANKS_P[[#This Row],[ERASGP]]+MYRANKS_P[[#This Row],[WHIPSGP]]</f>
        <v>-1.4254698360182532</v>
      </c>
      <c r="V148" s="65">
        <f>_xlfn.RANK.EQ(MYRANKS_P[[#This Row],[TTLSGP]],U:U,0)</f>
        <v>147</v>
      </c>
    </row>
    <row r="149" spans="1:22" x14ac:dyDescent="0.25">
      <c r="A149" s="6" t="s">
        <v>1774</v>
      </c>
      <c r="B149" s="16" t="str">
        <f>VLOOKUP(MYRANKS_P[[#This Row],[PLAYERID]],PLAYERIDMAP[],COLUMN(PLAYERIDMAP[[#This Row],[PLAYERNAME]]),FALSE)</f>
        <v>Tyler Clippard</v>
      </c>
      <c r="C149" s="16" t="str">
        <f>VLOOKUP(MYRANKS_P[[#This Row],[PLAYERID]],PLAYERIDMAP[],COLUMN(PLAYERIDMAP[TEAM]),FALSE)</f>
        <v>WAS</v>
      </c>
      <c r="D149" s="16" t="str">
        <f>VLOOKUP(MYRANKS_P[[#This Row],[PLAYERID]],PLAYERIDMAP[],COLUMN(PLAYERIDMAP[[#This Row],[POS]]),FALSE)</f>
        <v>P</v>
      </c>
      <c r="E149" s="16">
        <f>VLOOKUP(MYRANKS_P[[#This Row],[PLAYERID]],PLAYERIDMAP[],COLUMN(PLAYERIDMAP[[#This Row],[IDFANGRAPHS]]),FALSE)</f>
        <v>5640</v>
      </c>
      <c r="F149" s="36">
        <f>VLOOKUP(MYRANKS_P[[#This Row],[PLAYER NAME]],PITCHERPROJECTIONS[],COLUMN(PITCHERPROJECTIONS[[#This Row],[W]]),FALSE)</f>
        <v>3.8897127611952578</v>
      </c>
      <c r="G149" s="18">
        <f>VLOOKUP(MYRANKS_P[[#This Row],[PLAYER NAME]],PITCHERPROJECTIONS[],COLUMN(PITCHERPROJECTIONS[[#This Row],[SV]]),FALSE)</f>
        <v>0</v>
      </c>
      <c r="H149" s="18">
        <f>VLOOKUP(MYRANKS_P[[#This Row],[PLAYER NAME]],PITCHERPROJECTIONS[],COLUMN(PITCHERPROJECTIONS[[#This Row],[IP]]),FALSE)</f>
        <v>70</v>
      </c>
      <c r="I149" s="36">
        <f>VLOOKUP(MYRANKS_P[[#This Row],[PLAYER NAME]],PITCHERPROJECTIONS[],COLUMN(PITCHERPROJECTIONS[[#This Row],[H]]),FALSE)</f>
        <v>52.345775310463836</v>
      </c>
      <c r="J149" s="36">
        <f>VLOOKUP(MYRANKS_P[[#This Row],[PLAYER NAME]],PITCHERPROJECTIONS[],COLUMN(PITCHERPROJECTIONS[[#This Row],[ER]]),FALSE)</f>
        <v>24.918685569196782</v>
      </c>
      <c r="K149" s="36">
        <f>VLOOKUP(MYRANKS_P[[#This Row],[PLAYER NAME]],PITCHERPROJECTIONS[],COLUMN(PITCHERPROJECTIONS[[#This Row],[HR]]),FALSE)</f>
        <v>9.3087382734267941</v>
      </c>
      <c r="L149" s="36">
        <f>VLOOKUP(MYRANKS_P[[#This Row],[PLAYER NAME]],PITCHERPROJECTIONS[],COLUMN(PITCHERPROJECTIONS[[#This Row],[SO]]),FALSE)</f>
        <v>73.888888888888886</v>
      </c>
      <c r="M149" s="36">
        <f>VLOOKUP(MYRANKS_P[[#This Row],[PLAYER NAME]],PITCHERPROJECTIONS[],COLUMN(PITCHERPROJECTIONS[[#This Row],[BB]]),FALSE)</f>
        <v>24.888888888888889</v>
      </c>
      <c r="N149" s="20">
        <f>MYRANKS_P[[#This Row],[ER]]*9/MYRANKS_P[[#This Row],[IP]]</f>
        <v>3.2038310017538718</v>
      </c>
      <c r="O149" s="20">
        <f>(MYRANKS_P[[#This Row],[BB]]+MYRANKS_P[[#This Row],[H]])/MYRANKS_P[[#This Row],[IP]]</f>
        <v>1.1033523457050389</v>
      </c>
      <c r="P149" s="20">
        <f>MYRANKS_P[[#This Row],[W]]/3.03-VLOOKUP(MYRANKS_P[[#This Row],[POS]],ReplacementLevel_P[],COLUMN(ReplacementLevel_P[W]),FALSE)</f>
        <v>-2.0062664154471097</v>
      </c>
      <c r="Q149" s="20">
        <f>MYRANKS_P[[#This Row],[SV]]/9.95</f>
        <v>0</v>
      </c>
      <c r="R149" s="20">
        <f>MYRANKS_P[[#This Row],[SO]]/39.3-VLOOKUP(MYRANKS_P[[#This Row],[POS]],ReplacementLevel_P[],COLUMN(ReplacementLevel_P[SO]),FALSE)</f>
        <v>-1.4998756007916312</v>
      </c>
      <c r="S149" s="20">
        <f>((475+MYRANKS_P[[#This Row],[ER]])*9/(1192+MYRANKS_P[[#This Row],[IP]])-3.59)/-0.076-VLOOKUP(MYRANKS_P[[#This Row],[POS]],ReplacementLevel_P[],COLUMN(ReplacementLevel_P[ERA]),FALSE)</f>
        <v>1.0064641533617122</v>
      </c>
      <c r="T149" s="20">
        <f>((1466+MYRANKS_P[[#This Row],[BB]]+MYRANKS_P[[#This Row],[H]])/(1192+MYRANKS_P[[#This Row],[IP]])-1.23)/-0.015-VLOOKUP(MYRANKS_P[[#This Row],[POS]],ReplacementLevel_P[],COLUMN(ReplacementLevel_P[WHIP]),FALSE)</f>
        <v>0.98677421028247125</v>
      </c>
      <c r="U149" s="20">
        <f>MYRANKS_P[[#This Row],[WSGP]]+MYRANKS_P[[#This Row],[SVSGP]]+MYRANKS_P[[#This Row],[SOSGP]]+MYRANKS_P[[#This Row],[ERASGP]]+MYRANKS_P[[#This Row],[WHIPSGP]]</f>
        <v>-1.5129036525945574</v>
      </c>
      <c r="V149" s="65">
        <f>_xlfn.RANK.EQ(MYRANKS_P[[#This Row],[TTLSGP]],U:U,0)</f>
        <v>148</v>
      </c>
    </row>
    <row r="150" spans="1:22" x14ac:dyDescent="0.25">
      <c r="A150" s="6" t="s">
        <v>1705</v>
      </c>
      <c r="B150" s="16" t="str">
        <f>VLOOKUP(MYRANKS_P[[#This Row],[PLAYERID]],PLAYERIDMAP[],COLUMN(PLAYERIDMAP[[#This Row],[PLAYERNAME]]),FALSE)</f>
        <v>Jaime Garcia</v>
      </c>
      <c r="C150" s="16" t="str">
        <f>VLOOKUP(MYRANKS_P[[#This Row],[PLAYERID]],PLAYERIDMAP[],COLUMN(PLAYERIDMAP[TEAM]),FALSE)</f>
        <v>STL</v>
      </c>
      <c r="D150" s="16" t="str">
        <f>VLOOKUP(MYRANKS_P[[#This Row],[PLAYERID]],PLAYERIDMAP[],COLUMN(PLAYERIDMAP[[#This Row],[POS]]),FALSE)</f>
        <v>P</v>
      </c>
      <c r="E150" s="16">
        <f>VLOOKUP(MYRANKS_P[[#This Row],[PLAYERID]],PLAYERIDMAP[],COLUMN(PLAYERIDMAP[[#This Row],[IDFANGRAPHS]]),FALSE)</f>
        <v>8137</v>
      </c>
      <c r="F150" s="36">
        <f>VLOOKUP(MYRANKS_P[[#This Row],[PLAYER NAME]],PITCHERPROJECTIONS[],COLUMN(PITCHERPROJECTIONS[[#This Row],[W]]),FALSE)</f>
        <v>6.9538709692348029</v>
      </c>
      <c r="G150" s="18">
        <f>VLOOKUP(MYRANKS_P[[#This Row],[PLAYER NAME]],PITCHERPROJECTIONS[],COLUMN(PITCHERPROJECTIONS[[#This Row],[SV]]),FALSE)</f>
        <v>0</v>
      </c>
      <c r="H150" s="18">
        <f>VLOOKUP(MYRANKS_P[[#This Row],[PLAYER NAME]],PITCHERPROJECTIONS[],COLUMN(PITCHERPROJECTIONS[[#This Row],[IP]]),FALSE)</f>
        <v>100</v>
      </c>
      <c r="I150" s="36">
        <f>VLOOKUP(MYRANKS_P[[#This Row],[PLAYER NAME]],PITCHERPROJECTIONS[],COLUMN(PITCHERPROJECTIONS[[#This Row],[H]]),FALSE)</f>
        <v>103.01428113230629</v>
      </c>
      <c r="J150" s="36">
        <f>VLOOKUP(MYRANKS_P[[#This Row],[PLAYER NAME]],PITCHERPROJECTIONS[],COLUMN(PITCHERPROJECTIONS[[#This Row],[ER]]),FALSE)</f>
        <v>40.905642212737455</v>
      </c>
      <c r="K150" s="36">
        <f>VLOOKUP(MYRANKS_P[[#This Row],[PLAYER NAME]],PITCHERPROJECTIONS[],COLUMN(PITCHERPROJECTIONS[[#This Row],[HR]]),FALSE)</f>
        <v>8.1672601983288526</v>
      </c>
      <c r="L150" s="36">
        <f>VLOOKUP(MYRANKS_P[[#This Row],[PLAYER NAME]],PITCHERPROJECTIONS[],COLUMN(PITCHERPROJECTIONS[[#This Row],[SO]]),FALSE)</f>
        <v>78.888888888888886</v>
      </c>
      <c r="M150" s="36">
        <f>VLOOKUP(MYRANKS_P[[#This Row],[PLAYER NAME]],PITCHERPROJECTIONS[],COLUMN(PITCHERPROJECTIONS[[#This Row],[BB]]),FALSE)</f>
        <v>26.111111111111111</v>
      </c>
      <c r="N150" s="20">
        <f>MYRANKS_P[[#This Row],[ER]]*9/MYRANKS_P[[#This Row],[IP]]</f>
        <v>3.6815077991463712</v>
      </c>
      <c r="O150" s="20">
        <f>(MYRANKS_P[[#This Row],[BB]]+MYRANKS_P[[#This Row],[H]])/MYRANKS_P[[#This Row],[IP]]</f>
        <v>1.2912539224341739</v>
      </c>
      <c r="P150" s="20">
        <f>MYRANKS_P[[#This Row],[W]]/3.03-VLOOKUP(MYRANKS_P[[#This Row],[POS]],ReplacementLevel_P[],COLUMN(ReplacementLevel_P[W]),FALSE)</f>
        <v>-0.99499307946046089</v>
      </c>
      <c r="Q150" s="20">
        <f>MYRANKS_P[[#This Row],[SV]]/9.95</f>
        <v>0</v>
      </c>
      <c r="R150" s="20">
        <f>MYRANKS_P[[#This Row],[SO]]/39.3-VLOOKUP(MYRANKS_P[[#This Row],[POS]],ReplacementLevel_P[],COLUMN(ReplacementLevel_P[SO]),FALSE)</f>
        <v>-1.3726491376873056</v>
      </c>
      <c r="S150" s="20">
        <f>((475+MYRANKS_P[[#This Row],[ER]])*9/(1192+MYRANKS_P[[#This Row],[IP]])-3.59)/-0.076-VLOOKUP(MYRANKS_P[[#This Row],[POS]],ReplacementLevel_P[],COLUMN(ReplacementLevel_P[ERA]),FALSE)</f>
        <v>0.63039534875919179</v>
      </c>
      <c r="T150" s="20">
        <f>((1466+MYRANKS_P[[#This Row],[BB]]+MYRANKS_P[[#This Row],[H]])/(1192+MYRANKS_P[[#This Row],[IP]])-1.23)/-0.015-VLOOKUP(MYRANKS_P[[#This Row],[POS]],ReplacementLevel_P[],COLUMN(ReplacementLevel_P[WHIP]),FALSE)</f>
        <v>0.20218822273388326</v>
      </c>
      <c r="U150" s="20">
        <f>MYRANKS_P[[#This Row],[WSGP]]+MYRANKS_P[[#This Row],[SVSGP]]+MYRANKS_P[[#This Row],[SOSGP]]+MYRANKS_P[[#This Row],[ERASGP]]+MYRANKS_P[[#This Row],[WHIPSGP]]</f>
        <v>-1.5350586456546913</v>
      </c>
      <c r="V150" s="65">
        <f>_xlfn.RANK.EQ(MYRANKS_P[[#This Row],[TTLSGP]],U:U,0)</f>
        <v>149</v>
      </c>
    </row>
    <row r="151" spans="1:22" x14ac:dyDescent="0.25">
      <c r="A151" s="6" t="s">
        <v>5275</v>
      </c>
      <c r="B151" s="58" t="str">
        <f>VLOOKUP(MYRANKS_P[[#This Row],[PLAYERID]],PLAYERIDMAP[],COLUMN(PLAYERIDMAP[[#This Row],[PLAYERNAME]]),FALSE)</f>
        <v>Andrew Albers</v>
      </c>
      <c r="C151" s="58" t="str">
        <f>VLOOKUP(MYRANKS_P[[#This Row],[PLAYERID]],PLAYERIDMAP[],COLUMN(PLAYERIDMAP[TEAM]),FALSE)</f>
        <v>MIN</v>
      </c>
      <c r="D151" s="58" t="str">
        <f>VLOOKUP(MYRANKS_P[[#This Row],[PLAYERID]],PLAYERIDMAP[],COLUMN(PLAYERIDMAP[[#This Row],[POS]]),FALSE)</f>
        <v>P</v>
      </c>
      <c r="E151" s="58">
        <f>VLOOKUP(MYRANKS_P[[#This Row],[PLAYERID]],PLAYERIDMAP[],COLUMN(PLAYERIDMAP[[#This Row],[IDFANGRAPHS]]),FALSE)</f>
        <v>7853</v>
      </c>
      <c r="F151" s="64">
        <f>VLOOKUP(MYRANKS_P[[#This Row],[PLAYER NAME]],PITCHERPROJECTIONS[],COLUMN(PITCHERPROJECTIONS[[#This Row],[W]]),FALSE)</f>
        <v>8.9025484801998651</v>
      </c>
      <c r="G151" s="58">
        <f>VLOOKUP(MYRANKS_P[[#This Row],[PLAYER NAME]],PITCHERPROJECTIONS[],COLUMN(PITCHERPROJECTIONS[[#This Row],[SV]]),FALSE)</f>
        <v>0</v>
      </c>
      <c r="H151" s="58">
        <f>VLOOKUP(MYRANKS_P[[#This Row],[PLAYER NAME]],PITCHERPROJECTIONS[],COLUMN(PITCHERPROJECTIONS[[#This Row],[IP]]),FALSE)</f>
        <v>180</v>
      </c>
      <c r="I151" s="64">
        <f>VLOOKUP(MYRANKS_P[[#This Row],[PLAYER NAME]],PITCHERPROJECTIONS[],COLUMN(PITCHERPROJECTIONS[[#This Row],[H]]),FALSE)</f>
        <v>204.01987835632693</v>
      </c>
      <c r="J151" s="64">
        <f>VLOOKUP(MYRANKS_P[[#This Row],[PLAYER NAME]],PITCHERPROJECTIONS[],COLUMN(PITCHERPROJECTIONS[[#This Row],[ER]]),FALSE)</f>
        <v>83.93327038066856</v>
      </c>
      <c r="K151" s="64">
        <f>VLOOKUP(MYRANKS_P[[#This Row],[PLAYER NAME]],PITCHERPROJECTIONS[],COLUMN(PITCHERPROJECTIONS[[#This Row],[HR]]),FALSE)</f>
        <v>23.162735499184095</v>
      </c>
      <c r="L151" s="64">
        <f>VLOOKUP(MYRANKS_P[[#This Row],[PLAYER NAME]],PITCHERPROJECTIONS[],COLUMN(PITCHERPROJECTIONS[[#This Row],[SO]]),FALSE)</f>
        <v>100</v>
      </c>
      <c r="M151" s="64">
        <f>VLOOKUP(MYRANKS_P[[#This Row],[PLAYER NAME]],PITCHERPROJECTIONS[],COLUMN(PITCHERPROJECTIONS[[#This Row],[BB]]),FALSE)</f>
        <v>30</v>
      </c>
      <c r="N151" s="68">
        <f>MYRANKS_P[[#This Row],[ER]]*9/MYRANKS_P[[#This Row],[IP]]</f>
        <v>4.1966635190334278</v>
      </c>
      <c r="O151" s="68">
        <f>(MYRANKS_P[[#This Row],[BB]]+MYRANKS_P[[#This Row],[H]])/MYRANKS_P[[#This Row],[IP]]</f>
        <v>1.3001104353129274</v>
      </c>
      <c r="P151" s="65">
        <f>MYRANKS_P[[#This Row],[W]]/3.03-VLOOKUP(MYRANKS_P[[#This Row],[POS]],ReplacementLevel_P[],COLUMN(ReplacementLevel_P[W]),FALSE)</f>
        <v>-0.35186518805284983</v>
      </c>
      <c r="Q151" s="68">
        <f>MYRANKS_P[[#This Row],[SV]]/9.95</f>
        <v>0</v>
      </c>
      <c r="R151" s="65">
        <f>MYRANKS_P[[#This Row],[SO]]/39.3-VLOOKUP(MYRANKS_P[[#This Row],[POS]],ReplacementLevel_P[],COLUMN(ReplacementLevel_P[SO]),FALSE)</f>
        <v>-0.83547073791348581</v>
      </c>
      <c r="S151" s="65">
        <f>((475+MYRANKS_P[[#This Row],[ER]])*9/(1192+MYRANKS_P[[#This Row],[IP]])-3.59)/-0.076-VLOOKUP(MYRANKS_P[[#This Row],[POS]],ReplacementLevel_P[],COLUMN(ReplacementLevel_P[ERA]),FALSE)</f>
        <v>-0.3262090822657796</v>
      </c>
      <c r="T151" s="65">
        <f>((1466+MYRANKS_P[[#This Row],[BB]]+MYRANKS_P[[#This Row],[H]])/(1192+MYRANKS_P[[#This Row],[IP]])-1.23)/-0.015-VLOOKUP(MYRANKS_P[[#This Row],[POS]],ReplacementLevel_P[],COLUMN(ReplacementLevel_P[WHIP]),FALSE)</f>
        <v>-9.5436266099464651E-2</v>
      </c>
      <c r="U151" s="68">
        <f>MYRANKS_P[[#This Row],[WSGP]]+MYRANKS_P[[#This Row],[SVSGP]]+MYRANKS_P[[#This Row],[SOSGP]]+MYRANKS_P[[#This Row],[ERASGP]]+MYRANKS_P[[#This Row],[WHIPSGP]]</f>
        <v>-1.6089812743315797</v>
      </c>
      <c r="V151" s="65">
        <f>_xlfn.RANK.EQ(MYRANKS_P[[#This Row],[TTLSGP]],U:U,0)</f>
        <v>150</v>
      </c>
    </row>
    <row r="152" spans="1:22" x14ac:dyDescent="0.25">
      <c r="A152" s="6" t="s">
        <v>1789</v>
      </c>
      <c r="B152" s="16" t="str">
        <f>VLOOKUP(MYRANKS_P[[#This Row],[PLAYERID]],PLAYERIDMAP[],COLUMN(PLAYERIDMAP[[#This Row],[PLAYERNAME]]),FALSE)</f>
        <v>Ross Detwiler</v>
      </c>
      <c r="C152" s="16" t="str">
        <f>VLOOKUP(MYRANKS_P[[#This Row],[PLAYERID]],PLAYERIDMAP[],COLUMN(PLAYERIDMAP[TEAM]),FALSE)</f>
        <v>WAS</v>
      </c>
      <c r="D152" s="16" t="str">
        <f>VLOOKUP(MYRANKS_P[[#This Row],[PLAYERID]],PLAYERIDMAP[],COLUMN(PLAYERIDMAP[[#This Row],[POS]]),FALSE)</f>
        <v>P</v>
      </c>
      <c r="E152" s="16">
        <f>VLOOKUP(MYRANKS_P[[#This Row],[PLAYERID]],PLAYERIDMAP[],COLUMN(PLAYERIDMAP[[#This Row],[IDFANGRAPHS]]),FALSE)</f>
        <v>2859</v>
      </c>
      <c r="F152" s="36">
        <f>VLOOKUP(MYRANKS_P[[#This Row],[PLAYER NAME]],PITCHERPROJECTIONS[],COLUMN(PITCHERPROJECTIONS[[#This Row],[W]]),FALSE)</f>
        <v>8.4342232589715209</v>
      </c>
      <c r="G152" s="18">
        <f>VLOOKUP(MYRANKS_P[[#This Row],[PLAYER NAME]],PITCHERPROJECTIONS[],COLUMN(PITCHERPROJECTIONS[[#This Row],[SV]]),FALSE)</f>
        <v>0</v>
      </c>
      <c r="H152" s="18">
        <f>VLOOKUP(MYRANKS_P[[#This Row],[PLAYER NAME]],PITCHERPROJECTIONS[],COLUMN(PITCHERPROJECTIONS[[#This Row],[IP]]),FALSE)</f>
        <v>150</v>
      </c>
      <c r="I152" s="36">
        <f>VLOOKUP(MYRANKS_P[[#This Row],[PLAYER NAME]],PITCHERPROJECTIONS[],COLUMN(PITCHERPROJECTIONS[[#This Row],[H]]),FALSE)</f>
        <v>157.91391236265895</v>
      </c>
      <c r="J152" s="36">
        <f>VLOOKUP(MYRANKS_P[[#This Row],[PLAYER NAME]],PITCHERPROJECTIONS[],COLUMN(PITCHERPROJECTIONS[[#This Row],[ER]]),FALSE)</f>
        <v>65.838084169268129</v>
      </c>
      <c r="K152" s="36">
        <f>VLOOKUP(MYRANKS_P[[#This Row],[PLAYER NAME]],PITCHERPROJECTIONS[],COLUMN(PITCHERPROJECTIONS[[#This Row],[HR]]),FALSE)</f>
        <v>14.936543197170971</v>
      </c>
      <c r="L152" s="36">
        <f>VLOOKUP(MYRANKS_P[[#This Row],[PLAYER NAME]],PITCHERPROJECTIONS[],COLUMN(PITCHERPROJECTIONS[[#This Row],[SO]]),FALSE)</f>
        <v>90.000000000000014</v>
      </c>
      <c r="M152" s="36">
        <f>VLOOKUP(MYRANKS_P[[#This Row],[PLAYER NAME]],PITCHERPROJECTIONS[],COLUMN(PITCHERPROJECTIONS[[#This Row],[BB]]),FALSE)</f>
        <v>41.666666666666671</v>
      </c>
      <c r="N152" s="20">
        <f>MYRANKS_P[[#This Row],[ER]]*9/MYRANKS_P[[#This Row],[IP]]</f>
        <v>3.9502850501560873</v>
      </c>
      <c r="O152" s="20">
        <f>(MYRANKS_P[[#This Row],[BB]]+MYRANKS_P[[#This Row],[H]])/MYRANKS_P[[#This Row],[IP]]</f>
        <v>1.3305371935288375</v>
      </c>
      <c r="P152" s="20">
        <f>MYRANKS_P[[#This Row],[W]]/3.03-VLOOKUP(MYRANKS_P[[#This Row],[POS]],ReplacementLevel_P[],COLUMN(ReplacementLevel_P[W]),FALSE)</f>
        <v>-0.5064279673361316</v>
      </c>
      <c r="Q152" s="20">
        <f>MYRANKS_P[[#This Row],[SV]]/9.95</f>
        <v>0</v>
      </c>
      <c r="R152" s="20">
        <f>MYRANKS_P[[#This Row],[SO]]/39.3-VLOOKUP(MYRANKS_P[[#This Row],[POS]],ReplacementLevel_P[],COLUMN(ReplacementLevel_P[SO]),FALSE)</f>
        <v>-1.0899236641221366</v>
      </c>
      <c r="S152" s="20">
        <f>((475+MYRANKS_P[[#This Row],[ER]])*9/(1192+MYRANKS_P[[#This Row],[IP]])-3.59)/-0.076-VLOOKUP(MYRANKS_P[[#This Row],[POS]],ReplacementLevel_P[],COLUMN(ReplacementLevel_P[ERA]),FALSE)</f>
        <v>0.19209156087327789</v>
      </c>
      <c r="T152" s="20">
        <f>((1466+MYRANKS_P[[#This Row],[BB]]+MYRANKS_P[[#This Row],[H]])/(1192+MYRANKS_P[[#This Row],[IP]])-1.23)/-0.015-VLOOKUP(MYRANKS_P[[#This Row],[POS]],ReplacementLevel_P[],COLUMN(ReplacementLevel_P[WHIP]),FALSE)</f>
        <v>-0.23121107944985875</v>
      </c>
      <c r="U152" s="20">
        <f>MYRANKS_P[[#This Row],[WSGP]]+MYRANKS_P[[#This Row],[SVSGP]]+MYRANKS_P[[#This Row],[SOSGP]]+MYRANKS_P[[#This Row],[ERASGP]]+MYRANKS_P[[#This Row],[WHIPSGP]]</f>
        <v>-1.6354711500348491</v>
      </c>
      <c r="V152" s="65">
        <f>_xlfn.RANK.EQ(MYRANKS_P[[#This Row],[TTLSGP]],U:U,0)</f>
        <v>151</v>
      </c>
    </row>
    <row r="153" spans="1:22" x14ac:dyDescent="0.25">
      <c r="A153" s="6" t="s">
        <v>3931</v>
      </c>
      <c r="B153" s="58" t="str">
        <f>VLOOKUP(MYRANKS_P[[#This Row],[PLAYERID]],PLAYERIDMAP[],COLUMN(PLAYERIDMAP[[#This Row],[PLAYERNAME]]),FALSE)</f>
        <v>Carlos Martinez</v>
      </c>
      <c r="C153" s="58" t="str">
        <f>VLOOKUP(MYRANKS_P[[#This Row],[PLAYERID]],PLAYERIDMAP[],COLUMN(PLAYERIDMAP[TEAM]),FALSE)</f>
        <v>STL</v>
      </c>
      <c r="D153" s="58" t="str">
        <f>VLOOKUP(MYRANKS_P[[#This Row],[PLAYERID]],PLAYERIDMAP[],COLUMN(PLAYERIDMAP[[#This Row],[POS]]),FALSE)</f>
        <v>P</v>
      </c>
      <c r="E153" s="58">
        <f>VLOOKUP(MYRANKS_P[[#This Row],[PLAYERID]],PLAYERIDMAP[],COLUMN(PLAYERIDMAP[[#This Row],[IDFANGRAPHS]]),FALSE)</f>
        <v>11682</v>
      </c>
      <c r="F153" s="64">
        <f>VLOOKUP(MYRANKS_P[[#This Row],[PLAYER NAME]],PITCHERPROJECTIONS[],COLUMN(PITCHERPROJECTIONS[[#This Row],[W]]),FALSE)</f>
        <v>5.8023669265902837</v>
      </c>
      <c r="G153" s="58">
        <f>VLOOKUP(MYRANKS_P[[#This Row],[PLAYER NAME]],PITCHERPROJECTIONS[],COLUMN(PITCHERPROJECTIONS[[#This Row],[SV]]),FALSE)</f>
        <v>0</v>
      </c>
      <c r="H153" s="58">
        <f>VLOOKUP(MYRANKS_P[[#This Row],[PLAYER NAME]],PITCHERPROJECTIONS[],COLUMN(PITCHERPROJECTIONS[[#This Row],[IP]]),FALSE)</f>
        <v>100</v>
      </c>
      <c r="I153" s="64">
        <f>VLOOKUP(MYRANKS_P[[#This Row],[PLAYER NAME]],PITCHERPROJECTIONS[],COLUMN(PITCHERPROJECTIONS[[#This Row],[H]]),FALSE)</f>
        <v>96.865447174406995</v>
      </c>
      <c r="J153" s="64">
        <f>VLOOKUP(MYRANKS_P[[#This Row],[PLAYER NAME]],PITCHERPROJECTIONS[],COLUMN(PITCHERPROJECTIONS[[#This Row],[ER]]),FALSE)</f>
        <v>40.154794294027539</v>
      </c>
      <c r="K153" s="64">
        <f>VLOOKUP(MYRANKS_P[[#This Row],[PLAYER NAME]],PITCHERPROJECTIONS[],COLUMN(PITCHERPROJECTIONS[[#This Row],[HR]]),FALSE)</f>
        <v>8.7702090791689127</v>
      </c>
      <c r="L153" s="64">
        <f>VLOOKUP(MYRANKS_P[[#This Row],[PLAYER NAME]],PITCHERPROJECTIONS[],COLUMN(PITCHERPROJECTIONS[[#This Row],[SO]]),FALSE)</f>
        <v>84.444444444444443</v>
      </c>
      <c r="M153" s="64">
        <f>VLOOKUP(MYRANKS_P[[#This Row],[PLAYER NAME]],PITCHERPROJECTIONS[],COLUMN(PITCHERPROJECTIONS[[#This Row],[BB]]),FALSE)</f>
        <v>31.111111111111107</v>
      </c>
      <c r="N153" s="68">
        <f>MYRANKS_P[[#This Row],[ER]]*9/MYRANKS_P[[#This Row],[IP]]</f>
        <v>3.6139314864624783</v>
      </c>
      <c r="O153" s="68">
        <f>(MYRANKS_P[[#This Row],[BB]]+MYRANKS_P[[#This Row],[H]])/MYRANKS_P[[#This Row],[IP]]</f>
        <v>1.279765582855181</v>
      </c>
      <c r="P153" s="65">
        <f>MYRANKS_P[[#This Row],[W]]/3.03-VLOOKUP(MYRANKS_P[[#This Row],[POS]],ReplacementLevel_P[],COLUMN(ReplacementLevel_P[W]),FALSE)</f>
        <v>-1.375027416966903</v>
      </c>
      <c r="Q153" s="68">
        <f>MYRANKS_P[[#This Row],[SV]]/9.95</f>
        <v>0</v>
      </c>
      <c r="R153" s="65">
        <f>MYRANKS_P[[#This Row],[SO]]/39.3-VLOOKUP(MYRANKS_P[[#This Row],[POS]],ReplacementLevel_P[],COLUMN(ReplacementLevel_P[SO]),FALSE)</f>
        <v>-1.2312864009047213</v>
      </c>
      <c r="S153" s="65">
        <f>((475+MYRANKS_P[[#This Row],[ER]])*9/(1192+MYRANKS_P[[#This Row],[IP]])-3.59)/-0.076-VLOOKUP(MYRANKS_P[[#This Row],[POS]],ReplacementLevel_P[],COLUMN(ReplacementLevel_P[ERA]),FALSE)</f>
        <v>0.69921593769097101</v>
      </c>
      <c r="T153" s="65">
        <f>((1466+MYRANKS_P[[#This Row],[BB]]+MYRANKS_P[[#This Row],[H]])/(1192+MYRANKS_P[[#This Row],[IP]])-1.23)/-0.015-VLOOKUP(MYRANKS_P[[#This Row],[POS]],ReplacementLevel_P[],COLUMN(ReplacementLevel_P[WHIP]),FALSE)</f>
        <v>0.26146758072662341</v>
      </c>
      <c r="U153" s="68">
        <f>MYRANKS_P[[#This Row],[WSGP]]+MYRANKS_P[[#This Row],[SVSGP]]+MYRANKS_P[[#This Row],[SOSGP]]+MYRANKS_P[[#This Row],[ERASGP]]+MYRANKS_P[[#This Row],[WHIPSGP]]</f>
        <v>-1.6456302994540299</v>
      </c>
      <c r="V153" s="65">
        <f>_xlfn.RANK.EQ(MYRANKS_P[[#This Row],[TTLSGP]],U:U,0)</f>
        <v>152</v>
      </c>
    </row>
    <row r="154" spans="1:22" x14ac:dyDescent="0.25">
      <c r="A154" s="6" t="s">
        <v>1716</v>
      </c>
      <c r="B154" s="16" t="str">
        <f>VLOOKUP(MYRANKS_P[[#This Row],[PLAYERID]],PLAYERIDMAP[],COLUMN(PLAYERIDMAP[[#This Row],[PLAYERNAME]]),FALSE)</f>
        <v>Felix Doubront</v>
      </c>
      <c r="C154" s="16" t="str">
        <f>VLOOKUP(MYRANKS_P[[#This Row],[PLAYERID]],PLAYERIDMAP[],COLUMN(PLAYERIDMAP[TEAM]),FALSE)</f>
        <v>BOS</v>
      </c>
      <c r="D154" s="16" t="str">
        <f>VLOOKUP(MYRANKS_P[[#This Row],[PLAYERID]],PLAYERIDMAP[],COLUMN(PLAYERIDMAP[[#This Row],[POS]]),FALSE)</f>
        <v>P</v>
      </c>
      <c r="E154" s="16">
        <f>VLOOKUP(MYRANKS_P[[#This Row],[PLAYERID]],PLAYERIDMAP[],COLUMN(PLAYERIDMAP[[#This Row],[IDFANGRAPHS]]),FALSE)</f>
        <v>1478</v>
      </c>
      <c r="F154" s="36">
        <f>VLOOKUP(MYRANKS_P[[#This Row],[PLAYER NAME]],PITCHERPROJECTIONS[],COLUMN(PITCHERPROJECTIONS[[#This Row],[W]]),FALSE)</f>
        <v>9.1667950409708627</v>
      </c>
      <c r="G154" s="18">
        <f>VLOOKUP(MYRANKS_P[[#This Row],[PLAYER NAME]],PITCHERPROJECTIONS[],COLUMN(PITCHERPROJECTIONS[[#This Row],[SV]]),FALSE)</f>
        <v>0</v>
      </c>
      <c r="H154" s="18">
        <f>VLOOKUP(MYRANKS_P[[#This Row],[PLAYER NAME]],PITCHERPROJECTIONS[],COLUMN(PITCHERPROJECTIONS[[#This Row],[IP]]),FALSE)</f>
        <v>140</v>
      </c>
      <c r="I154" s="36">
        <f>VLOOKUP(MYRANKS_P[[#This Row],[PLAYER NAME]],PITCHERPROJECTIONS[],COLUMN(PITCHERPROJECTIONS[[#This Row],[H]]),FALSE)</f>
        <v>141.01439383652132</v>
      </c>
      <c r="J154" s="36">
        <f>VLOOKUP(MYRANKS_P[[#This Row],[PLAYER NAME]],PITCHERPROJECTIONS[],COLUMN(PITCHERPROJECTIONS[[#This Row],[ER]]),FALSE)</f>
        <v>67.336945026482397</v>
      </c>
      <c r="K154" s="36">
        <f>VLOOKUP(MYRANKS_P[[#This Row],[PLAYER NAME]],PITCHERPROJECTIONS[],COLUMN(PITCHERPROJECTIONS[[#This Row],[HR]]),FALSE)</f>
        <v>15.571404996152566</v>
      </c>
      <c r="L154" s="36">
        <f>VLOOKUP(MYRANKS_P[[#This Row],[PLAYER NAME]],PITCHERPROJECTIONS[],COLUMN(PITCHERPROJECTIONS[[#This Row],[SO]]),FALSE)</f>
        <v>130.66666666666666</v>
      </c>
      <c r="M154" s="36">
        <f>VLOOKUP(MYRANKS_P[[#This Row],[PLAYER NAME]],PITCHERPROJECTIONS[],COLUMN(PITCHERPROJECTIONS[[#This Row],[BB]]),FALSE)</f>
        <v>62.222222222222221</v>
      </c>
      <c r="N154" s="20">
        <f>MYRANKS_P[[#This Row],[ER]]*9/MYRANKS_P[[#This Row],[IP]]</f>
        <v>4.3288036088452975</v>
      </c>
      <c r="O154" s="20">
        <f>(MYRANKS_P[[#This Row],[BB]]+MYRANKS_P[[#This Row],[H]])/MYRANKS_P[[#This Row],[IP]]</f>
        <v>1.4516901147053112</v>
      </c>
      <c r="P154" s="20">
        <f>MYRANKS_P[[#This Row],[W]]/3.03-VLOOKUP(MYRANKS_P[[#This Row],[POS]],ReplacementLevel_P[],COLUMN(ReplacementLevel_P[W]),FALSE)</f>
        <v>-0.26465510198981423</v>
      </c>
      <c r="Q154" s="20">
        <f>MYRANKS_P[[#This Row],[SV]]/9.95</f>
        <v>0</v>
      </c>
      <c r="R154" s="20">
        <f>MYRANKS_P[[#This Row],[SO]]/39.3-VLOOKUP(MYRANKS_P[[#This Row],[POS]],ReplacementLevel_P[],COLUMN(ReplacementLevel_P[SO]),FALSE)</f>
        <v>-5.5148430873621646E-2</v>
      </c>
      <c r="S154" s="20">
        <f>((475+MYRANKS_P[[#This Row],[ER]])*9/(1192+MYRANKS_P[[#This Row],[IP]])-3.59)/-0.076-VLOOKUP(MYRANKS_P[[#This Row],[POS]],ReplacementLevel_P[],COLUMN(ReplacementLevel_P[ERA]),FALSE)</f>
        <v>-0.29945812824346296</v>
      </c>
      <c r="T154" s="20">
        <f>((1466+MYRANKS_P[[#This Row],[BB]]+MYRANKS_P[[#This Row],[H]])/(1192+MYRANKS_P[[#This Row],[IP]])-1.23)/-0.015-VLOOKUP(MYRANKS_P[[#This Row],[POS]],ReplacementLevel_P[],COLUMN(ReplacementLevel_P[WHIP]),FALSE)</f>
        <v>-1.0353761791162979</v>
      </c>
      <c r="U154" s="20">
        <f>MYRANKS_P[[#This Row],[WSGP]]+MYRANKS_P[[#This Row],[SVSGP]]+MYRANKS_P[[#This Row],[SOSGP]]+MYRANKS_P[[#This Row],[ERASGP]]+MYRANKS_P[[#This Row],[WHIPSGP]]</f>
        <v>-1.6546378402231967</v>
      </c>
      <c r="V154" s="65">
        <f>_xlfn.RANK.EQ(MYRANKS_P[[#This Row],[TTLSGP]],U:U,0)</f>
        <v>153</v>
      </c>
    </row>
    <row r="155" spans="1:22" x14ac:dyDescent="0.25">
      <c r="A155" s="6" t="s">
        <v>1845</v>
      </c>
      <c r="B155" s="16" t="str">
        <f>VLOOKUP(MYRANKS_P[[#This Row],[PLAYERID]],PLAYERIDMAP[],COLUMN(PLAYERIDMAP[[#This Row],[PLAYERNAME]]),FALSE)</f>
        <v>Brandon Beachy</v>
      </c>
      <c r="C155" s="16" t="str">
        <f>VLOOKUP(MYRANKS_P[[#This Row],[PLAYERID]],PLAYERIDMAP[],COLUMN(PLAYERIDMAP[TEAM]),FALSE)</f>
        <v>ATL</v>
      </c>
      <c r="D155" s="16" t="str">
        <f>VLOOKUP(MYRANKS_P[[#This Row],[PLAYERID]],PLAYERIDMAP[],COLUMN(PLAYERIDMAP[[#This Row],[POS]]),FALSE)</f>
        <v>P</v>
      </c>
      <c r="E155" s="16">
        <f>VLOOKUP(MYRANKS_P[[#This Row],[PLAYERID]],PLAYERIDMAP[],COLUMN(PLAYERIDMAP[[#This Row],[IDFANGRAPHS]]),FALSE)</f>
        <v>8851</v>
      </c>
      <c r="F155" s="36">
        <f>VLOOKUP(MYRANKS_P[[#This Row],[PLAYER NAME]],PITCHERPROJECTIONS[],COLUMN(PITCHERPROJECTIONS[[#This Row],[W]]),FALSE)</f>
        <v>6.0101937008057789</v>
      </c>
      <c r="G155" s="18">
        <f>VLOOKUP(MYRANKS_P[[#This Row],[PLAYER NAME]],PITCHERPROJECTIONS[],COLUMN(PITCHERPROJECTIONS[[#This Row],[SV]]),FALSE)</f>
        <v>0</v>
      </c>
      <c r="H155" s="18">
        <f>VLOOKUP(MYRANKS_P[[#This Row],[PLAYER NAME]],PITCHERPROJECTIONS[],COLUMN(PITCHERPROJECTIONS[[#This Row],[IP]]),FALSE)</f>
        <v>100</v>
      </c>
      <c r="I155" s="36">
        <f>VLOOKUP(MYRANKS_P[[#This Row],[PLAYER NAME]],PITCHERPROJECTIONS[],COLUMN(PITCHERPROJECTIONS[[#This Row],[H]]),FALSE)</f>
        <v>94.871214982919696</v>
      </c>
      <c r="J155" s="36">
        <f>VLOOKUP(MYRANKS_P[[#This Row],[PLAYER NAME]],PITCHERPROJECTIONS[],COLUMN(PITCHERPROJECTIONS[[#This Row],[ER]]),FALSE)</f>
        <v>42.854702092029854</v>
      </c>
      <c r="K155" s="36">
        <f>VLOOKUP(MYRANKS_P[[#This Row],[PLAYER NAME]],PITCHERPROJECTIONS[],COLUMN(PITCHERPROJECTIONS[[#This Row],[HR]]),FALSE)</f>
        <v>12.727240022043325</v>
      </c>
      <c r="L155" s="36">
        <f>VLOOKUP(MYRANKS_P[[#This Row],[PLAYER NAME]],PITCHERPROJECTIONS[],COLUMN(PITCHERPROJECTIONS[[#This Row],[SO]]),FALSE)</f>
        <v>88.888888888888886</v>
      </c>
      <c r="M155" s="36">
        <f>VLOOKUP(MYRANKS_P[[#This Row],[PLAYER NAME]],PITCHERPROJECTIONS[],COLUMN(PITCHERPROJECTIONS[[#This Row],[BB]]),FALSE)</f>
        <v>32.222222222222221</v>
      </c>
      <c r="N155" s="20">
        <f>MYRANKS_P[[#This Row],[ER]]*9/MYRANKS_P[[#This Row],[IP]]</f>
        <v>3.8569231882826869</v>
      </c>
      <c r="O155" s="20">
        <f>(MYRANKS_P[[#This Row],[BB]]+MYRANKS_P[[#This Row],[H]])/MYRANKS_P[[#This Row],[IP]]</f>
        <v>1.2709343720514192</v>
      </c>
      <c r="P155" s="20">
        <f>MYRANKS_P[[#This Row],[W]]/3.03-VLOOKUP(MYRANKS_P[[#This Row],[POS]],ReplacementLevel_P[],COLUMN(ReplacementLevel_P[W]),FALSE)</f>
        <v>-1.3064377225063435</v>
      </c>
      <c r="Q155" s="20">
        <f>MYRANKS_P[[#This Row],[SV]]/9.95</f>
        <v>0</v>
      </c>
      <c r="R155" s="20">
        <f>MYRANKS_P[[#This Row],[SO]]/39.3-VLOOKUP(MYRANKS_P[[#This Row],[POS]],ReplacementLevel_P[],COLUMN(ReplacementLevel_P[SO]),FALSE)</f>
        <v>-1.1181962114786539</v>
      </c>
      <c r="S155" s="20">
        <f>((475+MYRANKS_P[[#This Row],[ER]])*9/(1192+MYRANKS_P[[#This Row],[IP]])-3.59)/-0.076-VLOOKUP(MYRANKS_P[[#This Row],[POS]],ReplacementLevel_P[],COLUMN(ReplacementLevel_P[ERA]),FALSE)</f>
        <v>0.45175005266958218</v>
      </c>
      <c r="T155" s="20">
        <f>((1466+MYRANKS_P[[#This Row],[BB]]+MYRANKS_P[[#This Row],[H]])/(1192+MYRANKS_P[[#This Row],[IP]])-1.23)/-0.015-VLOOKUP(MYRANKS_P[[#This Row],[POS]],ReplacementLevel_P[],COLUMN(ReplacementLevel_P[WHIP]),FALSE)</f>
        <v>0.3070362639245619</v>
      </c>
      <c r="U155" s="20">
        <f>MYRANKS_P[[#This Row],[WSGP]]+MYRANKS_P[[#This Row],[SVSGP]]+MYRANKS_P[[#This Row],[SOSGP]]+MYRANKS_P[[#This Row],[ERASGP]]+MYRANKS_P[[#This Row],[WHIPSGP]]</f>
        <v>-1.6658476173908534</v>
      </c>
      <c r="V155" s="65">
        <f>_xlfn.RANK.EQ(MYRANKS_P[[#This Row],[TTLSGP]],U:U,0)</f>
        <v>154</v>
      </c>
    </row>
    <row r="156" spans="1:22" x14ac:dyDescent="0.25">
      <c r="A156" s="6" t="s">
        <v>1793</v>
      </c>
      <c r="B156" s="16" t="str">
        <f>VLOOKUP(MYRANKS_P[[#This Row],[PLAYERID]],PLAYERIDMAP[],COLUMN(PLAYERIDMAP[[#This Row],[PLAYERNAME]]),FALSE)</f>
        <v>Joel Peralta</v>
      </c>
      <c r="C156" s="16" t="str">
        <f>VLOOKUP(MYRANKS_P[[#This Row],[PLAYERID]],PLAYERIDMAP[],COLUMN(PLAYERIDMAP[TEAM]),FALSE)</f>
        <v>TB</v>
      </c>
      <c r="D156" s="16" t="str">
        <f>VLOOKUP(MYRANKS_P[[#This Row],[PLAYERID]],PLAYERIDMAP[],COLUMN(PLAYERIDMAP[[#This Row],[POS]]),FALSE)</f>
        <v>P</v>
      </c>
      <c r="E156" s="16">
        <f>VLOOKUP(MYRANKS_P[[#This Row],[PLAYERID]],PLAYERIDMAP[],COLUMN(PLAYERIDMAP[[#This Row],[IDFANGRAPHS]]),FALSE)</f>
        <v>2332</v>
      </c>
      <c r="F156" s="36">
        <f>VLOOKUP(MYRANKS_P[[#This Row],[PLAYER NAME]],PITCHERPROJECTIONS[],COLUMN(PITCHERPROJECTIONS[[#This Row],[W]]),FALSE)</f>
        <v>3.8299656739671355</v>
      </c>
      <c r="G156" s="18">
        <f>VLOOKUP(MYRANKS_P[[#This Row],[PLAYER NAME]],PITCHERPROJECTIONS[],COLUMN(PITCHERPROJECTIONS[[#This Row],[SV]]),FALSE)</f>
        <v>0</v>
      </c>
      <c r="H156" s="18">
        <f>VLOOKUP(MYRANKS_P[[#This Row],[PLAYER NAME]],PITCHERPROJECTIONS[],COLUMN(PITCHERPROJECTIONS[[#This Row],[IP]]),FALSE)</f>
        <v>65</v>
      </c>
      <c r="I156" s="36">
        <f>VLOOKUP(MYRANKS_P[[#This Row],[PLAYER NAME]],PITCHERPROJECTIONS[],COLUMN(PITCHERPROJECTIONS[[#This Row],[H]]),FALSE)</f>
        <v>50.702729532138818</v>
      </c>
      <c r="J156" s="36">
        <f>VLOOKUP(MYRANKS_P[[#This Row],[PLAYER NAME]],PITCHERPROJECTIONS[],COLUMN(PITCHERPROJECTIONS[[#This Row],[ER]]),FALSE)</f>
        <v>22.850378128944008</v>
      </c>
      <c r="K156" s="36">
        <f>VLOOKUP(MYRANKS_P[[#This Row],[PLAYER NAME]],PITCHERPROJECTIONS[],COLUMN(PITCHERPROJECTIONS[[#This Row],[HR]]),FALSE)</f>
        <v>8.3258526552619454</v>
      </c>
      <c r="L156" s="36">
        <f>VLOOKUP(MYRANKS_P[[#This Row],[PLAYER NAME]],PITCHERPROJECTIONS[],COLUMN(PITCHERPROJECTIONS[[#This Row],[SO]]),FALSE)</f>
        <v>67.888888888888886</v>
      </c>
      <c r="M156" s="36">
        <f>VLOOKUP(MYRANKS_P[[#This Row],[PLAYER NAME]],PITCHERPROJECTIONS[],COLUMN(PITCHERPROJECTIONS[[#This Row],[BB]]),FALSE)</f>
        <v>20.222222222222221</v>
      </c>
      <c r="N156" s="20">
        <f>MYRANKS_P[[#This Row],[ER]]*9/MYRANKS_P[[#This Row],[IP]]</f>
        <v>3.1638985101614781</v>
      </c>
      <c r="O156" s="20">
        <f>(MYRANKS_P[[#This Row],[BB]]+MYRANKS_P[[#This Row],[H]])/MYRANKS_P[[#This Row],[IP]]</f>
        <v>1.0911531039132469</v>
      </c>
      <c r="P156" s="20">
        <f>MYRANKS_P[[#This Row],[W]]/3.03-VLOOKUP(MYRANKS_P[[#This Row],[POS]],ReplacementLevel_P[],COLUMN(ReplacementLevel_P[W]),FALSE)</f>
        <v>-2.0259849260834537</v>
      </c>
      <c r="Q156" s="20">
        <f>MYRANKS_P[[#This Row],[SV]]/9.95</f>
        <v>0</v>
      </c>
      <c r="R156" s="20">
        <f>MYRANKS_P[[#This Row],[SO]]/39.3-VLOOKUP(MYRANKS_P[[#This Row],[POS]],ReplacementLevel_P[],COLUMN(ReplacementLevel_P[SO]),FALSE)</f>
        <v>-1.6525473565168221</v>
      </c>
      <c r="S156" s="20">
        <f>((475+MYRANKS_P[[#This Row],[ER]])*9/(1192+MYRANKS_P[[#This Row],[IP]])-3.59)/-0.076-VLOOKUP(MYRANKS_P[[#This Row],[POS]],ReplacementLevel_P[],COLUMN(ReplacementLevel_P[ERA]),FALSE)</f>
        <v>1.0147213168310467</v>
      </c>
      <c r="T156" s="20">
        <f>((1466+MYRANKS_P[[#This Row],[BB]]+MYRANKS_P[[#This Row],[H]])/(1192+MYRANKS_P[[#This Row],[IP]])-1.23)/-0.015-VLOOKUP(MYRANKS_P[[#This Row],[POS]],ReplacementLevel_P[],COLUMN(ReplacementLevel_P[WHIP]),FALSE)</f>
        <v>0.99714124877426991</v>
      </c>
      <c r="U156" s="20">
        <f>MYRANKS_P[[#This Row],[WSGP]]+MYRANKS_P[[#This Row],[SVSGP]]+MYRANKS_P[[#This Row],[SOSGP]]+MYRANKS_P[[#This Row],[ERASGP]]+MYRANKS_P[[#This Row],[WHIPSGP]]</f>
        <v>-1.6666697169949589</v>
      </c>
      <c r="V156" s="65">
        <f>_xlfn.RANK.EQ(MYRANKS_P[[#This Row],[TTLSGP]],U:U,0)</f>
        <v>155</v>
      </c>
    </row>
    <row r="157" spans="1:22" x14ac:dyDescent="0.25">
      <c r="A157" s="6" t="s">
        <v>2062</v>
      </c>
      <c r="B157" s="16" t="str">
        <f>VLOOKUP(MYRANKS_P[[#This Row],[PLAYERID]],PLAYERIDMAP[],COLUMN(PLAYERIDMAP[[#This Row],[PLAYERNAME]]),FALSE)</f>
        <v>Jenrry Mejia</v>
      </c>
      <c r="C157" s="16" t="str">
        <f>VLOOKUP(MYRANKS_P[[#This Row],[PLAYERID]],PLAYERIDMAP[],COLUMN(PLAYERIDMAP[TEAM]),FALSE)</f>
        <v>NYM</v>
      </c>
      <c r="D157" s="16" t="str">
        <f>VLOOKUP(MYRANKS_P[[#This Row],[PLAYERID]],PLAYERIDMAP[],COLUMN(PLAYERIDMAP[[#This Row],[POS]]),FALSE)</f>
        <v>P</v>
      </c>
      <c r="E157" s="16">
        <f>VLOOKUP(MYRANKS_P[[#This Row],[PLAYERID]],PLAYERIDMAP[],COLUMN(PLAYERIDMAP[[#This Row],[IDFANGRAPHS]]),FALSE)</f>
        <v>8476</v>
      </c>
      <c r="F157" s="36">
        <f>VLOOKUP(MYRANKS_P[[#This Row],[PLAYER NAME]],PITCHERPROJECTIONS[],COLUMN(PITCHERPROJECTIONS[[#This Row],[W]]),FALSE)</f>
        <v>7.8603098361292965</v>
      </c>
      <c r="G157" s="18">
        <f>VLOOKUP(MYRANKS_P[[#This Row],[PLAYER NAME]],PITCHERPROJECTIONS[],COLUMN(PITCHERPROJECTIONS[[#This Row],[SV]]),FALSE)</f>
        <v>0</v>
      </c>
      <c r="H157" s="18">
        <f>VLOOKUP(MYRANKS_P[[#This Row],[PLAYER NAME]],PITCHERPROJECTIONS[],COLUMN(PITCHERPROJECTIONS[[#This Row],[IP]]),FALSE)</f>
        <v>150</v>
      </c>
      <c r="I157" s="36">
        <f>VLOOKUP(MYRANKS_P[[#This Row],[PLAYER NAME]],PITCHERPROJECTIONS[],COLUMN(PITCHERPROJECTIONS[[#This Row],[H]]),FALSE)</f>
        <v>161.95522201904257</v>
      </c>
      <c r="J157" s="36">
        <f>VLOOKUP(MYRANKS_P[[#This Row],[PLAYER NAME]],PITCHERPROJECTIONS[],COLUMN(PITCHERPROJECTIONS[[#This Row],[ER]]),FALSE)</f>
        <v>66.707708398792548</v>
      </c>
      <c r="K157" s="36">
        <f>VLOOKUP(MYRANKS_P[[#This Row],[PLAYER NAME]],PITCHERPROJECTIONS[],COLUMN(PITCHERPROJECTIONS[[#This Row],[HR]]),FALSE)</f>
        <v>12.151300450415112</v>
      </c>
      <c r="L157" s="36">
        <f>VLOOKUP(MYRANKS_P[[#This Row],[PLAYER NAME]],PITCHERPROJECTIONS[],COLUMN(PITCHERPROJECTIONS[[#This Row],[SO]]),FALSE)</f>
        <v>116.66666666666667</v>
      </c>
      <c r="M157" s="36">
        <f>VLOOKUP(MYRANKS_P[[#This Row],[PLAYER NAME]],PITCHERPROJECTIONS[],COLUMN(PITCHERPROJECTIONS[[#This Row],[BB]]),FALSE)</f>
        <v>46.666666666666664</v>
      </c>
      <c r="N157" s="20">
        <f>MYRANKS_P[[#This Row],[ER]]*9/MYRANKS_P[[#This Row],[IP]]</f>
        <v>4.0024625039275525</v>
      </c>
      <c r="O157" s="20">
        <f>(MYRANKS_P[[#This Row],[BB]]+MYRANKS_P[[#This Row],[H]])/MYRANKS_P[[#This Row],[IP]]</f>
        <v>1.3908125912380616</v>
      </c>
      <c r="P157" s="20">
        <f>MYRANKS_P[[#This Row],[W]]/3.03-VLOOKUP(MYRANKS_P[[#This Row],[POS]],ReplacementLevel_P[],COLUMN(ReplacementLevel_P[W]),FALSE)</f>
        <v>-0.69583833791112326</v>
      </c>
      <c r="Q157" s="20">
        <f>MYRANKS_P[[#This Row],[SV]]/9.95</f>
        <v>0</v>
      </c>
      <c r="R157" s="20">
        <f>MYRANKS_P[[#This Row],[SO]]/39.3-VLOOKUP(MYRANKS_P[[#This Row],[POS]],ReplacementLevel_P[],COLUMN(ReplacementLevel_P[SO]),FALSE)</f>
        <v>-0.41138252756573301</v>
      </c>
      <c r="S157" s="20">
        <f>((475+MYRANKS_P[[#This Row],[ER]])*9/(1192+MYRANKS_P[[#This Row],[IP]])-3.59)/-0.076-VLOOKUP(MYRANKS_P[[#This Row],[POS]],ReplacementLevel_P[],COLUMN(ReplacementLevel_P[ERA]),FALSE)</f>
        <v>0.11535399257654733</v>
      </c>
      <c r="T157" s="20">
        <f>((1466+MYRANKS_P[[#This Row],[BB]]+MYRANKS_P[[#This Row],[H]])/(1192+MYRANKS_P[[#This Row],[IP]])-1.23)/-0.015-VLOOKUP(MYRANKS_P[[#This Row],[POS]],ReplacementLevel_P[],COLUMN(ReplacementLevel_P[WHIP]),FALSE)</f>
        <v>-0.68035711305063673</v>
      </c>
      <c r="U157" s="20">
        <f>MYRANKS_P[[#This Row],[WSGP]]+MYRANKS_P[[#This Row],[SVSGP]]+MYRANKS_P[[#This Row],[SOSGP]]+MYRANKS_P[[#This Row],[ERASGP]]+MYRANKS_P[[#This Row],[WHIPSGP]]</f>
        <v>-1.6722239859509456</v>
      </c>
      <c r="V157" s="65">
        <f>_xlfn.RANK.EQ(MYRANKS_P[[#This Row],[TTLSGP]],U:U,0)</f>
        <v>156</v>
      </c>
    </row>
    <row r="158" spans="1:22" x14ac:dyDescent="0.25">
      <c r="A158" s="6" t="s">
        <v>1858</v>
      </c>
      <c r="B158" s="16" t="str">
        <f>VLOOKUP(MYRANKS_P[[#This Row],[PLAYERID]],PLAYERIDMAP[],COLUMN(PLAYERIDMAP[[#This Row],[PLAYERNAME]]),FALSE)</f>
        <v>Edward Mujica</v>
      </c>
      <c r="C158" s="16" t="str">
        <f>VLOOKUP(MYRANKS_P[[#This Row],[PLAYERID]],PLAYERIDMAP[],COLUMN(PLAYERIDMAP[TEAM]),FALSE)</f>
        <v>BOS</v>
      </c>
      <c r="D158" s="16" t="str">
        <f>VLOOKUP(MYRANKS_P[[#This Row],[PLAYERID]],PLAYERIDMAP[],COLUMN(PLAYERIDMAP[[#This Row],[POS]]),FALSE)</f>
        <v>P</v>
      </c>
      <c r="E158" s="16">
        <f>VLOOKUP(MYRANKS_P[[#This Row],[PLAYERID]],PLAYERIDMAP[],COLUMN(PLAYERIDMAP[[#This Row],[IDFANGRAPHS]]),FALSE)</f>
        <v>3970</v>
      </c>
      <c r="F158" s="36">
        <f>VLOOKUP(MYRANKS_P[[#This Row],[PLAYER NAME]],PITCHERPROJECTIONS[],COLUMN(PITCHERPROJECTIONS[[#This Row],[W]]),FALSE)</f>
        <v>4.2418594795903504</v>
      </c>
      <c r="G158" s="18">
        <f>VLOOKUP(MYRANKS_P[[#This Row],[PLAYER NAME]],PITCHERPROJECTIONS[],COLUMN(PITCHERPROJECTIONS[[#This Row],[SV]]),FALSE)</f>
        <v>5</v>
      </c>
      <c r="H158" s="18">
        <f>VLOOKUP(MYRANKS_P[[#This Row],[PLAYER NAME]],PITCHERPROJECTIONS[],COLUMN(PITCHERPROJECTIONS[[#This Row],[IP]]),FALSE)</f>
        <v>65</v>
      </c>
      <c r="I158" s="36">
        <f>VLOOKUP(MYRANKS_P[[#This Row],[PLAYER NAME]],PITCHERPROJECTIONS[],COLUMN(PITCHERPROJECTIONS[[#This Row],[H]]),FALSE)</f>
        <v>60.114365286983698</v>
      </c>
      <c r="J158" s="36">
        <f>VLOOKUP(MYRANKS_P[[#This Row],[PLAYER NAME]],PITCHERPROJECTIONS[],COLUMN(PITCHERPROJECTIONS[[#This Row],[ER]]),FALSE)</f>
        <v>23.887069699377548</v>
      </c>
      <c r="K158" s="36">
        <f>VLOOKUP(MYRANKS_P[[#This Row],[PLAYER NAME]],PITCHERPROJECTIONS[],COLUMN(PITCHERPROJECTIONS[[#This Row],[HR]]),FALSE)</f>
        <v>8.2961491116246791</v>
      </c>
      <c r="L158" s="36">
        <f>VLOOKUP(MYRANKS_P[[#This Row],[PLAYER NAME]],PITCHERPROJECTIONS[],COLUMN(PITCHERPROJECTIONS[[#This Row],[SO]]),FALSE)</f>
        <v>44.777777777777779</v>
      </c>
      <c r="M158" s="36">
        <f>VLOOKUP(MYRANKS_P[[#This Row],[PLAYER NAME]],PITCHERPROJECTIONS[],COLUMN(PITCHERPROJECTIONS[[#This Row],[BB]]),FALSE)</f>
        <v>10.111111111111111</v>
      </c>
      <c r="N158" s="20">
        <f>MYRANKS_P[[#This Row],[ER]]*9/MYRANKS_P[[#This Row],[IP]]</f>
        <v>3.3074404199138145</v>
      </c>
      <c r="O158" s="20">
        <f>(MYRANKS_P[[#This Row],[BB]]+MYRANKS_P[[#This Row],[H]])/MYRANKS_P[[#This Row],[IP]]</f>
        <v>1.0803919445860741</v>
      </c>
      <c r="P158" s="20">
        <f>MYRANKS_P[[#This Row],[W]]/3.03-VLOOKUP(MYRANKS_P[[#This Row],[POS]],ReplacementLevel_P[],COLUMN(ReplacementLevel_P[W]),FALSE)</f>
        <v>-1.8900463763728217</v>
      </c>
      <c r="Q158" s="20">
        <f>MYRANKS_P[[#This Row],[SV]]/9.95</f>
        <v>0.50251256281407042</v>
      </c>
      <c r="R158" s="20">
        <f>MYRANKS_P[[#This Row],[SO]]/39.3-VLOOKUP(MYRANKS_P[[#This Row],[POS]],ReplacementLevel_P[],COLUMN(ReplacementLevel_P[SO]),FALSE)</f>
        <v>-2.2406163415323719</v>
      </c>
      <c r="S158" s="20">
        <f>((475+MYRANKS_P[[#This Row],[ER]])*9/(1192+MYRANKS_P[[#This Row],[IP]])-3.59)/-0.076-VLOOKUP(MYRANKS_P[[#This Row],[POS]],ReplacementLevel_P[],COLUMN(ReplacementLevel_P[ERA]),FALSE)</f>
        <v>0.9170553605661157</v>
      </c>
      <c r="T158" s="20">
        <f>((1466+MYRANKS_P[[#This Row],[BB]]+MYRANKS_P[[#This Row],[H]])/(1192+MYRANKS_P[[#This Row],[IP]])-1.23)/-0.015-VLOOKUP(MYRANKS_P[[#This Row],[POS]],ReplacementLevel_P[],COLUMN(ReplacementLevel_P[WHIP]),FALSE)</f>
        <v>1.0342388545163124</v>
      </c>
      <c r="U158" s="20">
        <f>MYRANKS_P[[#This Row],[WSGP]]+MYRANKS_P[[#This Row],[SVSGP]]+MYRANKS_P[[#This Row],[SOSGP]]+MYRANKS_P[[#This Row],[ERASGP]]+MYRANKS_P[[#This Row],[WHIPSGP]]</f>
        <v>-1.6768559400086953</v>
      </c>
      <c r="V158" s="65">
        <f>_xlfn.RANK.EQ(MYRANKS_P[[#This Row],[TTLSGP]],U:U,0)</f>
        <v>157</v>
      </c>
    </row>
    <row r="159" spans="1:22" x14ac:dyDescent="0.25">
      <c r="A159" s="6" t="s">
        <v>1901</v>
      </c>
      <c r="B159" s="16" t="str">
        <f>VLOOKUP(MYRANKS_P[[#This Row],[PLAYERID]],PLAYERIDMAP[],COLUMN(PLAYERIDMAP[[#This Row],[PLAYERNAME]]),FALSE)</f>
        <v>Wily Peralta</v>
      </c>
      <c r="C159" s="16" t="str">
        <f>VLOOKUP(MYRANKS_P[[#This Row],[PLAYERID]],PLAYERIDMAP[],COLUMN(PLAYERIDMAP[TEAM]),FALSE)</f>
        <v>MIL</v>
      </c>
      <c r="D159" s="16" t="str">
        <f>VLOOKUP(MYRANKS_P[[#This Row],[PLAYERID]],PLAYERIDMAP[],COLUMN(PLAYERIDMAP[[#This Row],[POS]]),FALSE)</f>
        <v>P</v>
      </c>
      <c r="E159" s="16">
        <f>VLOOKUP(MYRANKS_P[[#This Row],[PLAYERID]],PLAYERIDMAP[],COLUMN(PLAYERIDMAP[[#This Row],[IDFANGRAPHS]]),FALSE)</f>
        <v>7738</v>
      </c>
      <c r="F159" s="36">
        <f>VLOOKUP(MYRANKS_P[[#This Row],[PLAYER NAME]],PITCHERPROJECTIONS[],COLUMN(PITCHERPROJECTIONS[[#This Row],[W]]),FALSE)</f>
        <v>9.7870861429290041</v>
      </c>
      <c r="G159" s="18">
        <f>VLOOKUP(MYRANKS_P[[#This Row],[PLAYER NAME]],PITCHERPROJECTIONS[],COLUMN(PITCHERPROJECTIONS[[#This Row],[SV]]),FALSE)</f>
        <v>0</v>
      </c>
      <c r="H159" s="18">
        <f>VLOOKUP(MYRANKS_P[[#This Row],[PLAYER NAME]],PITCHERPROJECTIONS[],COLUMN(PITCHERPROJECTIONS[[#This Row],[IP]]),FALSE)</f>
        <v>190</v>
      </c>
      <c r="I159" s="36">
        <f>VLOOKUP(MYRANKS_P[[#This Row],[PLAYER NAME]],PITCHERPROJECTIONS[],COLUMN(PITCHERPROJECTIONS[[#This Row],[H]]),FALSE)</f>
        <v>197.11872989669109</v>
      </c>
      <c r="J159" s="36">
        <f>VLOOKUP(MYRANKS_P[[#This Row],[PLAYER NAME]],PITCHERPROJECTIONS[],COLUMN(PITCHERPROJECTIONS[[#This Row],[ER]]),FALSE)</f>
        <v>88.835596806614689</v>
      </c>
      <c r="K159" s="36">
        <f>VLOOKUP(MYRANKS_P[[#This Row],[PLAYER NAME]],PITCHERPROJECTIONS[],COLUMN(PITCHERPROJECTIONS[[#This Row],[HR]]),FALSE)</f>
        <v>18.880634658595866</v>
      </c>
      <c r="L159" s="36">
        <f>VLOOKUP(MYRANKS_P[[#This Row],[PLAYER NAME]],PITCHERPROJECTIONS[],COLUMN(PITCHERPROJECTIONS[[#This Row],[SO]]),FALSE)</f>
        <v>135.11111111111111</v>
      </c>
      <c r="M159" s="36">
        <f>VLOOKUP(MYRANKS_P[[#This Row],[PLAYER NAME]],PITCHERPROJECTIONS[],COLUMN(PITCHERPROJECTIONS[[#This Row],[BB]]),FALSE)</f>
        <v>73.888888888888886</v>
      </c>
      <c r="N159" s="20">
        <f>MYRANKS_P[[#This Row],[ER]]*9/MYRANKS_P[[#This Row],[IP]]</f>
        <v>4.2080019539975382</v>
      </c>
      <c r="O159" s="20">
        <f>(MYRANKS_P[[#This Row],[BB]]+MYRANKS_P[[#This Row],[H]])/MYRANKS_P[[#This Row],[IP]]</f>
        <v>1.4263558883451579</v>
      </c>
      <c r="P159" s="20">
        <f>MYRANKS_P[[#This Row],[W]]/3.03-VLOOKUP(MYRANKS_P[[#This Row],[POS]],ReplacementLevel_P[],COLUMN(ReplacementLevel_P[W]),FALSE)</f>
        <v>-5.9938566690097339E-2</v>
      </c>
      <c r="Q159" s="20">
        <f>MYRANKS_P[[#This Row],[SV]]/9.95</f>
        <v>0</v>
      </c>
      <c r="R159" s="20">
        <f>MYRANKS_P[[#This Row],[SO]]/39.3-VLOOKUP(MYRANKS_P[[#This Row],[POS]],ReplacementLevel_P[],COLUMN(ReplacementLevel_P[SO]),FALSE)</f>
        <v>5.794175855244621E-2</v>
      </c>
      <c r="S159" s="20">
        <f>((475+MYRANKS_P[[#This Row],[ER]])*9/(1192+MYRANKS_P[[#This Row],[IP]])-3.59)/-0.076-VLOOKUP(MYRANKS_P[[#This Row],[POS]],ReplacementLevel_P[],COLUMN(ReplacementLevel_P[ERA]),FALSE)</f>
        <v>-0.39719905609273798</v>
      </c>
      <c r="T159" s="20">
        <f>((1466+MYRANKS_P[[#This Row],[BB]]+MYRANKS_P[[#This Row],[H]])/(1192+MYRANKS_P[[#This Row],[IP]])-1.23)/-0.015-VLOOKUP(MYRANKS_P[[#This Row],[POS]],ReplacementLevel_P[],COLUMN(ReplacementLevel_P[WHIP]),FALSE)</f>
        <v>-1.2819738922132242</v>
      </c>
      <c r="U159" s="20">
        <f>MYRANKS_P[[#This Row],[WSGP]]+MYRANKS_P[[#This Row],[SVSGP]]+MYRANKS_P[[#This Row],[SOSGP]]+MYRANKS_P[[#This Row],[ERASGP]]+MYRANKS_P[[#This Row],[WHIPSGP]]</f>
        <v>-1.6811697564436132</v>
      </c>
      <c r="V159" s="65">
        <f>_xlfn.RANK.EQ(MYRANKS_P[[#This Row],[TTLSGP]],U:U,0)</f>
        <v>158</v>
      </c>
    </row>
    <row r="160" spans="1:22" x14ac:dyDescent="0.25">
      <c r="A160" s="6" t="s">
        <v>1883</v>
      </c>
      <c r="B160" s="16" t="str">
        <f>VLOOKUP(MYRANKS_P[[#This Row],[PLAYERID]],PLAYERIDMAP[],COLUMN(PLAYERIDMAP[[#This Row],[PLAYERNAME]]),FALSE)</f>
        <v>Nathan Eovaldi</v>
      </c>
      <c r="C160" s="16" t="str">
        <f>VLOOKUP(MYRANKS_P[[#This Row],[PLAYERID]],PLAYERIDMAP[],COLUMN(PLAYERIDMAP[TEAM]),FALSE)</f>
        <v>MIA</v>
      </c>
      <c r="D160" s="16" t="str">
        <f>VLOOKUP(MYRANKS_P[[#This Row],[PLAYERID]],PLAYERIDMAP[],COLUMN(PLAYERIDMAP[[#This Row],[POS]]),FALSE)</f>
        <v>P</v>
      </c>
      <c r="E160" s="16">
        <f>VLOOKUP(MYRANKS_P[[#This Row],[PLAYERID]],PLAYERIDMAP[],COLUMN(PLAYERIDMAP[[#This Row],[IDFANGRAPHS]]),FALSE)</f>
        <v>9132</v>
      </c>
      <c r="F160" s="36">
        <f>VLOOKUP(MYRANKS_P[[#This Row],[PLAYER NAME]],PITCHERPROJECTIONS[],COLUMN(PITCHERPROJECTIONS[[#This Row],[W]]),FALSE)</f>
        <v>7.1349967319280534</v>
      </c>
      <c r="G160" s="18">
        <f>VLOOKUP(MYRANKS_P[[#This Row],[PLAYER NAME]],PITCHERPROJECTIONS[],COLUMN(PITCHERPROJECTIONS[[#This Row],[SV]]),FALSE)</f>
        <v>0</v>
      </c>
      <c r="H160" s="18">
        <f>VLOOKUP(MYRANKS_P[[#This Row],[PLAYER NAME]],PITCHERPROJECTIONS[],COLUMN(PITCHERPROJECTIONS[[#This Row],[IP]]),FALSE)</f>
        <v>160</v>
      </c>
      <c r="I160" s="36">
        <f>VLOOKUP(MYRANKS_P[[#This Row],[PLAYER NAME]],PITCHERPROJECTIONS[],COLUMN(PITCHERPROJECTIONS[[#This Row],[H]]),FALSE)</f>
        <v>161.4692799745043</v>
      </c>
      <c r="J160" s="36">
        <f>VLOOKUP(MYRANKS_P[[#This Row],[PLAYER NAME]],PITCHERPROJECTIONS[],COLUMN(PITCHERPROJECTIONS[[#This Row],[ER]]),FALSE)</f>
        <v>68.477862126141986</v>
      </c>
      <c r="K160" s="36">
        <f>VLOOKUP(MYRANKS_P[[#This Row],[PLAYER NAME]],PITCHERPROJECTIONS[],COLUMN(PITCHERPROJECTIONS[[#This Row],[HR]]),FALSE)</f>
        <v>12.135946641170982</v>
      </c>
      <c r="L160" s="36">
        <f>VLOOKUP(MYRANKS_P[[#This Row],[PLAYER NAME]],PITCHERPROJECTIONS[],COLUMN(PITCHERPROJECTIONS[[#This Row],[SO]]),FALSE)</f>
        <v>115.55555555555556</v>
      </c>
      <c r="M160" s="36">
        <f>VLOOKUP(MYRANKS_P[[#This Row],[PLAYER NAME]],PITCHERPROJECTIONS[],COLUMN(PITCHERPROJECTIONS[[#This Row],[BB]]),FALSE)</f>
        <v>60.444444444444443</v>
      </c>
      <c r="N160" s="20">
        <f>MYRANKS_P[[#This Row],[ER]]*9/MYRANKS_P[[#This Row],[IP]]</f>
        <v>3.8518797445954869</v>
      </c>
      <c r="O160" s="20">
        <f>(MYRANKS_P[[#This Row],[BB]]+MYRANKS_P[[#This Row],[H]])/MYRANKS_P[[#This Row],[IP]]</f>
        <v>1.3869607776184296</v>
      </c>
      <c r="P160" s="20">
        <f>MYRANKS_P[[#This Row],[W]]/3.03-VLOOKUP(MYRANKS_P[[#This Row],[POS]],ReplacementLevel_P[],COLUMN(ReplacementLevel_P[W]),FALSE)</f>
        <v>-0.93521560002374482</v>
      </c>
      <c r="Q160" s="20">
        <f>MYRANKS_P[[#This Row],[SV]]/9.95</f>
        <v>0</v>
      </c>
      <c r="R160" s="20">
        <f>MYRANKS_P[[#This Row],[SO]]/39.3-VLOOKUP(MYRANKS_P[[#This Row],[POS]],ReplacementLevel_P[],COLUMN(ReplacementLevel_P[SO]),FALSE)</f>
        <v>-0.43965507492225031</v>
      </c>
      <c r="S160" s="20">
        <f>((475+MYRANKS_P[[#This Row],[ER]])*9/(1192+MYRANKS_P[[#This Row],[IP]])-3.59)/-0.076-VLOOKUP(MYRANKS_P[[#This Row],[POS]],ReplacementLevel_P[],COLUMN(ReplacementLevel_P[ERA]),FALSE)</f>
        <v>0.31386835161088517</v>
      </c>
      <c r="T160" s="20">
        <f>((1466+MYRANKS_P[[#This Row],[BB]]+MYRANKS_P[[#This Row],[H]])/(1192+MYRANKS_P[[#This Row],[IP]])-1.23)/-0.015-VLOOKUP(MYRANKS_P[[#This Row],[POS]],ReplacementLevel_P[],COLUMN(ReplacementLevel_P[WHIP]),FALSE)</f>
        <v>-0.7204597839718343</v>
      </c>
      <c r="U160" s="20">
        <f>MYRANKS_P[[#This Row],[WSGP]]+MYRANKS_P[[#This Row],[SVSGP]]+MYRANKS_P[[#This Row],[SOSGP]]+MYRANKS_P[[#This Row],[ERASGP]]+MYRANKS_P[[#This Row],[WHIPSGP]]</f>
        <v>-1.7814621073069443</v>
      </c>
      <c r="V160" s="65">
        <f>_xlfn.RANK.EQ(MYRANKS_P[[#This Row],[TTLSGP]],U:U,0)</f>
        <v>159</v>
      </c>
    </row>
    <row r="161" spans="1:22" x14ac:dyDescent="0.25">
      <c r="A161" s="6" t="s">
        <v>1700</v>
      </c>
      <c r="B161" s="16" t="str">
        <f>VLOOKUP(MYRANKS_P[[#This Row],[PLAYERID]],PLAYERIDMAP[],COLUMN(PLAYERIDMAP[[#This Row],[PLAYERNAME]]),FALSE)</f>
        <v>J.J. Putz</v>
      </c>
      <c r="C161" s="16" t="str">
        <f>VLOOKUP(MYRANKS_P[[#This Row],[PLAYERID]],PLAYERIDMAP[],COLUMN(PLAYERIDMAP[TEAM]),FALSE)</f>
        <v>ARI</v>
      </c>
      <c r="D161" s="16" t="str">
        <f>VLOOKUP(MYRANKS_P[[#This Row],[PLAYERID]],PLAYERIDMAP[],COLUMN(PLAYERIDMAP[[#This Row],[POS]]),FALSE)</f>
        <v>P</v>
      </c>
      <c r="E161" s="16">
        <f>VLOOKUP(MYRANKS_P[[#This Row],[PLAYERID]],PLAYERIDMAP[],COLUMN(PLAYERIDMAP[[#This Row],[IDFANGRAPHS]]),FALSE)</f>
        <v>1795</v>
      </c>
      <c r="F161" s="36">
        <f>VLOOKUP(MYRANKS_P[[#This Row],[PLAYER NAME]],PITCHERPROJECTIONS[],COLUMN(PITCHERPROJECTIONS[[#This Row],[W]]),FALSE)</f>
        <v>3.2617336833076891</v>
      </c>
      <c r="G161" s="18">
        <f>VLOOKUP(MYRANKS_P[[#This Row],[PLAYER NAME]],PITCHERPROJECTIONS[],COLUMN(PITCHERPROJECTIONS[[#This Row],[SV]]),FALSE)</f>
        <v>5</v>
      </c>
      <c r="H161" s="18">
        <f>VLOOKUP(MYRANKS_P[[#This Row],[PLAYER NAME]],PITCHERPROJECTIONS[],COLUMN(PITCHERPROJECTIONS[[#This Row],[IP]]),FALSE)</f>
        <v>55</v>
      </c>
      <c r="I161" s="36">
        <f>VLOOKUP(MYRANKS_P[[#This Row],[PLAYER NAME]],PITCHERPROJECTIONS[],COLUMN(PITCHERPROJECTIONS[[#This Row],[H]]),FALSE)</f>
        <v>44.75775720378121</v>
      </c>
      <c r="J161" s="36">
        <f>VLOOKUP(MYRANKS_P[[#This Row],[PLAYER NAME]],PITCHERPROJECTIONS[],COLUMN(PITCHERPROJECTIONS[[#This Row],[ER]]),FALSE)</f>
        <v>18.752224219341223</v>
      </c>
      <c r="K161" s="36">
        <f>VLOOKUP(MYRANKS_P[[#This Row],[PLAYER NAME]],PITCHERPROJECTIONS[],COLUMN(PITCHERPROJECTIONS[[#This Row],[HR]]),FALSE)</f>
        <v>5.3071399198305915</v>
      </c>
      <c r="L161" s="36">
        <f>VLOOKUP(MYRANKS_P[[#This Row],[PLAYER NAME]],PITCHERPROJECTIONS[],COLUMN(PITCHERPROJECTIONS[[#This Row],[SO]]),FALSE)</f>
        <v>58.05555555555555</v>
      </c>
      <c r="M161" s="36">
        <f>VLOOKUP(MYRANKS_P[[#This Row],[PLAYER NAME]],PITCHERPROJECTIONS[],COLUMN(PITCHERPROJECTIONS[[#This Row],[BB]]),FALSE)</f>
        <v>17.722222222222221</v>
      </c>
      <c r="N161" s="20">
        <f>MYRANKS_P[[#This Row],[ER]]*9/MYRANKS_P[[#This Row],[IP]]</f>
        <v>3.0685457813467458</v>
      </c>
      <c r="O161" s="20">
        <f>(MYRANKS_P[[#This Row],[BB]]+MYRANKS_P[[#This Row],[H]])/MYRANKS_P[[#This Row],[IP]]</f>
        <v>1.1359996259273351</v>
      </c>
      <c r="P161" s="20">
        <f>MYRANKS_P[[#This Row],[W]]/3.03-VLOOKUP(MYRANKS_P[[#This Row],[POS]],ReplacementLevel_P[],COLUMN(ReplacementLevel_P[W]),FALSE)</f>
        <v>-2.2135202365321156</v>
      </c>
      <c r="Q161" s="20">
        <f>MYRANKS_P[[#This Row],[SV]]/9.95</f>
        <v>0.50251256281407042</v>
      </c>
      <c r="R161" s="20">
        <f>MYRANKS_P[[#This Row],[SO]]/39.3-VLOOKUP(MYRANKS_P[[#This Row],[POS]],ReplacementLevel_P[],COLUMN(ReplacementLevel_P[SO]),FALSE)</f>
        <v>-1.9027594006219959</v>
      </c>
      <c r="S161" s="20">
        <f>((475+MYRANKS_P[[#This Row],[ER]])*9/(1192+MYRANKS_P[[#This Row],[IP]])-3.59)/-0.076-VLOOKUP(MYRANKS_P[[#This Row],[POS]],ReplacementLevel_P[],COLUMN(ReplacementLevel_P[ERA]),FALSE)</f>
        <v>1.0277818556739267</v>
      </c>
      <c r="T161" s="20">
        <f>((1466+MYRANKS_P[[#This Row],[BB]]+MYRANKS_P[[#This Row],[H]])/(1192+MYRANKS_P[[#This Row],[IP]])-1.23)/-0.015-VLOOKUP(MYRANKS_P[[#This Row],[POS]],ReplacementLevel_P[],COLUMN(ReplacementLevel_P[WHIP]),FALSE)</f>
        <v>0.79495164790143991</v>
      </c>
      <c r="U161" s="20">
        <f>MYRANKS_P[[#This Row],[WSGP]]+MYRANKS_P[[#This Row],[SVSGP]]+MYRANKS_P[[#This Row],[SOSGP]]+MYRANKS_P[[#This Row],[ERASGP]]+MYRANKS_P[[#This Row],[WHIPSGP]]</f>
        <v>-1.7910335707646747</v>
      </c>
      <c r="V161" s="65">
        <f>_xlfn.RANK.EQ(MYRANKS_P[[#This Row],[TTLSGP]],U:U,0)</f>
        <v>160</v>
      </c>
    </row>
    <row r="162" spans="1:22" x14ac:dyDescent="0.25">
      <c r="A162" s="6" t="s">
        <v>1773</v>
      </c>
      <c r="B162" s="16" t="str">
        <f>VLOOKUP(MYRANKS_P[[#This Row],[PLAYERID]],PLAYERIDMAP[],COLUMN(PLAYERIDMAP[[#This Row],[PLAYERNAME]]),FALSE)</f>
        <v>Zach McAllister</v>
      </c>
      <c r="C162" s="16" t="str">
        <f>VLOOKUP(MYRANKS_P[[#This Row],[PLAYERID]],PLAYERIDMAP[],COLUMN(PLAYERIDMAP[TEAM]),FALSE)</f>
        <v>CLE</v>
      </c>
      <c r="D162" s="16" t="str">
        <f>VLOOKUP(MYRANKS_P[[#This Row],[PLAYERID]],PLAYERIDMAP[],COLUMN(PLAYERIDMAP[[#This Row],[POS]]),FALSE)</f>
        <v>P</v>
      </c>
      <c r="E162" s="16">
        <f>VLOOKUP(MYRANKS_P[[#This Row],[PLAYERID]],PLAYERIDMAP[],COLUMN(PLAYERIDMAP[[#This Row],[IDFANGRAPHS]]),FALSE)</f>
        <v>2895</v>
      </c>
      <c r="F162" s="36">
        <f>VLOOKUP(MYRANKS_P[[#This Row],[PLAYER NAME]],PITCHERPROJECTIONS[],COLUMN(PITCHERPROJECTIONS[[#This Row],[W]]),FALSE)</f>
        <v>8.7339638807039375</v>
      </c>
      <c r="G162" s="18">
        <f>VLOOKUP(MYRANKS_P[[#This Row],[PLAYER NAME]],PITCHERPROJECTIONS[],COLUMN(PITCHERPROJECTIONS[[#This Row],[SV]]),FALSE)</f>
        <v>0</v>
      </c>
      <c r="H162" s="18">
        <f>VLOOKUP(MYRANKS_P[[#This Row],[PLAYER NAME]],PITCHERPROJECTIONS[],COLUMN(PITCHERPROJECTIONS[[#This Row],[IP]]),FALSE)</f>
        <v>150</v>
      </c>
      <c r="I162" s="36">
        <f>VLOOKUP(MYRANKS_P[[#This Row],[PLAYER NAME]],PITCHERPROJECTIONS[],COLUMN(PITCHERPROJECTIONS[[#This Row],[H]]),FALSE)</f>
        <v>156.68702517503354</v>
      </c>
      <c r="J162" s="36">
        <f>VLOOKUP(MYRANKS_P[[#This Row],[PLAYER NAME]],PITCHERPROJECTIONS[],COLUMN(PITCHERPROJECTIONS[[#This Row],[ER]]),FALSE)</f>
        <v>72.059237588931936</v>
      </c>
      <c r="K162" s="36">
        <f>VLOOKUP(MYRANKS_P[[#This Row],[PLAYER NAME]],PITCHERPROJECTIONS[],COLUMN(PITCHERPROJECTIONS[[#This Row],[HR]]),FALSE)</f>
        <v>19.54416803217638</v>
      </c>
      <c r="L162" s="36">
        <f>VLOOKUP(MYRANKS_P[[#This Row],[PLAYER NAME]],PITCHERPROJECTIONS[],COLUMN(PITCHERPROJECTIONS[[#This Row],[SO]]),FALSE)</f>
        <v>115.00000000000001</v>
      </c>
      <c r="M162" s="36">
        <f>VLOOKUP(MYRANKS_P[[#This Row],[PLAYER NAME]],PITCHERPROJECTIONS[],COLUMN(PITCHERPROJECTIONS[[#This Row],[BB]]),FALSE)</f>
        <v>50</v>
      </c>
      <c r="N162" s="20">
        <f>MYRANKS_P[[#This Row],[ER]]*9/MYRANKS_P[[#This Row],[IP]]</f>
        <v>4.3235542553359165</v>
      </c>
      <c r="O162" s="20">
        <f>(MYRANKS_P[[#This Row],[BB]]+MYRANKS_P[[#This Row],[H]])/MYRANKS_P[[#This Row],[IP]]</f>
        <v>1.3779135011668904</v>
      </c>
      <c r="P162" s="20">
        <f>MYRANKS_P[[#This Row],[W]]/3.03-VLOOKUP(MYRANKS_P[[#This Row],[POS]],ReplacementLevel_P[],COLUMN(ReplacementLevel_P[W]),FALSE)</f>
        <v>-0.40750366973467411</v>
      </c>
      <c r="Q162" s="20">
        <f>MYRANKS_P[[#This Row],[SV]]/9.95</f>
        <v>0</v>
      </c>
      <c r="R162" s="20">
        <f>MYRANKS_P[[#This Row],[SO]]/39.3-VLOOKUP(MYRANKS_P[[#This Row],[POS]],ReplacementLevel_P[],COLUMN(ReplacementLevel_P[SO]),FALSE)</f>
        <v>-0.45379134860050829</v>
      </c>
      <c r="S162" s="20">
        <f>((475+MYRANKS_P[[#This Row],[ER]])*9/(1192+MYRANKS_P[[#This Row],[IP]])-3.59)/-0.076-VLOOKUP(MYRANKS_P[[#This Row],[POS]],ReplacementLevel_P[],COLUMN(ReplacementLevel_P[ERA]),FALSE)</f>
        <v>-0.35687679720358612</v>
      </c>
      <c r="T162" s="20">
        <f>((1466+MYRANKS_P[[#This Row],[BB]]+MYRANKS_P[[#This Row],[H]])/(1192+MYRANKS_P[[#This Row],[IP]])-1.23)/-0.015-VLOOKUP(MYRANKS_P[[#This Row],[POS]],ReplacementLevel_P[],COLUMN(ReplacementLevel_P[WHIP]),FALSE)</f>
        <v>-0.58423870715517068</v>
      </c>
      <c r="U162" s="20">
        <f>MYRANKS_P[[#This Row],[WSGP]]+MYRANKS_P[[#This Row],[SVSGP]]+MYRANKS_P[[#This Row],[SOSGP]]+MYRANKS_P[[#This Row],[ERASGP]]+MYRANKS_P[[#This Row],[WHIPSGP]]</f>
        <v>-1.8024105226939391</v>
      </c>
      <c r="V162" s="65">
        <f>_xlfn.RANK.EQ(MYRANKS_P[[#This Row],[TTLSGP]],U:U,0)</f>
        <v>161</v>
      </c>
    </row>
    <row r="163" spans="1:22" x14ac:dyDescent="0.25">
      <c r="A163" s="6" t="s">
        <v>1962</v>
      </c>
      <c r="B163" s="16" t="str">
        <f>VLOOKUP(MYRANKS_P[[#This Row],[PLAYERID]],PLAYERIDMAP[],COLUMN(PLAYERIDMAP[[#This Row],[PLAYERNAME]]),FALSE)</f>
        <v>Tyler Thornburg</v>
      </c>
      <c r="C163" s="16" t="str">
        <f>VLOOKUP(MYRANKS_P[[#This Row],[PLAYERID]],PLAYERIDMAP[],COLUMN(PLAYERIDMAP[TEAM]),FALSE)</f>
        <v>MIL</v>
      </c>
      <c r="D163" s="16" t="str">
        <f>VLOOKUP(MYRANKS_P[[#This Row],[PLAYERID]],PLAYERIDMAP[],COLUMN(PLAYERIDMAP[[#This Row],[POS]]),FALSE)</f>
        <v>P</v>
      </c>
      <c r="E163" s="16">
        <f>VLOOKUP(MYRANKS_P[[#This Row],[PLAYERID]],PLAYERIDMAP[],COLUMN(PLAYERIDMAP[[#This Row],[IDFANGRAPHS]]),FALSE)</f>
        <v>10688</v>
      </c>
      <c r="F163" s="36">
        <f>VLOOKUP(MYRANKS_P[[#This Row],[PLAYER NAME]],PITCHERPROJECTIONS[],COLUMN(PITCHERPROJECTIONS[[#This Row],[W]]),FALSE)</f>
        <v>7.7966741389762682</v>
      </c>
      <c r="G163" s="18">
        <f>VLOOKUP(MYRANKS_P[[#This Row],[PLAYER NAME]],PITCHERPROJECTIONS[],COLUMN(PITCHERPROJECTIONS[[#This Row],[SV]]),FALSE)</f>
        <v>0</v>
      </c>
      <c r="H163" s="18">
        <f>VLOOKUP(MYRANKS_P[[#This Row],[PLAYER NAME]],PITCHERPROJECTIONS[],COLUMN(PITCHERPROJECTIONS[[#This Row],[IP]]),FALSE)</f>
        <v>150</v>
      </c>
      <c r="I163" s="36">
        <f>VLOOKUP(MYRANKS_P[[#This Row],[PLAYER NAME]],PITCHERPROJECTIONS[],COLUMN(PITCHERPROJECTIONS[[#This Row],[H]]),FALSE)</f>
        <v>151.03947646500833</v>
      </c>
      <c r="J163" s="36">
        <f>VLOOKUP(MYRANKS_P[[#This Row],[PLAYER NAME]],PITCHERPROJECTIONS[],COLUMN(PITCHERPROJECTIONS[[#This Row],[ER]]),FALSE)</f>
        <v>69.52130915978033</v>
      </c>
      <c r="K163" s="36">
        <f>VLOOKUP(MYRANKS_P[[#This Row],[PLAYER NAME]],PITCHERPROJECTIONS[],COLUMN(PITCHERPROJECTIONS[[#This Row],[HR]]),FALSE)</f>
        <v>17.836166772336984</v>
      </c>
      <c r="L163" s="36">
        <f>VLOOKUP(MYRANKS_P[[#This Row],[PLAYER NAME]],PITCHERPROJECTIONS[],COLUMN(PITCHERPROJECTIONS[[#This Row],[SO]]),FALSE)</f>
        <v>116.66666666666667</v>
      </c>
      <c r="M163" s="36">
        <f>VLOOKUP(MYRANKS_P[[#This Row],[PLAYER NAME]],PITCHERPROJECTIONS[],COLUMN(PITCHERPROJECTIONS[[#This Row],[BB]]),FALSE)</f>
        <v>55</v>
      </c>
      <c r="N163" s="20">
        <f>MYRANKS_P[[#This Row],[ER]]*9/MYRANKS_P[[#This Row],[IP]]</f>
        <v>4.1712785495868197</v>
      </c>
      <c r="O163" s="20">
        <f>(MYRANKS_P[[#This Row],[BB]]+MYRANKS_P[[#This Row],[H]])/MYRANKS_P[[#This Row],[IP]]</f>
        <v>1.3735965097667222</v>
      </c>
      <c r="P163" s="20">
        <f>MYRANKS_P[[#This Row],[W]]/3.03-VLOOKUP(MYRANKS_P[[#This Row],[POS]],ReplacementLevel_P[],COLUMN(ReplacementLevel_P[W]),FALSE)</f>
        <v>-0.71684021815964716</v>
      </c>
      <c r="Q163" s="20">
        <f>MYRANKS_P[[#This Row],[SV]]/9.95</f>
        <v>0</v>
      </c>
      <c r="R163" s="20">
        <f>MYRANKS_P[[#This Row],[SO]]/39.3-VLOOKUP(MYRANKS_P[[#This Row],[POS]],ReplacementLevel_P[],COLUMN(ReplacementLevel_P[SO]),FALSE)</f>
        <v>-0.41138252756573301</v>
      </c>
      <c r="S163" s="20">
        <f>((475+MYRANKS_P[[#This Row],[ER]])*9/(1192+MYRANKS_P[[#This Row],[IP]])-3.59)/-0.076-VLOOKUP(MYRANKS_P[[#This Row],[POS]],ReplacementLevel_P[],COLUMN(ReplacementLevel_P[ERA]),FALSE)</f>
        <v>-0.13292437091167408</v>
      </c>
      <c r="T163" s="20">
        <f>((1466+MYRANKS_P[[#This Row],[BB]]+MYRANKS_P[[#This Row],[H]])/(1192+MYRANKS_P[[#This Row],[IP]])-1.23)/-0.015-VLOOKUP(MYRANKS_P[[#This Row],[POS]],ReplacementLevel_P[],COLUMN(ReplacementLevel_P[WHIP]),FALSE)</f>
        <v>-0.552070365872255</v>
      </c>
      <c r="U163" s="20">
        <f>MYRANKS_P[[#This Row],[WSGP]]+MYRANKS_P[[#This Row],[SVSGP]]+MYRANKS_P[[#This Row],[SOSGP]]+MYRANKS_P[[#This Row],[ERASGP]]+MYRANKS_P[[#This Row],[WHIPSGP]]</f>
        <v>-1.8132174825093093</v>
      </c>
      <c r="V163" s="65">
        <f>_xlfn.RANK.EQ(MYRANKS_P[[#This Row],[TTLSGP]],U:U,0)</f>
        <v>162</v>
      </c>
    </row>
    <row r="164" spans="1:22" x14ac:dyDescent="0.25">
      <c r="A164" s="6" t="s">
        <v>2073</v>
      </c>
      <c r="B164" s="16" t="str">
        <f>VLOOKUP(MYRANKS_P[[#This Row],[PLAYERID]],PLAYERIDMAP[],COLUMN(PLAYERIDMAP[[#This Row],[PLAYERNAME]]),FALSE)</f>
        <v>Garrett Richards</v>
      </c>
      <c r="C164" s="16" t="str">
        <f>VLOOKUP(MYRANKS_P[[#This Row],[PLAYERID]],PLAYERIDMAP[],COLUMN(PLAYERIDMAP[TEAM]),FALSE)</f>
        <v>LAA</v>
      </c>
      <c r="D164" s="16" t="str">
        <f>VLOOKUP(MYRANKS_P[[#This Row],[PLAYERID]],PLAYERIDMAP[],COLUMN(PLAYERIDMAP[[#This Row],[POS]]),FALSE)</f>
        <v>P</v>
      </c>
      <c r="E164" s="16">
        <f>VLOOKUP(MYRANKS_P[[#This Row],[PLAYERID]],PLAYERIDMAP[],COLUMN(PLAYERIDMAP[[#This Row],[IDFANGRAPHS]]),FALSE)</f>
        <v>9784</v>
      </c>
      <c r="F164" s="36">
        <f>VLOOKUP(MYRANKS_P[[#This Row],[PLAYER NAME]],PITCHERPROJECTIONS[],COLUMN(PITCHERPROJECTIONS[[#This Row],[W]]),FALSE)</f>
        <v>9.6868202142490816</v>
      </c>
      <c r="G164" s="18">
        <f>VLOOKUP(MYRANKS_P[[#This Row],[PLAYER NAME]],PITCHERPROJECTIONS[],COLUMN(PITCHERPROJECTIONS[[#This Row],[SV]]),FALSE)</f>
        <v>0</v>
      </c>
      <c r="H164" s="18">
        <f>VLOOKUP(MYRANKS_P[[#This Row],[PLAYER NAME]],PITCHERPROJECTIONS[],COLUMN(PITCHERPROJECTIONS[[#This Row],[IP]]),FALSE)</f>
        <v>165</v>
      </c>
      <c r="I164" s="36">
        <f>VLOOKUP(MYRANKS_P[[#This Row],[PLAYER NAME]],PITCHERPROJECTIONS[],COLUMN(PITCHERPROJECTIONS[[#This Row],[H]]),FALSE)</f>
        <v>174.56969269944864</v>
      </c>
      <c r="J164" s="36">
        <f>VLOOKUP(MYRANKS_P[[#This Row],[PLAYER NAME]],PITCHERPROJECTIONS[],COLUMN(PITCHERPROJECTIONS[[#This Row],[ER]]),FALSE)</f>
        <v>77.298210068372015</v>
      </c>
      <c r="K164" s="36">
        <f>VLOOKUP(MYRANKS_P[[#This Row],[PLAYER NAME]],PITCHERPROJECTIONS[],COLUMN(PITCHERPROJECTIONS[[#This Row],[HR]]),FALSE)</f>
        <v>16.072090780983459</v>
      </c>
      <c r="L164" s="36">
        <f>VLOOKUP(MYRANKS_P[[#This Row],[PLAYER NAME]],PITCHERPROJECTIONS[],COLUMN(PITCHERPROJECTIONS[[#This Row],[SO]]),FALSE)</f>
        <v>117.33333333333333</v>
      </c>
      <c r="M164" s="36">
        <f>VLOOKUP(MYRANKS_P[[#This Row],[PLAYER NAME]],PITCHERPROJECTIONS[],COLUMN(PITCHERPROJECTIONS[[#This Row],[BB]]),FALSE)</f>
        <v>60.499999999999993</v>
      </c>
      <c r="N164" s="20">
        <f>MYRANKS_P[[#This Row],[ER]]*9/MYRANKS_P[[#This Row],[IP]]</f>
        <v>4.2162660037293822</v>
      </c>
      <c r="O164" s="20">
        <f>(MYRANKS_P[[#This Row],[BB]]+MYRANKS_P[[#This Row],[H]])/MYRANKS_P[[#This Row],[IP]]</f>
        <v>1.4246648042390826</v>
      </c>
      <c r="P164" s="20">
        <f>MYRANKS_P[[#This Row],[W]]/3.03-VLOOKUP(MYRANKS_P[[#This Row],[POS]],ReplacementLevel_P[],COLUMN(ReplacementLevel_P[W]),FALSE)</f>
        <v>-9.3029632261028894E-2</v>
      </c>
      <c r="Q164" s="20">
        <f>MYRANKS_P[[#This Row],[SV]]/9.95</f>
        <v>0</v>
      </c>
      <c r="R164" s="20">
        <f>MYRANKS_P[[#This Row],[SO]]/39.3-VLOOKUP(MYRANKS_P[[#This Row],[POS]],ReplacementLevel_P[],COLUMN(ReplacementLevel_P[SO]),FALSE)</f>
        <v>-0.39441899915182344</v>
      </c>
      <c r="S164" s="20">
        <f>((475+MYRANKS_P[[#This Row],[ER]])*9/(1192+MYRANKS_P[[#This Row],[IP]])-3.59)/-0.076-VLOOKUP(MYRANKS_P[[#This Row],[POS]],ReplacementLevel_P[],COLUMN(ReplacementLevel_P[ERA]),FALSE)</f>
        <v>-0.28045738098114947</v>
      </c>
      <c r="T164" s="20">
        <f>((1466+MYRANKS_P[[#This Row],[BB]]+MYRANKS_P[[#This Row],[H]])/(1192+MYRANKS_P[[#This Row],[IP]])-1.23)/-0.015-VLOOKUP(MYRANKS_P[[#This Row],[POS]],ReplacementLevel_P[],COLUMN(ReplacementLevel_P[WHIP]),FALSE)</f>
        <v>-1.0601150920878724</v>
      </c>
      <c r="U164" s="20">
        <f>MYRANKS_P[[#This Row],[WSGP]]+MYRANKS_P[[#This Row],[SVSGP]]+MYRANKS_P[[#This Row],[SOSGP]]+MYRANKS_P[[#This Row],[ERASGP]]+MYRANKS_P[[#This Row],[WHIPSGP]]</f>
        <v>-1.8280211044818742</v>
      </c>
      <c r="V164" s="65">
        <f>_xlfn.RANK.EQ(MYRANKS_P[[#This Row],[TTLSGP]],U:U,0)</f>
        <v>163</v>
      </c>
    </row>
    <row r="165" spans="1:22" x14ac:dyDescent="0.25">
      <c r="A165" s="6" t="s">
        <v>1803</v>
      </c>
      <c r="B165" s="16" t="str">
        <f>VLOOKUP(MYRANKS_P[[#This Row],[PLAYERID]],PLAYERIDMAP[],COLUMN(PLAYERIDMAP[[#This Row],[PLAYERNAME]]),FALSE)</f>
        <v>Erasmo Ramirez</v>
      </c>
      <c r="C165" s="16" t="str">
        <f>VLOOKUP(MYRANKS_P[[#This Row],[PLAYERID]],PLAYERIDMAP[],COLUMN(PLAYERIDMAP[TEAM]),FALSE)</f>
        <v>SEA</v>
      </c>
      <c r="D165" s="16" t="str">
        <f>VLOOKUP(MYRANKS_P[[#This Row],[PLAYERID]],PLAYERIDMAP[],COLUMN(PLAYERIDMAP[[#This Row],[POS]]),FALSE)</f>
        <v>P</v>
      </c>
      <c r="E165" s="16">
        <f>VLOOKUP(MYRANKS_P[[#This Row],[PLAYERID]],PLAYERIDMAP[],COLUMN(PLAYERIDMAP[[#This Row],[IDFANGRAPHS]]),FALSE)</f>
        <v>10314</v>
      </c>
      <c r="F165" s="36">
        <f>VLOOKUP(MYRANKS_P[[#This Row],[PLAYER NAME]],PITCHERPROJECTIONS[],COLUMN(PITCHERPROJECTIONS[[#This Row],[W]]),FALSE)</f>
        <v>7.8043342112798344</v>
      </c>
      <c r="G165" s="18">
        <f>VLOOKUP(MYRANKS_P[[#This Row],[PLAYER NAME]],PITCHERPROJECTIONS[],COLUMN(PITCHERPROJECTIONS[[#This Row],[SV]]),FALSE)</f>
        <v>0</v>
      </c>
      <c r="H165" s="18">
        <f>VLOOKUP(MYRANKS_P[[#This Row],[PLAYER NAME]],PITCHERPROJECTIONS[],COLUMN(PITCHERPROJECTIONS[[#This Row],[IP]]),FALSE)</f>
        <v>160</v>
      </c>
      <c r="I165" s="36">
        <f>VLOOKUP(MYRANKS_P[[#This Row],[PLAYER NAME]],PITCHERPROJECTIONS[],COLUMN(PITCHERPROJECTIONS[[#This Row],[H]]),FALSE)</f>
        <v>166.54881350533518</v>
      </c>
      <c r="J165" s="36">
        <f>VLOOKUP(MYRANKS_P[[#This Row],[PLAYER NAME]],PITCHERPROJECTIONS[],COLUMN(PITCHERPROJECTIONS[[#This Row],[ER]]),FALSE)</f>
        <v>76.812605067267128</v>
      </c>
      <c r="K165" s="36">
        <f>VLOOKUP(MYRANKS_P[[#This Row],[PLAYER NAME]],PITCHERPROJECTIONS[],COLUMN(PITCHERPROJECTIONS[[#This Row],[HR]]),FALSE)</f>
        <v>21.78690874343047</v>
      </c>
      <c r="L165" s="36">
        <f>VLOOKUP(MYRANKS_P[[#This Row],[PLAYER NAME]],PITCHERPROJECTIONS[],COLUMN(PITCHERPROJECTIONS[[#This Row],[SO]]),FALSE)</f>
        <v>126.22222222222223</v>
      </c>
      <c r="M165" s="36">
        <f>VLOOKUP(MYRANKS_P[[#This Row],[PLAYER NAME]],PITCHERPROJECTIONS[],COLUMN(PITCHERPROJECTIONS[[#This Row],[BB]]),FALSE)</f>
        <v>51.555555555555557</v>
      </c>
      <c r="N165" s="20">
        <f>MYRANKS_P[[#This Row],[ER]]*9/MYRANKS_P[[#This Row],[IP]]</f>
        <v>4.3207090350337758</v>
      </c>
      <c r="O165" s="20">
        <f>(MYRANKS_P[[#This Row],[BB]]+MYRANKS_P[[#This Row],[H]])/MYRANKS_P[[#This Row],[IP]]</f>
        <v>1.3631523066305671</v>
      </c>
      <c r="P165" s="20">
        <f>MYRANKS_P[[#This Row],[W]]/3.03-VLOOKUP(MYRANKS_P[[#This Row],[POS]],ReplacementLevel_P[],COLUMN(ReplacementLevel_P[W]),FALSE)</f>
        <v>-0.71431214149180366</v>
      </c>
      <c r="Q165" s="20">
        <f>MYRANKS_P[[#This Row],[SV]]/9.95</f>
        <v>0</v>
      </c>
      <c r="R165" s="20">
        <f>MYRANKS_P[[#This Row],[SO]]/39.3-VLOOKUP(MYRANKS_P[[#This Row],[POS]],ReplacementLevel_P[],COLUMN(ReplacementLevel_P[SO]),FALSE)</f>
        <v>-0.16823862029968861</v>
      </c>
      <c r="S165" s="20">
        <f>((475+MYRANKS_P[[#This Row],[ER]])*9/(1192+MYRANKS_P[[#This Row],[IP]])-3.59)/-0.076-VLOOKUP(MYRANKS_P[[#This Row],[POS]],ReplacementLevel_P[],COLUMN(ReplacementLevel_P[ERA]),FALSE)</f>
        <v>-0.41616791503234973</v>
      </c>
      <c r="T165" s="20">
        <f>((1466+MYRANKS_P[[#This Row],[BB]]+MYRANKS_P[[#This Row],[H]])/(1192+MYRANKS_P[[#This Row],[IP]])-1.23)/-0.015-VLOOKUP(MYRANKS_P[[#This Row],[POS]],ReplacementLevel_P[],COLUMN(ReplacementLevel_P[WHIP]),FALSE)</f>
        <v>-0.5326217485646354</v>
      </c>
      <c r="U165" s="20">
        <f>MYRANKS_P[[#This Row],[WSGP]]+MYRANKS_P[[#This Row],[SVSGP]]+MYRANKS_P[[#This Row],[SOSGP]]+MYRANKS_P[[#This Row],[ERASGP]]+MYRANKS_P[[#This Row],[WHIPSGP]]</f>
        <v>-1.8313404253884773</v>
      </c>
      <c r="V165" s="65">
        <f>_xlfn.RANK.EQ(MYRANKS_P[[#This Row],[TTLSGP]],U:U,0)</f>
        <v>164</v>
      </c>
    </row>
    <row r="166" spans="1:22" x14ac:dyDescent="0.25">
      <c r="A166" s="6" t="s">
        <v>1683</v>
      </c>
      <c r="B166" s="16" t="str">
        <f>VLOOKUP(MYRANKS_P[[#This Row],[PLAYERID]],PLAYERIDMAP[],COLUMN(PLAYERIDMAP[[#This Row],[PLAYERNAME]]),FALSE)</f>
        <v>Brandon Morrow</v>
      </c>
      <c r="C166" s="16" t="str">
        <f>VLOOKUP(MYRANKS_P[[#This Row],[PLAYERID]],PLAYERIDMAP[],COLUMN(PLAYERIDMAP[TEAM]),FALSE)</f>
        <v>TOR</v>
      </c>
      <c r="D166" s="16" t="str">
        <f>VLOOKUP(MYRANKS_P[[#This Row],[PLAYERID]],PLAYERIDMAP[],COLUMN(PLAYERIDMAP[[#This Row],[POS]]),FALSE)</f>
        <v>P</v>
      </c>
      <c r="E166" s="16">
        <f>VLOOKUP(MYRANKS_P[[#This Row],[PLAYERID]],PLAYERIDMAP[],COLUMN(PLAYERIDMAP[[#This Row],[IDFANGRAPHS]]),FALSE)</f>
        <v>9346</v>
      </c>
      <c r="F166" s="36">
        <f>VLOOKUP(MYRANKS_P[[#This Row],[PLAYER NAME]],PITCHERPROJECTIONS[],COLUMN(PITCHERPROJECTIONS[[#This Row],[W]]),FALSE)</f>
        <v>6.9058258232291863</v>
      </c>
      <c r="G166" s="18">
        <f>VLOOKUP(MYRANKS_P[[#This Row],[PLAYER NAME]],PITCHERPROJECTIONS[],COLUMN(PITCHERPROJECTIONS[[#This Row],[SV]]),FALSE)</f>
        <v>0</v>
      </c>
      <c r="H166" s="18">
        <f>VLOOKUP(MYRANKS_P[[#This Row],[PLAYER NAME]],PITCHERPROJECTIONS[],COLUMN(PITCHERPROJECTIONS[[#This Row],[IP]]),FALSE)</f>
        <v>120</v>
      </c>
      <c r="I166" s="36">
        <f>VLOOKUP(MYRANKS_P[[#This Row],[PLAYER NAME]],PITCHERPROJECTIONS[],COLUMN(PITCHERPROJECTIONS[[#This Row],[H]]),FALSE)</f>
        <v>121.81807336713395</v>
      </c>
      <c r="J166" s="36">
        <f>VLOOKUP(MYRANKS_P[[#This Row],[PLAYER NAME]],PITCHERPROJECTIONS[],COLUMN(PITCHERPROJECTIONS[[#This Row],[ER]]),FALSE)</f>
        <v>55.787915819023077</v>
      </c>
      <c r="K166" s="36">
        <f>VLOOKUP(MYRANKS_P[[#This Row],[PLAYER NAME]],PITCHERPROJECTIONS[],COLUMN(PITCHERPROJECTIONS[[#This Row],[HR]]),FALSE)</f>
        <v>15.532359081419632</v>
      </c>
      <c r="L166" s="36">
        <f>VLOOKUP(MYRANKS_P[[#This Row],[PLAYER NAME]],PITCHERPROJECTIONS[],COLUMN(PITCHERPROJECTIONS[[#This Row],[SO]]),FALSE)</f>
        <v>100</v>
      </c>
      <c r="M166" s="36">
        <f>VLOOKUP(MYRANKS_P[[#This Row],[PLAYER NAME]],PITCHERPROJECTIONS[],COLUMN(PITCHERPROJECTIONS[[#This Row],[BB]]),FALSE)</f>
        <v>40</v>
      </c>
      <c r="N166" s="20">
        <f>MYRANKS_P[[#This Row],[ER]]*9/MYRANKS_P[[#This Row],[IP]]</f>
        <v>4.1840936864267304</v>
      </c>
      <c r="O166" s="20">
        <f>(MYRANKS_P[[#This Row],[BB]]+MYRANKS_P[[#This Row],[H]])/MYRANKS_P[[#This Row],[IP]]</f>
        <v>1.3484839447261161</v>
      </c>
      <c r="P166" s="20">
        <f>MYRANKS_P[[#This Row],[W]]/3.03-VLOOKUP(MYRANKS_P[[#This Row],[POS]],ReplacementLevel_P[],COLUMN(ReplacementLevel_P[W]),FALSE)</f>
        <v>-1.0108495632906975</v>
      </c>
      <c r="Q166" s="20">
        <f>MYRANKS_P[[#This Row],[SV]]/9.95</f>
        <v>0</v>
      </c>
      <c r="R166" s="20">
        <f>MYRANKS_P[[#This Row],[SO]]/39.3-VLOOKUP(MYRANKS_P[[#This Row],[POS]],ReplacementLevel_P[],COLUMN(ReplacementLevel_P[SO]),FALSE)</f>
        <v>-0.83547073791348581</v>
      </c>
      <c r="S166" s="20">
        <f>((475+MYRANKS_P[[#This Row],[ER]])*9/(1192+MYRANKS_P[[#This Row],[IP]])-3.59)/-0.076-VLOOKUP(MYRANKS_P[[#This Row],[POS]],ReplacementLevel_P[],COLUMN(ReplacementLevel_P[ERA]),FALSE)</f>
        <v>7.9520782733545348E-3</v>
      </c>
      <c r="T166" s="20">
        <f>((1466+MYRANKS_P[[#This Row],[BB]]+MYRANKS_P[[#This Row],[H]])/(1192+MYRANKS_P[[#This Row],[IP]])-1.23)/-0.015-VLOOKUP(MYRANKS_P[[#This Row],[POS]],ReplacementLevel_P[],COLUMN(ReplacementLevel_P[WHIP]),FALSE)</f>
        <v>-0.20433299629746948</v>
      </c>
      <c r="U166" s="20">
        <f>MYRANKS_P[[#This Row],[WSGP]]+MYRANKS_P[[#This Row],[SVSGP]]+MYRANKS_P[[#This Row],[SOSGP]]+MYRANKS_P[[#This Row],[ERASGP]]+MYRANKS_P[[#This Row],[WHIPSGP]]</f>
        <v>-2.0427012192282983</v>
      </c>
      <c r="V166" s="65">
        <f>_xlfn.RANK.EQ(MYRANKS_P[[#This Row],[TTLSGP]],U:U,0)</f>
        <v>165</v>
      </c>
    </row>
    <row r="167" spans="1:22" x14ac:dyDescent="0.25">
      <c r="A167" s="6" t="s">
        <v>1771</v>
      </c>
      <c r="B167" s="16" t="str">
        <f>VLOOKUP(MYRANKS_P[[#This Row],[PLAYERID]],PLAYERIDMAP[],COLUMN(PLAYERIDMAP[[#This Row],[PLAYERNAME]]),FALSE)</f>
        <v>Jason Vargas</v>
      </c>
      <c r="C167" s="16" t="str">
        <f>VLOOKUP(MYRANKS_P[[#This Row],[PLAYERID]],PLAYERIDMAP[],COLUMN(PLAYERIDMAP[TEAM]),FALSE)</f>
        <v>KC</v>
      </c>
      <c r="D167" s="16" t="str">
        <f>VLOOKUP(MYRANKS_P[[#This Row],[PLAYERID]],PLAYERIDMAP[],COLUMN(PLAYERIDMAP[[#This Row],[POS]]),FALSE)</f>
        <v>P</v>
      </c>
      <c r="E167" s="16">
        <f>VLOOKUP(MYRANKS_P[[#This Row],[PLAYERID]],PLAYERIDMAP[],COLUMN(PLAYERIDMAP[[#This Row],[IDFANGRAPHS]]),FALSE)</f>
        <v>8044</v>
      </c>
      <c r="F167" s="36">
        <f>VLOOKUP(MYRANKS_P[[#This Row],[PLAYER NAME]],PITCHERPROJECTIONS[],COLUMN(PITCHERPROJECTIONS[[#This Row],[W]]),FALSE)</f>
        <v>8.7897396805166945</v>
      </c>
      <c r="G167" s="18">
        <f>VLOOKUP(MYRANKS_P[[#This Row],[PLAYER NAME]],PITCHERPROJECTIONS[],COLUMN(PITCHERPROJECTIONS[[#This Row],[SV]]),FALSE)</f>
        <v>0</v>
      </c>
      <c r="H167" s="18">
        <f>VLOOKUP(MYRANKS_P[[#This Row],[PLAYER NAME]],PITCHERPROJECTIONS[],COLUMN(PITCHERPROJECTIONS[[#This Row],[IP]]),FALSE)</f>
        <v>175</v>
      </c>
      <c r="I167" s="36">
        <f>VLOOKUP(MYRANKS_P[[#This Row],[PLAYER NAME]],PITCHERPROJECTIONS[],COLUMN(PITCHERPROJECTIONS[[#This Row],[H]]),FALSE)</f>
        <v>188.1727954076145</v>
      </c>
      <c r="J167" s="36">
        <f>VLOOKUP(MYRANKS_P[[#This Row],[PLAYER NAME]],PITCHERPROJECTIONS[],COLUMN(PITCHERPROJECTIONS[[#This Row],[ER]]),FALSE)</f>
        <v>84.874943170689505</v>
      </c>
      <c r="K167" s="36">
        <f>VLOOKUP(MYRANKS_P[[#This Row],[PLAYER NAME]],PITCHERPROJECTIONS[],COLUMN(PITCHERPROJECTIONS[[#This Row],[HR]]),FALSE)</f>
        <v>23.818973500601089</v>
      </c>
      <c r="L167" s="36">
        <f>VLOOKUP(MYRANKS_P[[#This Row],[PLAYER NAME]],PITCHERPROJECTIONS[],COLUMN(PITCHERPROJECTIONS[[#This Row],[SO]]),FALSE)</f>
        <v>114.72222222222221</v>
      </c>
      <c r="M167" s="36">
        <f>VLOOKUP(MYRANKS_P[[#This Row],[PLAYER NAME]],PITCHERPROJECTIONS[],COLUMN(PITCHERPROJECTIONS[[#This Row],[BB]]),FALSE)</f>
        <v>50.55555555555555</v>
      </c>
      <c r="N167" s="20">
        <f>MYRANKS_P[[#This Row],[ER]]*9/MYRANKS_P[[#This Row],[IP]]</f>
        <v>4.364997077349746</v>
      </c>
      <c r="O167" s="20">
        <f>(MYRANKS_P[[#This Row],[BB]]+MYRANKS_P[[#This Row],[H]])/MYRANKS_P[[#This Row],[IP]]</f>
        <v>1.3641620055038288</v>
      </c>
      <c r="P167" s="20">
        <f>MYRANKS_P[[#This Row],[W]]/3.03-VLOOKUP(MYRANKS_P[[#This Row],[POS]],ReplacementLevel_P[],COLUMN(ReplacementLevel_P[W]),FALSE)</f>
        <v>-0.38909581501099177</v>
      </c>
      <c r="Q167" s="20">
        <f>MYRANKS_P[[#This Row],[SV]]/9.95</f>
        <v>0</v>
      </c>
      <c r="R167" s="20">
        <f>MYRANKS_P[[#This Row],[SO]]/39.3-VLOOKUP(MYRANKS_P[[#This Row],[POS]],ReplacementLevel_P[],COLUMN(ReplacementLevel_P[SO]),FALSE)</f>
        <v>-0.46085948543963795</v>
      </c>
      <c r="S167" s="20">
        <f>((475+MYRANKS_P[[#This Row],[ER]])*9/(1192+MYRANKS_P[[#This Row],[IP]])-3.59)/-0.076-VLOOKUP(MYRANKS_P[[#This Row],[POS]],ReplacementLevel_P[],COLUMN(ReplacementLevel_P[ERA]),FALSE)</f>
        <v>-0.58424063966624218</v>
      </c>
      <c r="T167" s="20">
        <f>((1466+MYRANKS_P[[#This Row],[BB]]+MYRANKS_P[[#This Row],[H]])/(1192+MYRANKS_P[[#This Row],[IP]])-1.23)/-0.015-VLOOKUP(MYRANKS_P[[#This Row],[POS]],ReplacementLevel_P[],COLUMN(ReplacementLevel_P[WHIP]),FALSE)</f>
        <v>-0.62720316816241506</v>
      </c>
      <c r="U167" s="20">
        <f>MYRANKS_P[[#This Row],[WSGP]]+MYRANKS_P[[#This Row],[SVSGP]]+MYRANKS_P[[#This Row],[SOSGP]]+MYRANKS_P[[#This Row],[ERASGP]]+MYRANKS_P[[#This Row],[WHIPSGP]]</f>
        <v>-2.0613991082792866</v>
      </c>
      <c r="V167" s="65">
        <f>_xlfn.RANK.EQ(MYRANKS_P[[#This Row],[TTLSGP]],U:U,0)</f>
        <v>166</v>
      </c>
    </row>
    <row r="168" spans="1:22" x14ac:dyDescent="0.25">
      <c r="A168" s="6" t="s">
        <v>1969</v>
      </c>
      <c r="B168" s="16" t="str">
        <f>VLOOKUP(MYRANKS_P[[#This Row],[PLAYERID]],PLAYERIDMAP[],COLUMN(PLAYERIDMAP[[#This Row],[PLAYERNAME]]),FALSE)</f>
        <v>Paco Rodriguez</v>
      </c>
      <c r="C168" s="16" t="str">
        <f>VLOOKUP(MYRANKS_P[[#This Row],[PLAYERID]],PLAYERIDMAP[],COLUMN(PLAYERIDMAP[TEAM]),FALSE)</f>
        <v>LAD</v>
      </c>
      <c r="D168" s="16" t="str">
        <f>VLOOKUP(MYRANKS_P[[#This Row],[PLAYERID]],PLAYERIDMAP[],COLUMN(PLAYERIDMAP[[#This Row],[POS]]),FALSE)</f>
        <v>P</v>
      </c>
      <c r="E168" s="16">
        <f>VLOOKUP(MYRANKS_P[[#This Row],[PLAYERID]],PLAYERIDMAP[],COLUMN(PLAYERIDMAP[[#This Row],[IDFANGRAPHS]]),FALSE)</f>
        <v>13398</v>
      </c>
      <c r="F168" s="36">
        <f>VLOOKUP(MYRANKS_P[[#This Row],[PLAYER NAME]],PITCHERPROJECTIONS[],COLUMN(PITCHERPROJECTIONS[[#This Row],[W]]),FALSE)</f>
        <v>3.2450522426189612</v>
      </c>
      <c r="G168" s="18">
        <f>VLOOKUP(MYRANKS_P[[#This Row],[PLAYER NAME]],PITCHERPROJECTIONS[],COLUMN(PITCHERPROJECTIONS[[#This Row],[SV]]),FALSE)</f>
        <v>0</v>
      </c>
      <c r="H168" s="18">
        <f>VLOOKUP(MYRANKS_P[[#This Row],[PLAYER NAME]],PITCHERPROJECTIONS[],COLUMN(PITCHERPROJECTIONS[[#This Row],[IP]]),FALSE)</f>
        <v>55</v>
      </c>
      <c r="I168" s="36">
        <f>VLOOKUP(MYRANKS_P[[#This Row],[PLAYER NAME]],PITCHERPROJECTIONS[],COLUMN(PITCHERPROJECTIONS[[#This Row],[H]]),FALSE)</f>
        <v>41.368452576909135</v>
      </c>
      <c r="J168" s="36">
        <f>VLOOKUP(MYRANKS_P[[#This Row],[PLAYER NAME]],PITCHERPROJECTIONS[],COLUMN(PITCHERPROJECTIONS[[#This Row],[ER]]),FALSE)</f>
        <v>17.893404587735329</v>
      </c>
      <c r="K168" s="36">
        <f>VLOOKUP(MYRANKS_P[[#This Row],[PLAYER NAME]],PITCHERPROJECTIONS[],COLUMN(PITCHERPROJECTIONS[[#This Row],[HR]]),FALSE)</f>
        <v>5.2040690152652918</v>
      </c>
      <c r="L168" s="36">
        <f>VLOOKUP(MYRANKS_P[[#This Row],[PLAYER NAME]],PITCHERPROJECTIONS[],COLUMN(PITCHERPROJECTIONS[[#This Row],[SO]]),FALSE)</f>
        <v>61.722222222222214</v>
      </c>
      <c r="M168" s="36">
        <f>VLOOKUP(MYRANKS_P[[#This Row],[PLAYER NAME]],PITCHERPROJECTIONS[],COLUMN(PITCHERPROJECTIONS[[#This Row],[BB]]),FALSE)</f>
        <v>20.166666666666664</v>
      </c>
      <c r="N168" s="20">
        <f>MYRANKS_P[[#This Row],[ER]]*9/MYRANKS_P[[#This Row],[IP]]</f>
        <v>2.9280116598112356</v>
      </c>
      <c r="O168" s="20">
        <f>(MYRANKS_P[[#This Row],[BB]]+MYRANKS_P[[#This Row],[H]])/MYRANKS_P[[#This Row],[IP]]</f>
        <v>1.1188203498831963</v>
      </c>
      <c r="P168" s="20">
        <f>MYRANKS_P[[#This Row],[W]]/3.03-VLOOKUP(MYRANKS_P[[#This Row],[POS]],ReplacementLevel_P[],COLUMN(ReplacementLevel_P[W]),FALSE)</f>
        <v>-2.2190256625019931</v>
      </c>
      <c r="Q168" s="20">
        <f>MYRANKS_P[[#This Row],[SV]]/9.95</f>
        <v>0</v>
      </c>
      <c r="R168" s="20">
        <f>MYRANKS_P[[#This Row],[SO]]/39.3-VLOOKUP(MYRANKS_P[[#This Row],[POS]],ReplacementLevel_P[],COLUMN(ReplacementLevel_P[SO]),FALSE)</f>
        <v>-1.8094599943454905</v>
      </c>
      <c r="S168" s="20">
        <f>((475+MYRANKS_P[[#This Row],[ER]])*9/(1192+MYRANKS_P[[#This Row],[IP]])-3.59)/-0.076-VLOOKUP(MYRANKS_P[[#This Row],[POS]],ReplacementLevel_P[],COLUMN(ReplacementLevel_P[ERA]),FALSE)</f>
        <v>1.1093394537456398</v>
      </c>
      <c r="T168" s="20">
        <f>((1466+MYRANKS_P[[#This Row],[BB]]+MYRANKS_P[[#This Row],[H]])/(1192+MYRANKS_P[[#This Row],[IP]])-1.23)/-0.015-VLOOKUP(MYRANKS_P[[#This Row],[POS]],ReplacementLevel_P[],COLUMN(ReplacementLevel_P[WHIP]),FALSE)</f>
        <v>0.84546542402693725</v>
      </c>
      <c r="U168" s="20">
        <f>MYRANKS_P[[#This Row],[WSGP]]+MYRANKS_P[[#This Row],[SVSGP]]+MYRANKS_P[[#This Row],[SOSGP]]+MYRANKS_P[[#This Row],[ERASGP]]+MYRANKS_P[[#This Row],[WHIPSGP]]</f>
        <v>-2.0736807790749072</v>
      </c>
      <c r="V168" s="65">
        <f>_xlfn.RANK.EQ(MYRANKS_P[[#This Row],[TTLSGP]],U:U,0)</f>
        <v>167</v>
      </c>
    </row>
    <row r="169" spans="1:22" x14ac:dyDescent="0.25">
      <c r="A169" s="6" t="s">
        <v>2068</v>
      </c>
      <c r="B169" s="16" t="str">
        <f>VLOOKUP(MYRANKS_P[[#This Row],[PLAYERID]],PLAYERIDMAP[],COLUMN(PLAYERIDMAP[[#This Row],[PLAYERNAME]]),FALSE)</f>
        <v>Charlie Morton</v>
      </c>
      <c r="C169" s="16" t="str">
        <f>VLOOKUP(MYRANKS_P[[#This Row],[PLAYERID]],PLAYERIDMAP[],COLUMN(PLAYERIDMAP[TEAM]),FALSE)</f>
        <v>PIT</v>
      </c>
      <c r="D169" s="16" t="str">
        <f>VLOOKUP(MYRANKS_P[[#This Row],[PLAYERID]],PLAYERIDMAP[],COLUMN(PLAYERIDMAP[[#This Row],[POS]]),FALSE)</f>
        <v>P</v>
      </c>
      <c r="E169" s="16">
        <f>VLOOKUP(MYRANKS_P[[#This Row],[PLAYERID]],PLAYERIDMAP[],COLUMN(PLAYERIDMAP[[#This Row],[IDFANGRAPHS]]),FALSE)</f>
        <v>4676</v>
      </c>
      <c r="F169" s="36">
        <f>VLOOKUP(MYRANKS_P[[#This Row],[PLAYER NAME]],PITCHERPROJECTIONS[],COLUMN(PITCHERPROJECTIONS[[#This Row],[W]]),FALSE)</f>
        <v>8.3818219953991946</v>
      </c>
      <c r="G169" s="18">
        <f>VLOOKUP(MYRANKS_P[[#This Row],[PLAYER NAME]],PITCHERPROJECTIONS[],COLUMN(PITCHERPROJECTIONS[[#This Row],[SV]]),FALSE)</f>
        <v>0</v>
      </c>
      <c r="H169" s="18">
        <f>VLOOKUP(MYRANKS_P[[#This Row],[PLAYER NAME]],PITCHERPROJECTIONS[],COLUMN(PITCHERPROJECTIONS[[#This Row],[IP]]),FALSE)</f>
        <v>160</v>
      </c>
      <c r="I169" s="36">
        <f>VLOOKUP(MYRANKS_P[[#This Row],[PLAYER NAME]],PITCHERPROJECTIONS[],COLUMN(PITCHERPROJECTIONS[[#This Row],[H]]),FALSE)</f>
        <v>176.39238453188588</v>
      </c>
      <c r="J169" s="36">
        <f>VLOOKUP(MYRANKS_P[[#This Row],[PLAYER NAME]],PITCHERPROJECTIONS[],COLUMN(PITCHERPROJECTIONS[[#This Row],[ER]]),FALSE)</f>
        <v>72.900555738339591</v>
      </c>
      <c r="K169" s="36">
        <f>VLOOKUP(MYRANKS_P[[#This Row],[PLAYER NAME]],PITCHERPROJECTIONS[],COLUMN(PITCHERPROJECTIONS[[#This Row],[HR]]),FALSE)</f>
        <v>12.193913733122265</v>
      </c>
      <c r="L169" s="36">
        <f>VLOOKUP(MYRANKS_P[[#This Row],[PLAYER NAME]],PITCHERPROJECTIONS[],COLUMN(PITCHERPROJECTIONS[[#This Row],[SO]]),FALSE)</f>
        <v>110.22222222222223</v>
      </c>
      <c r="M169" s="36">
        <f>VLOOKUP(MYRANKS_P[[#This Row],[PLAYER NAME]],PITCHERPROJECTIONS[],COLUMN(PITCHERPROJECTIONS[[#This Row],[BB]]),FALSE)</f>
        <v>49.777777777777779</v>
      </c>
      <c r="N169" s="20">
        <f>MYRANKS_P[[#This Row],[ER]]*9/MYRANKS_P[[#This Row],[IP]]</f>
        <v>4.1006562602816015</v>
      </c>
      <c r="O169" s="20">
        <f>(MYRANKS_P[[#This Row],[BB]]+MYRANKS_P[[#This Row],[H]])/MYRANKS_P[[#This Row],[IP]]</f>
        <v>1.4135635144353977</v>
      </c>
      <c r="P169" s="20">
        <f>MYRANKS_P[[#This Row],[W]]/3.03-VLOOKUP(MYRANKS_P[[#This Row],[POS]],ReplacementLevel_P[],COLUMN(ReplacementLevel_P[W]),FALSE)</f>
        <v>-0.52372211372963839</v>
      </c>
      <c r="Q169" s="20">
        <f>MYRANKS_P[[#This Row],[SV]]/9.95</f>
        <v>0</v>
      </c>
      <c r="R169" s="20">
        <f>MYRANKS_P[[#This Row],[SO]]/39.3-VLOOKUP(MYRANKS_P[[#This Row],[POS]],ReplacementLevel_P[],COLUMN(ReplacementLevel_P[SO]),FALSE)</f>
        <v>-0.57536330223353094</v>
      </c>
      <c r="S169" s="20">
        <f>((475+MYRANKS_P[[#This Row],[ER]])*9/(1192+MYRANKS_P[[#This Row],[IP]])-3.59)/-0.076-VLOOKUP(MYRANKS_P[[#This Row],[POS]],ReplacementLevel_P[],COLUMN(ReplacementLevel_P[ERA]),FALSE)</f>
        <v>-7.3513329619435019E-2</v>
      </c>
      <c r="T169" s="20">
        <f>((1466+MYRANKS_P[[#This Row],[BB]]+MYRANKS_P[[#This Row],[H]])/(1192+MYRANKS_P[[#This Row],[IP]])-1.23)/-0.015-VLOOKUP(MYRANKS_P[[#This Row],[POS]],ReplacementLevel_P[],COLUMN(ReplacementLevel_P[WHIP]),FALSE)</f>
        <v>-0.93034330915501973</v>
      </c>
      <c r="U169" s="20">
        <f>MYRANKS_P[[#This Row],[WSGP]]+MYRANKS_P[[#This Row],[SVSGP]]+MYRANKS_P[[#This Row],[SOSGP]]+MYRANKS_P[[#This Row],[ERASGP]]+MYRANKS_P[[#This Row],[WHIPSGP]]</f>
        <v>-2.1029420547376239</v>
      </c>
      <c r="V169" s="65">
        <f>_xlfn.RANK.EQ(MYRANKS_P[[#This Row],[TTLSGP]],U:U,0)</f>
        <v>168</v>
      </c>
    </row>
    <row r="170" spans="1:22" x14ac:dyDescent="0.25">
      <c r="A170" s="6" t="s">
        <v>1851</v>
      </c>
      <c r="B170" s="16" t="str">
        <f>VLOOKUP(MYRANKS_P[[#This Row],[PLAYERID]],PLAYERIDMAP[],COLUMN(PLAYERIDMAP[[#This Row],[PLAYERNAME]]),FALSE)</f>
        <v>J.A. Happ</v>
      </c>
      <c r="C170" s="16" t="str">
        <f>VLOOKUP(MYRANKS_P[[#This Row],[PLAYERID]],PLAYERIDMAP[],COLUMN(PLAYERIDMAP[TEAM]),FALSE)</f>
        <v>TOR</v>
      </c>
      <c r="D170" s="16" t="str">
        <f>VLOOKUP(MYRANKS_P[[#This Row],[PLAYERID]],PLAYERIDMAP[],COLUMN(PLAYERIDMAP[[#This Row],[POS]]),FALSE)</f>
        <v>P</v>
      </c>
      <c r="E170" s="16">
        <f>VLOOKUP(MYRANKS_P[[#This Row],[PLAYERID]],PLAYERIDMAP[],COLUMN(PLAYERIDMAP[[#This Row],[IDFANGRAPHS]]),FALSE)</f>
        <v>7410</v>
      </c>
      <c r="F170" s="36">
        <f>VLOOKUP(MYRANKS_P[[#This Row],[PLAYER NAME]],PITCHERPROJECTIONS[],COLUMN(PITCHERPROJECTIONS[[#This Row],[W]]),FALSE)</f>
        <v>8.2701099340972348</v>
      </c>
      <c r="G170" s="18">
        <f>VLOOKUP(MYRANKS_P[[#This Row],[PLAYER NAME]],PITCHERPROJECTIONS[],COLUMN(PITCHERPROJECTIONS[[#This Row],[SV]]),FALSE)</f>
        <v>0</v>
      </c>
      <c r="H170" s="18">
        <f>VLOOKUP(MYRANKS_P[[#This Row],[PLAYER NAME]],PITCHERPROJECTIONS[],COLUMN(PITCHERPROJECTIONS[[#This Row],[IP]]),FALSE)</f>
        <v>150</v>
      </c>
      <c r="I170" s="36">
        <f>VLOOKUP(MYRANKS_P[[#This Row],[PLAYER NAME]],PITCHERPROJECTIONS[],COLUMN(PITCHERPROJECTIONS[[#This Row],[H]]),FALSE)</f>
        <v>146.71518651658903</v>
      </c>
      <c r="J170" s="36">
        <f>VLOOKUP(MYRANKS_P[[#This Row],[PLAYER NAME]],PITCHERPROJECTIONS[],COLUMN(PITCHERPROJECTIONS[[#This Row],[ER]]),FALSE)</f>
        <v>72.922029031171547</v>
      </c>
      <c r="K170" s="36">
        <f>VLOOKUP(MYRANKS_P[[#This Row],[PLAYER NAME]],PITCHERPROJECTIONS[],COLUMN(PITCHERPROJECTIONS[[#This Row],[HR]]),FALSE)</f>
        <v>20.095468206729915</v>
      </c>
      <c r="L170" s="36">
        <f>VLOOKUP(MYRANKS_P[[#This Row],[PLAYER NAME]],PITCHERPROJECTIONS[],COLUMN(PITCHERPROJECTIONS[[#This Row],[SO]]),FALSE)</f>
        <v>125.00000000000001</v>
      </c>
      <c r="M170" s="36">
        <f>VLOOKUP(MYRANKS_P[[#This Row],[PLAYER NAME]],PITCHERPROJECTIONS[],COLUMN(PITCHERPROJECTIONS[[#This Row],[BB]]),FALSE)</f>
        <v>66.666666666666671</v>
      </c>
      <c r="N170" s="20">
        <f>MYRANKS_P[[#This Row],[ER]]*9/MYRANKS_P[[#This Row],[IP]]</f>
        <v>4.3753217418702928</v>
      </c>
      <c r="O170" s="20">
        <f>(MYRANKS_P[[#This Row],[BB]]+MYRANKS_P[[#This Row],[H]])/MYRANKS_P[[#This Row],[IP]]</f>
        <v>1.4225456878883713</v>
      </c>
      <c r="P170" s="20">
        <f>MYRANKS_P[[#This Row],[W]]/3.03-VLOOKUP(MYRANKS_P[[#This Row],[POS]],ReplacementLevel_P[],COLUMN(ReplacementLevel_P[W]),FALSE)</f>
        <v>-0.56059078082599489</v>
      </c>
      <c r="Q170" s="20">
        <f>MYRANKS_P[[#This Row],[SV]]/9.95</f>
        <v>0</v>
      </c>
      <c r="R170" s="20">
        <f>MYRANKS_P[[#This Row],[SO]]/39.3-VLOOKUP(MYRANKS_P[[#This Row],[POS]],ReplacementLevel_P[],COLUMN(ReplacementLevel_P[SO]),FALSE)</f>
        <v>-0.19933842239185662</v>
      </c>
      <c r="S170" s="20">
        <f>((475+MYRANKS_P[[#This Row],[ER]])*9/(1192+MYRANKS_P[[#This Row],[IP]])-3.59)/-0.076-VLOOKUP(MYRANKS_P[[#This Row],[POS]],ReplacementLevel_P[],COLUMN(ReplacementLevel_P[ERA]),FALSE)</f>
        <v>-0.43301142521514968</v>
      </c>
      <c r="T170" s="20">
        <f>((1466+MYRANKS_P[[#This Row],[BB]]+MYRANKS_P[[#This Row],[H]])/(1192+MYRANKS_P[[#This Row],[IP]])-1.23)/-0.015-VLOOKUP(MYRANKS_P[[#This Row],[POS]],ReplacementLevel_P[],COLUMN(ReplacementLevel_P[WHIP]),FALSE)</f>
        <v>-0.91681833995309181</v>
      </c>
      <c r="U170" s="20">
        <f>MYRANKS_P[[#This Row],[WSGP]]+MYRANKS_P[[#This Row],[SVSGP]]+MYRANKS_P[[#This Row],[SOSGP]]+MYRANKS_P[[#This Row],[ERASGP]]+MYRANKS_P[[#This Row],[WHIPSGP]]</f>
        <v>-2.1097589683860933</v>
      </c>
      <c r="V170" s="65">
        <f>_xlfn.RANK.EQ(MYRANKS_P[[#This Row],[TTLSGP]],U:U,0)</f>
        <v>169</v>
      </c>
    </row>
    <row r="171" spans="1:22" x14ac:dyDescent="0.25">
      <c r="A171" s="6" t="s">
        <v>1808</v>
      </c>
      <c r="B171" s="16" t="str">
        <f>VLOOKUP(MYRANKS_P[[#This Row],[PLAYERID]],PLAYERIDMAP[],COLUMN(PLAYERIDMAP[[#This Row],[PLAYERNAME]]),FALSE)</f>
        <v>Rex Brothers</v>
      </c>
      <c r="C171" s="16" t="str">
        <f>VLOOKUP(MYRANKS_P[[#This Row],[PLAYERID]],PLAYERIDMAP[],COLUMN(PLAYERIDMAP[TEAM]),FALSE)</f>
        <v>COL</v>
      </c>
      <c r="D171" s="16" t="str">
        <f>VLOOKUP(MYRANKS_P[[#This Row],[PLAYERID]],PLAYERIDMAP[],COLUMN(PLAYERIDMAP[[#This Row],[POS]]),FALSE)</f>
        <v>P</v>
      </c>
      <c r="E171" s="16">
        <f>VLOOKUP(MYRANKS_P[[#This Row],[PLAYERID]],PLAYERIDMAP[],COLUMN(PLAYERIDMAP[[#This Row],[IDFANGRAPHS]]),FALSE)</f>
        <v>9794</v>
      </c>
      <c r="F171" s="36">
        <f>VLOOKUP(MYRANKS_P[[#This Row],[PLAYER NAME]],PITCHERPROJECTIONS[],COLUMN(PITCHERPROJECTIONS[[#This Row],[W]]),FALSE)</f>
        <v>3.3524542598728857</v>
      </c>
      <c r="G171" s="18">
        <f>VLOOKUP(MYRANKS_P[[#This Row],[PLAYER NAME]],PITCHERPROJECTIONS[],COLUMN(PITCHERPROJECTIONS[[#This Row],[SV]]),FALSE)</f>
        <v>10</v>
      </c>
      <c r="H171" s="18">
        <f>VLOOKUP(MYRANKS_P[[#This Row],[PLAYER NAME]],PITCHERPROJECTIONS[],COLUMN(PITCHERPROJECTIONS[[#This Row],[IP]]),FALSE)</f>
        <v>65</v>
      </c>
      <c r="I171" s="36">
        <f>VLOOKUP(MYRANKS_P[[#This Row],[PLAYER NAME]],PITCHERPROJECTIONS[],COLUMN(PITCHERPROJECTIONS[[#This Row],[H]]),FALSE)</f>
        <v>57.335282320174549</v>
      </c>
      <c r="J171" s="36">
        <f>VLOOKUP(MYRANKS_P[[#This Row],[PLAYER NAME]],PITCHERPROJECTIONS[],COLUMN(PITCHERPROJECTIONS[[#This Row],[ER]]),FALSE)</f>
        <v>27.256657448727289</v>
      </c>
      <c r="K171" s="36">
        <f>VLOOKUP(MYRANKS_P[[#This Row],[PLAYER NAME]],PITCHERPROJECTIONS[],COLUMN(PITCHERPROJECTIONS[[#This Row],[HR]]),FALSE)</f>
        <v>5.5250633420723414</v>
      </c>
      <c r="L171" s="36">
        <f>VLOOKUP(MYRANKS_P[[#This Row],[PLAYER NAME]],PITCHERPROJECTIONS[],COLUMN(PITCHERPROJECTIONS[[#This Row],[SO]]),FALSE)</f>
        <v>75.833333333333329</v>
      </c>
      <c r="M171" s="36">
        <f>VLOOKUP(MYRANKS_P[[#This Row],[PLAYER NAME]],PITCHERPROJECTIONS[],COLUMN(PITCHERPROJECTIONS[[#This Row],[BB]]),FALSE)</f>
        <v>33.944444444444443</v>
      </c>
      <c r="N171" s="20">
        <f>MYRANKS_P[[#This Row],[ER]]*9/MYRANKS_P[[#This Row],[IP]]</f>
        <v>3.7739987236699322</v>
      </c>
      <c r="O171" s="20">
        <f>(MYRANKS_P[[#This Row],[BB]]+MYRANKS_P[[#This Row],[H]])/MYRANKS_P[[#This Row],[IP]]</f>
        <v>1.4043034886864461</v>
      </c>
      <c r="P171" s="20">
        <f>MYRANKS_P[[#This Row],[W]]/3.03-VLOOKUP(MYRANKS_P[[#This Row],[POS]],ReplacementLevel_P[],COLUMN(ReplacementLevel_P[W]),FALSE)</f>
        <v>-2.1835794521871663</v>
      </c>
      <c r="Q171" s="20">
        <f>MYRANKS_P[[#This Row],[SV]]/9.95</f>
        <v>1.0050251256281408</v>
      </c>
      <c r="R171" s="20">
        <f>MYRANKS_P[[#This Row],[SO]]/39.3-VLOOKUP(MYRANKS_P[[#This Row],[POS]],ReplacementLevel_P[],COLUMN(ReplacementLevel_P[SO]),FALSE)</f>
        <v>-1.4503986429177267</v>
      </c>
      <c r="S171" s="20">
        <f>((475+MYRANKS_P[[#This Row],[ER]])*9/(1192+MYRANKS_P[[#This Row],[IP]])-3.59)/-0.076-VLOOKUP(MYRANKS_P[[#This Row],[POS]],ReplacementLevel_P[],COLUMN(ReplacementLevel_P[ERA]),FALSE)</f>
        <v>0.59960895785133994</v>
      </c>
      <c r="T171" s="20">
        <f>((1466+MYRANKS_P[[#This Row],[BB]]+MYRANKS_P[[#This Row],[H]])/(1192+MYRANKS_P[[#This Row],[IP]])-1.23)/-0.015-VLOOKUP(MYRANKS_P[[#This Row],[POS]],ReplacementLevel_P[],COLUMN(ReplacementLevel_P[WHIP]),FALSE)</f>
        <v>-8.2401313424506517E-2</v>
      </c>
      <c r="U171" s="20">
        <f>MYRANKS_P[[#This Row],[WSGP]]+MYRANKS_P[[#This Row],[SVSGP]]+MYRANKS_P[[#This Row],[SOSGP]]+MYRANKS_P[[#This Row],[ERASGP]]+MYRANKS_P[[#This Row],[WHIPSGP]]</f>
        <v>-2.1117453250499185</v>
      </c>
      <c r="V171" s="65">
        <f>_xlfn.RANK.EQ(MYRANKS_P[[#This Row],[TTLSGP]],U:U,0)</f>
        <v>170</v>
      </c>
    </row>
    <row r="172" spans="1:22" x14ac:dyDescent="0.25">
      <c r="A172" s="6" t="s">
        <v>1762</v>
      </c>
      <c r="B172" s="16" t="str">
        <f>VLOOKUP(MYRANKS_P[[#This Row],[PLAYERID]],PLAYERIDMAP[],COLUMN(PLAYERIDMAP[[#This Row],[PLAYERNAME]]),FALSE)</f>
        <v>Scott Baker</v>
      </c>
      <c r="C172" s="16" t="str">
        <f>VLOOKUP(MYRANKS_P[[#This Row],[PLAYERID]],PLAYERIDMAP[],COLUMN(PLAYERIDMAP[TEAM]),FALSE)</f>
        <v>CHC</v>
      </c>
      <c r="D172" s="16" t="str">
        <f>VLOOKUP(MYRANKS_P[[#This Row],[PLAYERID]],PLAYERIDMAP[],COLUMN(PLAYERIDMAP[[#This Row],[POS]]),FALSE)</f>
        <v>P</v>
      </c>
      <c r="E172" s="16">
        <f>VLOOKUP(MYRANKS_P[[#This Row],[PLAYERID]],PLAYERIDMAP[],COLUMN(PLAYERIDMAP[[#This Row],[IDFANGRAPHS]]),FALSE)</f>
        <v>6176</v>
      </c>
      <c r="F172" s="36">
        <f>VLOOKUP(MYRANKS_P[[#This Row],[PLAYER NAME]],PITCHERPROJECTIONS[],COLUMN(PITCHERPROJECTIONS[[#This Row],[W]]),FALSE)</f>
        <v>6.4828049097200067</v>
      </c>
      <c r="G172" s="18">
        <f>VLOOKUP(MYRANKS_P[[#This Row],[PLAYER NAME]],PITCHERPROJECTIONS[],COLUMN(PITCHERPROJECTIONS[[#This Row],[SV]]),FALSE)</f>
        <v>0</v>
      </c>
      <c r="H172" s="18">
        <f>VLOOKUP(MYRANKS_P[[#This Row],[PLAYER NAME]],PITCHERPROJECTIONS[],COLUMN(PITCHERPROJECTIONS[[#This Row],[IP]]),FALSE)</f>
        <v>140</v>
      </c>
      <c r="I172" s="36">
        <f>VLOOKUP(MYRANKS_P[[#This Row],[PLAYER NAME]],PITCHERPROJECTIONS[],COLUMN(PITCHERPROJECTIONS[[#This Row],[H]]),FALSE)</f>
        <v>149.43748904085561</v>
      </c>
      <c r="J172" s="36">
        <f>VLOOKUP(MYRANKS_P[[#This Row],[PLAYER NAME]],PITCHERPROJECTIONS[],COLUMN(PITCHERPROJECTIONS[[#This Row],[ER]]),FALSE)</f>
        <v>67.998754758042821</v>
      </c>
      <c r="K172" s="36">
        <f>VLOOKUP(MYRANKS_P[[#This Row],[PLAYER NAME]],PITCHERPROJECTIONS[],COLUMN(PITCHERPROJECTIONS[[#This Row],[HR]]),FALSE)</f>
        <v>22.104155707522345</v>
      </c>
      <c r="L172" s="36">
        <f>VLOOKUP(MYRANKS_P[[#This Row],[PLAYER NAME]],PITCHERPROJECTIONS[],COLUMN(PITCHERPROJECTIONS[[#This Row],[SO]]),FALSE)</f>
        <v>108.88888888888889</v>
      </c>
      <c r="M172" s="36">
        <f>VLOOKUP(MYRANKS_P[[#This Row],[PLAYER NAME]],PITCHERPROJECTIONS[],COLUMN(PITCHERPROJECTIONS[[#This Row],[BB]]),FALSE)</f>
        <v>34.222222222222221</v>
      </c>
      <c r="N172" s="20">
        <f>MYRANKS_P[[#This Row],[ER]]*9/MYRANKS_P[[#This Row],[IP]]</f>
        <v>4.3713485201598958</v>
      </c>
      <c r="O172" s="20">
        <f>(MYRANKS_P[[#This Row],[BB]]+MYRANKS_P[[#This Row],[H]])/MYRANKS_P[[#This Row],[IP]]</f>
        <v>1.311855080450556</v>
      </c>
      <c r="P172" s="20">
        <f>MYRANKS_P[[#This Row],[W]]/3.03-VLOOKUP(MYRANKS_P[[#This Row],[POS]],ReplacementLevel_P[],COLUMN(ReplacementLevel_P[W]),FALSE)</f>
        <v>-1.1504604258349813</v>
      </c>
      <c r="Q172" s="20">
        <f>MYRANKS_P[[#This Row],[SV]]/9.95</f>
        <v>0</v>
      </c>
      <c r="R172" s="20">
        <f>MYRANKS_P[[#This Row],[SO]]/39.3-VLOOKUP(MYRANKS_P[[#This Row],[POS]],ReplacementLevel_P[],COLUMN(ReplacementLevel_P[SO]),FALSE)</f>
        <v>-0.60929035906135098</v>
      </c>
      <c r="S172" s="20">
        <f>((475+MYRANKS_P[[#This Row],[ER]])*9/(1192+MYRANKS_P[[#This Row],[IP]])-3.59)/-0.076-VLOOKUP(MYRANKS_P[[#This Row],[POS]],ReplacementLevel_P[],COLUMN(ReplacementLevel_P[ERA]),FALSE)</f>
        <v>-0.35829612002515054</v>
      </c>
      <c r="T172" s="20">
        <f>((1466+MYRANKS_P[[#This Row],[BB]]+MYRANKS_P[[#This Row],[H]])/(1192+MYRANKS_P[[#This Row],[IP]])-1.23)/-0.015-VLOOKUP(MYRANKS_P[[#This Row],[POS]],ReplacementLevel_P[],COLUMN(ReplacementLevel_P[WHIP]),FALSE)</f>
        <v>-5.5551114268162838E-2</v>
      </c>
      <c r="U172" s="20">
        <f>MYRANKS_P[[#This Row],[WSGP]]+MYRANKS_P[[#This Row],[SVSGP]]+MYRANKS_P[[#This Row],[SOSGP]]+MYRANKS_P[[#This Row],[ERASGP]]+MYRANKS_P[[#This Row],[WHIPSGP]]</f>
        <v>-2.1735980191896456</v>
      </c>
      <c r="V172" s="65">
        <f>_xlfn.RANK.EQ(MYRANKS_P[[#This Row],[TTLSGP]],U:U,0)</f>
        <v>171</v>
      </c>
    </row>
    <row r="173" spans="1:22" x14ac:dyDescent="0.25">
      <c r="A173" s="6" t="s">
        <v>5278</v>
      </c>
      <c r="B173" s="58" t="str">
        <f>VLOOKUP(MYRANKS_P[[#This Row],[PLAYERID]],PLAYERIDMAP[],COLUMN(PLAYERIDMAP[[#This Row],[PLAYERNAME]]),FALSE)</f>
        <v>Rafael Montero</v>
      </c>
      <c r="C173" s="58" t="str">
        <f>VLOOKUP(MYRANKS_P[[#This Row],[PLAYERID]],PLAYERIDMAP[],COLUMN(PLAYERIDMAP[TEAM]),FALSE)</f>
        <v>NYM</v>
      </c>
      <c r="D173" s="58" t="str">
        <f>VLOOKUP(MYRANKS_P[[#This Row],[PLAYERID]],PLAYERIDMAP[],COLUMN(PLAYERIDMAP[[#This Row],[POS]]),FALSE)</f>
        <v>P</v>
      </c>
      <c r="E173" s="58" t="str">
        <f>VLOOKUP(MYRANKS_P[[#This Row],[PLAYERID]],PLAYERIDMAP[],COLUMN(PLAYERIDMAP[[#This Row],[IDFANGRAPHS]]),FALSE)</f>
        <v>sa597041</v>
      </c>
      <c r="F173" s="64">
        <f>VLOOKUP(MYRANKS_P[[#This Row],[PLAYER NAME]],PITCHERPROJECTIONS[],COLUMN(PITCHERPROJECTIONS[[#This Row],[W]]),FALSE)</f>
        <v>5.3862928049881322</v>
      </c>
      <c r="G173" s="58">
        <f>VLOOKUP(MYRANKS_P[[#This Row],[PLAYER NAME]],PITCHERPROJECTIONS[],COLUMN(PITCHERPROJECTIONS[[#This Row],[SV]]),FALSE)</f>
        <v>0</v>
      </c>
      <c r="H173" s="58">
        <f>VLOOKUP(MYRANKS_P[[#This Row],[PLAYER NAME]],PITCHERPROJECTIONS[],COLUMN(PITCHERPROJECTIONS[[#This Row],[IP]]),FALSE)</f>
        <v>100</v>
      </c>
      <c r="I173" s="64">
        <f>VLOOKUP(MYRANKS_P[[#This Row],[PLAYER NAME]],PITCHERPROJECTIONS[],COLUMN(PITCHERPROJECTIONS[[#This Row],[H]]),FALSE)</f>
        <v>101.65593185123623</v>
      </c>
      <c r="J173" s="64">
        <f>VLOOKUP(MYRANKS_P[[#This Row],[PLAYER NAME]],PITCHERPROJECTIONS[],COLUMN(PITCHERPROJECTIONS[[#This Row],[ER]]),FALSE)</f>
        <v>43.275215952264091</v>
      </c>
      <c r="K173" s="64">
        <f>VLOOKUP(MYRANKS_P[[#This Row],[PLAYER NAME]],PITCHERPROJECTIONS[],COLUMN(PITCHERPROJECTIONS[[#This Row],[HR]]),FALSE)</f>
        <v>11.655931851236236</v>
      </c>
      <c r="L173" s="64">
        <f>VLOOKUP(MYRANKS_P[[#This Row],[PLAYER NAME]],PITCHERPROJECTIONS[],COLUMN(PITCHERPROJECTIONS[[#This Row],[SO]]),FALSE)</f>
        <v>80</v>
      </c>
      <c r="M173" s="64">
        <f>VLOOKUP(MYRANKS_P[[#This Row],[PLAYER NAME]],PITCHERPROJECTIONS[],COLUMN(PITCHERPROJECTIONS[[#This Row],[BB]]),FALSE)</f>
        <v>26.666666666666664</v>
      </c>
      <c r="N173" s="68">
        <f>MYRANKS_P[[#This Row],[ER]]*9/MYRANKS_P[[#This Row],[IP]]</f>
        <v>3.8947694357037683</v>
      </c>
      <c r="O173" s="68">
        <f>(MYRANKS_P[[#This Row],[BB]]+MYRANKS_P[[#This Row],[H]])/MYRANKS_P[[#This Row],[IP]]</f>
        <v>1.2832259851790289</v>
      </c>
      <c r="P173" s="65">
        <f>MYRANKS_P[[#This Row],[W]]/3.03-VLOOKUP(MYRANKS_P[[#This Row],[POS]],ReplacementLevel_P[],COLUMN(ReplacementLevel_P[W]),FALSE)</f>
        <v>-1.5123456089148077</v>
      </c>
      <c r="Q173" s="68">
        <f>MYRANKS_P[[#This Row],[SV]]/9.95</f>
        <v>0</v>
      </c>
      <c r="R173" s="65">
        <f>MYRANKS_P[[#This Row],[SO]]/39.3-VLOOKUP(MYRANKS_P[[#This Row],[POS]],ReplacementLevel_P[],COLUMN(ReplacementLevel_P[SO]),FALSE)</f>
        <v>-1.3443765903307887</v>
      </c>
      <c r="S173" s="65">
        <f>((475+MYRANKS_P[[#This Row],[ER]])*9/(1192+MYRANKS_P[[#This Row],[IP]])-3.59)/-0.076-VLOOKUP(MYRANKS_P[[#This Row],[POS]],ReplacementLevel_P[],COLUMN(ReplacementLevel_P[ERA]),FALSE)</f>
        <v>0.41320694587770368</v>
      </c>
      <c r="T173" s="65">
        <f>((1466+MYRANKS_P[[#This Row],[BB]]+MYRANKS_P[[#This Row],[H]])/(1192+MYRANKS_P[[#This Row],[IP]])-1.23)/-0.015-VLOOKUP(MYRANKS_P[[#This Row],[POS]],ReplacementLevel_P[],COLUMN(ReplacementLevel_P[WHIP]),FALSE)</f>
        <v>0.24361204757983007</v>
      </c>
      <c r="U173" s="68">
        <f>MYRANKS_P[[#This Row],[WSGP]]+MYRANKS_P[[#This Row],[SVSGP]]+MYRANKS_P[[#This Row],[SOSGP]]+MYRANKS_P[[#This Row],[ERASGP]]+MYRANKS_P[[#This Row],[WHIPSGP]]</f>
        <v>-2.1999032057880625</v>
      </c>
      <c r="V173" s="65">
        <f>_xlfn.RANK.EQ(MYRANKS_P[[#This Row],[TTLSGP]],U:U,0)</f>
        <v>172</v>
      </c>
    </row>
    <row r="174" spans="1:22" x14ac:dyDescent="0.25">
      <c r="A174" s="6" t="s">
        <v>1799</v>
      </c>
      <c r="B174" s="16" t="str">
        <f>VLOOKUP(MYRANKS_P[[#This Row],[PLAYERID]],PLAYERIDMAP[],COLUMN(PLAYERIDMAP[[#This Row],[PLAYERNAME]]),FALSE)</f>
        <v>Kyle Kendrick</v>
      </c>
      <c r="C174" s="16" t="str">
        <f>VLOOKUP(MYRANKS_P[[#This Row],[PLAYERID]],PLAYERIDMAP[],COLUMN(PLAYERIDMAP[TEAM]),FALSE)</f>
        <v>PHI</v>
      </c>
      <c r="D174" s="16" t="str">
        <f>VLOOKUP(MYRANKS_P[[#This Row],[PLAYERID]],PLAYERIDMAP[],COLUMN(PLAYERIDMAP[[#This Row],[POS]]),FALSE)</f>
        <v>P</v>
      </c>
      <c r="E174" s="16">
        <f>VLOOKUP(MYRANKS_P[[#This Row],[PLAYERID]],PLAYERIDMAP[],COLUMN(PLAYERIDMAP[[#This Row],[IDFANGRAPHS]]),FALSE)</f>
        <v>6230</v>
      </c>
      <c r="F174" s="36">
        <f>VLOOKUP(MYRANKS_P[[#This Row],[PLAYER NAME]],PITCHERPROJECTIONS[],COLUMN(PITCHERPROJECTIONS[[#This Row],[W]]),FALSE)</f>
        <v>8.2628535084744019</v>
      </c>
      <c r="G174" s="18">
        <f>VLOOKUP(MYRANKS_P[[#This Row],[PLAYER NAME]],PITCHERPROJECTIONS[],COLUMN(PITCHERPROJECTIONS[[#This Row],[SV]]),FALSE)</f>
        <v>0</v>
      </c>
      <c r="H174" s="18">
        <f>VLOOKUP(MYRANKS_P[[#This Row],[PLAYER NAME]],PITCHERPROJECTIONS[],COLUMN(PITCHERPROJECTIONS[[#This Row],[IP]]),FALSE)</f>
        <v>170</v>
      </c>
      <c r="I174" s="36">
        <f>VLOOKUP(MYRANKS_P[[#This Row],[PLAYER NAME]],PITCHERPROJECTIONS[],COLUMN(PITCHERPROJECTIONS[[#This Row],[H]]),FALSE)</f>
        <v>182.85056122453949</v>
      </c>
      <c r="J174" s="36">
        <f>VLOOKUP(MYRANKS_P[[#This Row],[PLAYER NAME]],PITCHERPROJECTIONS[],COLUMN(PITCHERPROJECTIONS[[#This Row],[ER]]),FALSE)</f>
        <v>80.044789390769722</v>
      </c>
      <c r="K174" s="36">
        <f>VLOOKUP(MYRANKS_P[[#This Row],[PLAYER NAME]],PITCHERPROJECTIONS[],COLUMN(PITCHERPROJECTIONS[[#This Row],[HR]]),FALSE)</f>
        <v>21.603299878686663</v>
      </c>
      <c r="L174" s="36">
        <f>VLOOKUP(MYRANKS_P[[#This Row],[PLAYER NAME]],PITCHERPROJECTIONS[],COLUMN(PITCHERPROJECTIONS[[#This Row],[SO]]),FALSE)</f>
        <v>98.222222222222229</v>
      </c>
      <c r="M174" s="36">
        <f>VLOOKUP(MYRANKS_P[[#This Row],[PLAYER NAME]],PITCHERPROJECTIONS[],COLUMN(PITCHERPROJECTIONS[[#This Row],[BB]]),FALSE)</f>
        <v>45.333333333333336</v>
      </c>
      <c r="N174" s="20">
        <f>MYRANKS_P[[#This Row],[ER]]*9/MYRANKS_P[[#This Row],[IP]]</f>
        <v>4.2376653206878085</v>
      </c>
      <c r="O174" s="20">
        <f>(MYRANKS_P[[#This Row],[BB]]+MYRANKS_P[[#This Row],[H]])/MYRANKS_P[[#This Row],[IP]]</f>
        <v>1.3422582032816048</v>
      </c>
      <c r="P174" s="20">
        <f>MYRANKS_P[[#This Row],[W]]/3.03-VLOOKUP(MYRANKS_P[[#This Row],[POS]],ReplacementLevel_P[],COLUMN(ReplacementLevel_P[W]),FALSE)</f>
        <v>-0.56298564076752378</v>
      </c>
      <c r="Q174" s="20">
        <f>MYRANKS_P[[#This Row],[SV]]/9.95</f>
        <v>0</v>
      </c>
      <c r="R174" s="20">
        <f>MYRANKS_P[[#This Row],[SO]]/39.3-VLOOKUP(MYRANKS_P[[#This Row],[POS]],ReplacementLevel_P[],COLUMN(ReplacementLevel_P[SO]),FALSE)</f>
        <v>-0.88070681368391268</v>
      </c>
      <c r="S174" s="20">
        <f>((475+MYRANKS_P[[#This Row],[ER]])*9/(1192+MYRANKS_P[[#This Row],[IP]])-3.59)/-0.076-VLOOKUP(MYRANKS_P[[#This Row],[POS]],ReplacementLevel_P[],COLUMN(ReplacementLevel_P[ERA]),FALSE)</f>
        <v>-0.34232692361201467</v>
      </c>
      <c r="T174" s="20">
        <f>((1466+MYRANKS_P[[#This Row],[BB]]+MYRANKS_P[[#This Row],[H]])/(1192+MYRANKS_P[[#This Row],[IP]])-1.23)/-0.015-VLOOKUP(MYRANKS_P[[#This Row],[POS]],ReplacementLevel_P[],COLUMN(ReplacementLevel_P[WHIP]),FALSE)</f>
        <v>-0.41627971404173336</v>
      </c>
      <c r="U174" s="20">
        <f>MYRANKS_P[[#This Row],[WSGP]]+MYRANKS_P[[#This Row],[SVSGP]]+MYRANKS_P[[#This Row],[SOSGP]]+MYRANKS_P[[#This Row],[ERASGP]]+MYRANKS_P[[#This Row],[WHIPSGP]]</f>
        <v>-2.2022990921051848</v>
      </c>
      <c r="V174" s="65">
        <f>_xlfn.RANK.EQ(MYRANKS_P[[#This Row],[TTLSGP]],U:U,0)</f>
        <v>173</v>
      </c>
    </row>
    <row r="175" spans="1:22" x14ac:dyDescent="0.25">
      <c r="A175" s="6" t="s">
        <v>1897</v>
      </c>
      <c r="B175" s="16" t="str">
        <f>VLOOKUP(MYRANKS_P[[#This Row],[PLAYERID]],PLAYERIDMAP[],COLUMN(PLAYERIDMAP[[#This Row],[PLAYERNAME]]),FALSE)</f>
        <v>Joe Kelly</v>
      </c>
      <c r="C175" s="16" t="str">
        <f>VLOOKUP(MYRANKS_P[[#This Row],[PLAYERID]],PLAYERIDMAP[],COLUMN(PLAYERIDMAP[TEAM]),FALSE)</f>
        <v>STL</v>
      </c>
      <c r="D175" s="16" t="str">
        <f>VLOOKUP(MYRANKS_P[[#This Row],[PLAYERID]],PLAYERIDMAP[],COLUMN(PLAYERIDMAP[[#This Row],[POS]]),FALSE)</f>
        <v>P</v>
      </c>
      <c r="E175" s="16">
        <f>VLOOKUP(MYRANKS_P[[#This Row],[PLAYERID]],PLAYERIDMAP[],COLUMN(PLAYERIDMAP[[#This Row],[IDFANGRAPHS]]),FALSE)</f>
        <v>9761</v>
      </c>
      <c r="F175" s="36">
        <f>VLOOKUP(MYRANKS_P[[#This Row],[PLAYER NAME]],PITCHERPROJECTIONS[],COLUMN(PITCHERPROJECTIONS[[#This Row],[W]]),FALSE)</f>
        <v>7.7871450292652922</v>
      </c>
      <c r="G175" s="18">
        <f>VLOOKUP(MYRANKS_P[[#This Row],[PLAYER NAME]],PITCHERPROJECTIONS[],COLUMN(PITCHERPROJECTIONS[[#This Row],[SV]]),FALSE)</f>
        <v>0</v>
      </c>
      <c r="H175" s="18">
        <f>VLOOKUP(MYRANKS_P[[#This Row],[PLAYER NAME]],PITCHERPROJECTIONS[],COLUMN(PITCHERPROJECTIONS[[#This Row],[IP]]),FALSE)</f>
        <v>120</v>
      </c>
      <c r="I175" s="36">
        <f>VLOOKUP(MYRANKS_P[[#This Row],[PLAYER NAME]],PITCHERPROJECTIONS[],COLUMN(PITCHERPROJECTIONS[[#This Row],[H]]),FALSE)</f>
        <v>124.63335292964925</v>
      </c>
      <c r="J175" s="36">
        <f>VLOOKUP(MYRANKS_P[[#This Row],[PLAYER NAME]],PITCHERPROJECTIONS[],COLUMN(PITCHERPROJECTIONS[[#This Row],[ER]]),FALSE)</f>
        <v>53.560380027988188</v>
      </c>
      <c r="K175" s="36">
        <f>VLOOKUP(MYRANKS_P[[#This Row],[PLAYER NAME]],PITCHERPROJECTIONS[],COLUMN(PITCHERPROJECTIONS[[#This Row],[HR]]),FALSE)</f>
        <v>10.919067215363516</v>
      </c>
      <c r="L175" s="36">
        <f>VLOOKUP(MYRANKS_P[[#This Row],[PLAYER NAME]],PITCHERPROJECTIONS[],COLUMN(PITCHERPROJECTIONS[[#This Row],[SO]]),FALSE)</f>
        <v>82.666666666666671</v>
      </c>
      <c r="M175" s="36">
        <f>VLOOKUP(MYRANKS_P[[#This Row],[PLAYER NAME]],PITCHERPROJECTIONS[],COLUMN(PITCHERPROJECTIONS[[#This Row],[BB]]),FALSE)</f>
        <v>41.333333333333336</v>
      </c>
      <c r="N175" s="20">
        <f>MYRANKS_P[[#This Row],[ER]]*9/MYRANKS_P[[#This Row],[IP]]</f>
        <v>4.0170285020991141</v>
      </c>
      <c r="O175" s="20">
        <f>(MYRANKS_P[[#This Row],[BB]]+MYRANKS_P[[#This Row],[H]])/MYRANKS_P[[#This Row],[IP]]</f>
        <v>1.3830557188581882</v>
      </c>
      <c r="P175" s="20">
        <f>MYRANKS_P[[#This Row],[W]]/3.03-VLOOKUP(MYRANKS_P[[#This Row],[POS]],ReplacementLevel_P[],COLUMN(ReplacementLevel_P[W]),FALSE)</f>
        <v>-0.71998513885633919</v>
      </c>
      <c r="Q175" s="20">
        <f>MYRANKS_P[[#This Row],[SV]]/9.95</f>
        <v>0</v>
      </c>
      <c r="R175" s="20">
        <f>MYRANKS_P[[#This Row],[SO]]/39.3-VLOOKUP(MYRANKS_P[[#This Row],[POS]],ReplacementLevel_P[],COLUMN(ReplacementLevel_P[SO]),FALSE)</f>
        <v>-1.2765224766751482</v>
      </c>
      <c r="S175" s="20">
        <f>((475+MYRANKS_P[[#This Row],[ER]])*9/(1192+MYRANKS_P[[#This Row],[IP]])-3.59)/-0.076-VLOOKUP(MYRANKS_P[[#This Row],[POS]],ReplacementLevel_P[],COLUMN(ReplacementLevel_P[ERA]),FALSE)</f>
        <v>0.20900934439291524</v>
      </c>
      <c r="T175" s="20">
        <f>((1466+MYRANKS_P[[#This Row],[BB]]+MYRANKS_P[[#This Row],[H]])/(1192+MYRANKS_P[[#This Row],[IP]])-1.23)/-0.015-VLOOKUP(MYRANKS_P[[#This Row],[POS]],ReplacementLevel_P[],COLUMN(ReplacementLevel_P[WHIP]),FALSE)</f>
        <v>-0.4151364971027669</v>
      </c>
      <c r="U175" s="20">
        <f>MYRANKS_P[[#This Row],[WSGP]]+MYRANKS_P[[#This Row],[SVSGP]]+MYRANKS_P[[#This Row],[SOSGP]]+MYRANKS_P[[#This Row],[ERASGP]]+MYRANKS_P[[#This Row],[WHIPSGP]]</f>
        <v>-2.2026347682413387</v>
      </c>
      <c r="V175" s="65">
        <f>_xlfn.RANK.EQ(MYRANKS_P[[#This Row],[TTLSGP]],U:U,0)</f>
        <v>174</v>
      </c>
    </row>
    <row r="176" spans="1:22" x14ac:dyDescent="0.25">
      <c r="A176" s="6" t="s">
        <v>1915</v>
      </c>
      <c r="B176" s="16" t="str">
        <f>VLOOKUP(MYRANKS_P[[#This Row],[PLAYERID]],PLAYERIDMAP[],COLUMN(PLAYERIDMAP[[#This Row],[PLAYERNAME]]),FALSE)</f>
        <v>Steve Delabar</v>
      </c>
      <c r="C176" s="16" t="str">
        <f>VLOOKUP(MYRANKS_P[[#This Row],[PLAYERID]],PLAYERIDMAP[],COLUMN(PLAYERIDMAP[TEAM]),FALSE)</f>
        <v>TOR</v>
      </c>
      <c r="D176" s="16" t="str">
        <f>VLOOKUP(MYRANKS_P[[#This Row],[PLAYERID]],PLAYERIDMAP[],COLUMN(PLAYERIDMAP[[#This Row],[POS]]),FALSE)</f>
        <v>P</v>
      </c>
      <c r="E176" s="16">
        <f>VLOOKUP(MYRANKS_P[[#This Row],[PLAYERID]],PLAYERIDMAP[],COLUMN(PLAYERIDMAP[[#This Row],[IDFANGRAPHS]]),FALSE)</f>
        <v>11827</v>
      </c>
      <c r="F176" s="36">
        <f>VLOOKUP(MYRANKS_P[[#This Row],[PLAYER NAME]],PITCHERPROJECTIONS[],COLUMN(PITCHERPROJECTIONS[[#This Row],[W]]),FALSE)</f>
        <v>3.2760398660925745</v>
      </c>
      <c r="G176" s="18">
        <f>VLOOKUP(MYRANKS_P[[#This Row],[PLAYER NAME]],PITCHERPROJECTIONS[],COLUMN(PITCHERPROJECTIONS[[#This Row],[SV]]),FALSE)</f>
        <v>0</v>
      </c>
      <c r="H176" s="18">
        <f>VLOOKUP(MYRANKS_P[[#This Row],[PLAYER NAME]],PITCHERPROJECTIONS[],COLUMN(PITCHERPROJECTIONS[[#This Row],[IP]]),FALSE)</f>
        <v>60</v>
      </c>
      <c r="I176" s="36">
        <f>VLOOKUP(MYRANKS_P[[#This Row],[PLAYER NAME]],PITCHERPROJECTIONS[],COLUMN(PITCHERPROJECTIONS[[#This Row],[H]]),FALSE)</f>
        <v>45.929404438619017</v>
      </c>
      <c r="J176" s="36">
        <f>VLOOKUP(MYRANKS_P[[#This Row],[PLAYER NAME]],PITCHERPROJECTIONS[],COLUMN(PITCHERPROJECTIONS[[#This Row],[ER]]),FALSE)</f>
        <v>23.698232738791432</v>
      </c>
      <c r="K176" s="36">
        <f>VLOOKUP(MYRANKS_P[[#This Row],[PLAYER NAME]],PITCHERPROJECTIONS[],COLUMN(PITCHERPROJECTIONS[[#This Row],[HR]]),FALSE)</f>
        <v>7.9908701596592131</v>
      </c>
      <c r="L176" s="36">
        <f>VLOOKUP(MYRANKS_P[[#This Row],[PLAYER NAME]],PITCHERPROJECTIONS[],COLUMN(PITCHERPROJECTIONS[[#This Row],[SO]]),FALSE)</f>
        <v>83.333333333333343</v>
      </c>
      <c r="M176" s="36">
        <f>VLOOKUP(MYRANKS_P[[#This Row],[PLAYER NAME]],PITCHERPROJECTIONS[],COLUMN(PITCHERPROJECTIONS[[#This Row],[BB]]),FALSE)</f>
        <v>28.000000000000004</v>
      </c>
      <c r="N176" s="20">
        <f>MYRANKS_P[[#This Row],[ER]]*9/MYRANKS_P[[#This Row],[IP]]</f>
        <v>3.554734910818715</v>
      </c>
      <c r="O176" s="20">
        <f>(MYRANKS_P[[#This Row],[BB]]+MYRANKS_P[[#This Row],[H]])/MYRANKS_P[[#This Row],[IP]]</f>
        <v>1.2321567406436502</v>
      </c>
      <c r="P176" s="20">
        <f>MYRANKS_P[[#This Row],[W]]/3.03-VLOOKUP(MYRANKS_P[[#This Row],[POS]],ReplacementLevel_P[],COLUMN(ReplacementLevel_P[W]),FALSE)</f>
        <v>-2.2087987240618565</v>
      </c>
      <c r="Q176" s="20">
        <f>MYRANKS_P[[#This Row],[SV]]/9.95</f>
        <v>0</v>
      </c>
      <c r="R176" s="20">
        <f>MYRANKS_P[[#This Row],[SO]]/39.3-VLOOKUP(MYRANKS_P[[#This Row],[POS]],ReplacementLevel_P[],COLUMN(ReplacementLevel_P[SO]),FALSE)</f>
        <v>-1.2595589482612377</v>
      </c>
      <c r="S176" s="20">
        <f>((475+MYRANKS_P[[#This Row],[ER]])*9/(1192+MYRANKS_P[[#This Row],[IP]])-3.59)/-0.076-VLOOKUP(MYRANKS_P[[#This Row],[POS]],ReplacementLevel_P[],COLUMN(ReplacementLevel_P[ERA]),FALSE)</f>
        <v>0.74721777104923282</v>
      </c>
      <c r="T176" s="20">
        <f>((1466+MYRANKS_P[[#This Row],[BB]]+MYRANKS_P[[#This Row],[H]])/(1192+MYRANKS_P[[#This Row],[IP]])-1.23)/-0.015-VLOOKUP(MYRANKS_P[[#This Row],[POS]],ReplacementLevel_P[],COLUMN(ReplacementLevel_P[WHIP]),FALSE)</f>
        <v>0.5116291566230583</v>
      </c>
      <c r="U176" s="20">
        <f>MYRANKS_P[[#This Row],[WSGP]]+MYRANKS_P[[#This Row],[SVSGP]]+MYRANKS_P[[#This Row],[SOSGP]]+MYRANKS_P[[#This Row],[ERASGP]]+MYRANKS_P[[#This Row],[WHIPSGP]]</f>
        <v>-2.2095107446508031</v>
      </c>
      <c r="V176" s="65">
        <f>_xlfn.RANK.EQ(MYRANKS_P[[#This Row],[TTLSGP]],U:U,0)</f>
        <v>175</v>
      </c>
    </row>
    <row r="177" spans="1:22" x14ac:dyDescent="0.25">
      <c r="A177" s="6" t="s">
        <v>1929</v>
      </c>
      <c r="B177" s="16" t="str">
        <f>VLOOKUP(MYRANKS_P[[#This Row],[PLAYERID]],PLAYERIDMAP[],COLUMN(PLAYERIDMAP[[#This Row],[PLAYERNAME]]),FALSE)</f>
        <v>Pedro Strop</v>
      </c>
      <c r="C177" s="16" t="str">
        <f>VLOOKUP(MYRANKS_P[[#This Row],[PLAYERID]],PLAYERIDMAP[],COLUMN(PLAYERIDMAP[TEAM]),FALSE)</f>
        <v>CHC</v>
      </c>
      <c r="D177" s="16" t="str">
        <f>VLOOKUP(MYRANKS_P[[#This Row],[PLAYERID]],PLAYERIDMAP[],COLUMN(PLAYERIDMAP[[#This Row],[POS]]),FALSE)</f>
        <v>P</v>
      </c>
      <c r="E177" s="16">
        <f>VLOOKUP(MYRANKS_P[[#This Row],[PLAYERID]],PLAYERIDMAP[],COLUMN(PLAYERIDMAP[[#This Row],[IDFANGRAPHS]]),FALSE)</f>
        <v>4070</v>
      </c>
      <c r="F177" s="36">
        <f>VLOOKUP(MYRANKS_P[[#This Row],[PLAYER NAME]],PITCHERPROJECTIONS[],COLUMN(PITCHERPROJECTIONS[[#This Row],[W]]),FALSE)</f>
        <v>3.3777270845331344</v>
      </c>
      <c r="G177" s="18">
        <f>VLOOKUP(MYRANKS_P[[#This Row],[PLAYER NAME]],PITCHERPROJECTIONS[],COLUMN(PITCHERPROJECTIONS[[#This Row],[SV]]),FALSE)</f>
        <v>0</v>
      </c>
      <c r="H177" s="18">
        <f>VLOOKUP(MYRANKS_P[[#This Row],[PLAYER NAME]],PITCHERPROJECTIONS[],COLUMN(PITCHERPROJECTIONS[[#This Row],[IP]]),FALSE)</f>
        <v>65</v>
      </c>
      <c r="I177" s="36">
        <f>VLOOKUP(MYRANKS_P[[#This Row],[PLAYER NAME]],PITCHERPROJECTIONS[],COLUMN(PITCHERPROJECTIONS[[#This Row],[H]]),FALSE)</f>
        <v>51.144006732067524</v>
      </c>
      <c r="J177" s="36">
        <f>VLOOKUP(MYRANKS_P[[#This Row],[PLAYER NAME]],PITCHERPROJECTIONS[],COLUMN(PITCHERPROJECTIONS[[#This Row],[ER]]),FALSE)</f>
        <v>23.03911226011698</v>
      </c>
      <c r="K177" s="36">
        <f>VLOOKUP(MYRANKS_P[[#This Row],[PLAYER NAME]],PITCHERPROJECTIONS[],COLUMN(PITCHERPROJECTIONS[[#This Row],[HR]]),FALSE)</f>
        <v>5.0226535352953574</v>
      </c>
      <c r="L177" s="36">
        <f>VLOOKUP(MYRANKS_P[[#This Row],[PLAYER NAME]],PITCHERPROJECTIONS[],COLUMN(PITCHERPROJECTIONS[[#This Row],[SO]]),FALSE)</f>
        <v>72.222222222222229</v>
      </c>
      <c r="M177" s="36">
        <f>VLOOKUP(MYRANKS_P[[#This Row],[PLAYER NAME]],PITCHERPROJECTIONS[],COLUMN(PITCHERPROJECTIONS[[#This Row],[BB]]),FALSE)</f>
        <v>30.333333333333336</v>
      </c>
      <c r="N177" s="20">
        <f>MYRANKS_P[[#This Row],[ER]]*9/MYRANKS_P[[#This Row],[IP]]</f>
        <v>3.1900309283238895</v>
      </c>
      <c r="O177" s="20">
        <f>(MYRANKS_P[[#This Row],[BB]]+MYRANKS_P[[#This Row],[H]])/MYRANKS_P[[#This Row],[IP]]</f>
        <v>1.2534975394677055</v>
      </c>
      <c r="P177" s="20">
        <f>MYRANKS_P[[#This Row],[W]]/3.03-VLOOKUP(MYRANKS_P[[#This Row],[POS]],ReplacementLevel_P[],COLUMN(ReplacementLevel_P[W]),FALSE)</f>
        <v>-2.1752385859626617</v>
      </c>
      <c r="Q177" s="20">
        <f>MYRANKS_P[[#This Row],[SV]]/9.95</f>
        <v>0</v>
      </c>
      <c r="R177" s="20">
        <f>MYRANKS_P[[#This Row],[SO]]/39.3-VLOOKUP(MYRANKS_P[[#This Row],[POS]],ReplacementLevel_P[],COLUMN(ReplacementLevel_P[SO]),FALSE)</f>
        <v>-1.5422844218264062</v>
      </c>
      <c r="S177" s="20">
        <f>((475+MYRANKS_P[[#This Row],[ER]])*9/(1192+MYRANKS_P[[#This Row],[IP]])-3.59)/-0.076-VLOOKUP(MYRANKS_P[[#This Row],[POS]],ReplacementLevel_P[],COLUMN(ReplacementLevel_P[ERA]),FALSE)</f>
        <v>0.9969408120728851</v>
      </c>
      <c r="T177" s="20">
        <f>((1466+MYRANKS_P[[#This Row],[BB]]+MYRANKS_P[[#This Row],[H]])/(1192+MYRANKS_P[[#This Row],[IP]])-1.23)/-0.015-VLOOKUP(MYRANKS_P[[#This Row],[POS]],ReplacementLevel_P[],COLUMN(ReplacementLevel_P[WHIP]),FALSE)</f>
        <v>0.43748130122509249</v>
      </c>
      <c r="U177" s="20">
        <f>MYRANKS_P[[#This Row],[WSGP]]+MYRANKS_P[[#This Row],[SVSGP]]+MYRANKS_P[[#This Row],[SOSGP]]+MYRANKS_P[[#This Row],[ERASGP]]+MYRANKS_P[[#This Row],[WHIPSGP]]</f>
        <v>-2.2831008944910907</v>
      </c>
      <c r="V177" s="65">
        <f>_xlfn.RANK.EQ(MYRANKS_P[[#This Row],[TTLSGP]],U:U,0)</f>
        <v>176</v>
      </c>
    </row>
    <row r="178" spans="1:22" x14ac:dyDescent="0.25">
      <c r="A178" s="6" t="s">
        <v>1756</v>
      </c>
      <c r="B178" s="16" t="str">
        <f>VLOOKUP(MYRANKS_P[[#This Row],[PLAYERID]],PLAYERIDMAP[],COLUMN(PLAYERIDMAP[[#This Row],[PLAYERNAME]]),FALSE)</f>
        <v>Brett Anderson</v>
      </c>
      <c r="C178" s="16" t="str">
        <f>VLOOKUP(MYRANKS_P[[#This Row],[PLAYERID]],PLAYERIDMAP[],COLUMN(PLAYERIDMAP[TEAM]),FALSE)</f>
        <v>COL</v>
      </c>
      <c r="D178" s="16" t="str">
        <f>VLOOKUP(MYRANKS_P[[#This Row],[PLAYERID]],PLAYERIDMAP[],COLUMN(PLAYERIDMAP[[#This Row],[POS]]),FALSE)</f>
        <v>P</v>
      </c>
      <c r="E178" s="16">
        <f>VLOOKUP(MYRANKS_P[[#This Row],[PLAYERID]],PLAYERIDMAP[],COLUMN(PLAYERIDMAP[[#This Row],[IDFANGRAPHS]]),FALSE)</f>
        <v>8223</v>
      </c>
      <c r="F178" s="36">
        <f>VLOOKUP(MYRANKS_P[[#This Row],[PLAYER NAME]],PITCHERPROJECTIONS[],COLUMN(PITCHERPROJECTIONS[[#This Row],[W]]),FALSE)</f>
        <v>4.981153251420487</v>
      </c>
      <c r="G178" s="18">
        <f>VLOOKUP(MYRANKS_P[[#This Row],[PLAYER NAME]],PITCHERPROJECTIONS[],COLUMN(PITCHERPROJECTIONS[[#This Row],[SV]]),FALSE)</f>
        <v>0</v>
      </c>
      <c r="H178" s="18">
        <f>VLOOKUP(MYRANKS_P[[#This Row],[PLAYER NAME]],PITCHERPROJECTIONS[],COLUMN(PITCHERPROJECTIONS[[#This Row],[IP]]),FALSE)</f>
        <v>75</v>
      </c>
      <c r="I178" s="36">
        <f>VLOOKUP(MYRANKS_P[[#This Row],[PLAYER NAME]],PITCHERPROJECTIONS[],COLUMN(PITCHERPROJECTIONS[[#This Row],[H]]),FALSE)</f>
        <v>75.161558564979813</v>
      </c>
      <c r="J178" s="36">
        <f>VLOOKUP(MYRANKS_P[[#This Row],[PLAYER NAME]],PITCHERPROJECTIONS[],COLUMN(PITCHERPROJECTIONS[[#This Row],[ER]]),FALSE)</f>
        <v>29.338318958536224</v>
      </c>
      <c r="K178" s="36">
        <f>VLOOKUP(MYRANKS_P[[#This Row],[PLAYER NAME]],PITCHERPROJECTIONS[],COLUMN(PITCHERPROJECTIONS[[#This Row],[HR]]),FALSE)</f>
        <v>5.5238774055595163</v>
      </c>
      <c r="L178" s="36">
        <f>VLOOKUP(MYRANKS_P[[#This Row],[PLAYER NAME]],PITCHERPROJECTIONS[],COLUMN(PITCHERPROJECTIONS[[#This Row],[SO]]),FALSE)</f>
        <v>62.500000000000007</v>
      </c>
      <c r="M178" s="36">
        <f>VLOOKUP(MYRANKS_P[[#This Row],[PLAYER NAME]],PITCHERPROJECTIONS[],COLUMN(PITCHERPROJECTIONS[[#This Row],[BB]]),FALSE)</f>
        <v>20.833333333333336</v>
      </c>
      <c r="N178" s="20">
        <f>MYRANKS_P[[#This Row],[ER]]*9/MYRANKS_P[[#This Row],[IP]]</f>
        <v>3.520598275024347</v>
      </c>
      <c r="O178" s="20">
        <f>(MYRANKS_P[[#This Row],[BB]]+MYRANKS_P[[#This Row],[H]])/MYRANKS_P[[#This Row],[IP]]</f>
        <v>1.2799318919775085</v>
      </c>
      <c r="P178" s="20">
        <f>MYRANKS_P[[#This Row],[W]]/3.03-VLOOKUP(MYRANKS_P[[#This Row],[POS]],ReplacementLevel_P[],COLUMN(ReplacementLevel_P[W]),FALSE)</f>
        <v>-1.6460550325344927</v>
      </c>
      <c r="Q178" s="20">
        <f>MYRANKS_P[[#This Row],[SV]]/9.95</f>
        <v>0</v>
      </c>
      <c r="R178" s="20">
        <f>MYRANKS_P[[#This Row],[SO]]/39.3-VLOOKUP(MYRANKS_P[[#This Row],[POS]],ReplacementLevel_P[],COLUMN(ReplacementLevel_P[SO]),FALSE)</f>
        <v>-1.7896692111959283</v>
      </c>
      <c r="S178" s="20">
        <f>((475+MYRANKS_P[[#This Row],[ER]])*9/(1192+MYRANKS_P[[#This Row],[IP]])-3.59)/-0.076-VLOOKUP(MYRANKS_P[[#This Row],[POS]],ReplacementLevel_P[],COLUMN(ReplacementLevel_P[ERA]),FALSE)</f>
        <v>0.77850381519932743</v>
      </c>
      <c r="T178" s="20">
        <f>((1466+MYRANKS_P[[#This Row],[BB]]+MYRANKS_P[[#This Row],[H]])/(1192+MYRANKS_P[[#This Row],[IP]])-1.23)/-0.015-VLOOKUP(MYRANKS_P[[#This Row],[POS]],ReplacementLevel_P[],COLUMN(ReplacementLevel_P[WHIP]),FALSE)</f>
        <v>0.32137111821557124</v>
      </c>
      <c r="U178" s="20">
        <f>MYRANKS_P[[#This Row],[WSGP]]+MYRANKS_P[[#This Row],[SVSGP]]+MYRANKS_P[[#This Row],[SOSGP]]+MYRANKS_P[[#This Row],[ERASGP]]+MYRANKS_P[[#This Row],[WHIPSGP]]</f>
        <v>-2.3358493103155227</v>
      </c>
      <c r="V178" s="65">
        <f>_xlfn.RANK.EQ(MYRANKS_P[[#This Row],[TTLSGP]],U:U,0)</f>
        <v>177</v>
      </c>
    </row>
    <row r="179" spans="1:22" x14ac:dyDescent="0.25">
      <c r="A179" s="6" t="s">
        <v>1743</v>
      </c>
      <c r="B179" s="16" t="str">
        <f>VLOOKUP(MYRANKS_P[[#This Row],[PLAYERID]],PLAYERIDMAP[],COLUMN(PLAYERIDMAP[[#This Row],[PLAYERNAME]]),FALSE)</f>
        <v>Matt Harrison</v>
      </c>
      <c r="C179" s="16" t="str">
        <f>VLOOKUP(MYRANKS_P[[#This Row],[PLAYERID]],PLAYERIDMAP[],COLUMN(PLAYERIDMAP[TEAM]),FALSE)</f>
        <v>TEX</v>
      </c>
      <c r="D179" s="16" t="str">
        <f>VLOOKUP(MYRANKS_P[[#This Row],[PLAYERID]],PLAYERIDMAP[],COLUMN(PLAYERIDMAP[[#This Row],[POS]]),FALSE)</f>
        <v>P</v>
      </c>
      <c r="E179" s="16">
        <f>VLOOKUP(MYRANKS_P[[#This Row],[PLAYERID]],PLAYERIDMAP[],COLUMN(PLAYERIDMAP[[#This Row],[IDFANGRAPHS]]),FALSE)</f>
        <v>5551</v>
      </c>
      <c r="F179" s="36">
        <f>VLOOKUP(MYRANKS_P[[#This Row],[PLAYER NAME]],PITCHERPROJECTIONS[],COLUMN(PITCHERPROJECTIONS[[#This Row],[W]]),FALSE)</f>
        <v>8.7344925266988707</v>
      </c>
      <c r="G179" s="18">
        <f>VLOOKUP(MYRANKS_P[[#This Row],[PLAYER NAME]],PITCHERPROJECTIONS[],COLUMN(PITCHERPROJECTIONS[[#This Row],[SV]]),FALSE)</f>
        <v>0</v>
      </c>
      <c r="H179" s="18">
        <f>VLOOKUP(MYRANKS_P[[#This Row],[PLAYER NAME]],PITCHERPROJECTIONS[],COLUMN(PITCHERPROJECTIONS[[#This Row],[IP]]),FALSE)</f>
        <v>150</v>
      </c>
      <c r="I179" s="36">
        <f>VLOOKUP(MYRANKS_P[[#This Row],[PLAYER NAME]],PITCHERPROJECTIONS[],COLUMN(PITCHERPROJECTIONS[[#This Row],[H]]),FALSE)</f>
        <v>162.56395120031476</v>
      </c>
      <c r="J179" s="36">
        <f>VLOOKUP(MYRANKS_P[[#This Row],[PLAYER NAME]],PITCHERPROJECTIONS[],COLUMN(PITCHERPROJECTIONS[[#This Row],[ER]]),FALSE)</f>
        <v>70.603786450295445</v>
      </c>
      <c r="K179" s="36">
        <f>VLOOKUP(MYRANKS_P[[#This Row],[PLAYER NAME]],PITCHERPROJECTIONS[],COLUMN(PITCHERPROJECTIONS[[#This Row],[HR]]),FALSE)</f>
        <v>16.135379771743402</v>
      </c>
      <c r="L179" s="36">
        <f>VLOOKUP(MYRANKS_P[[#This Row],[PLAYER NAME]],PITCHERPROJECTIONS[],COLUMN(PITCHERPROJECTIONS[[#This Row],[SO]]),FALSE)</f>
        <v>93.333333333333329</v>
      </c>
      <c r="M179" s="36">
        <f>VLOOKUP(MYRANKS_P[[#This Row],[PLAYER NAME]],PITCHERPROJECTIONS[],COLUMN(PITCHERPROJECTIONS[[#This Row],[BB]]),FALSE)</f>
        <v>46.666666666666664</v>
      </c>
      <c r="N179" s="20">
        <f>MYRANKS_P[[#This Row],[ER]]*9/MYRANKS_P[[#This Row],[IP]]</f>
        <v>4.236227187017727</v>
      </c>
      <c r="O179" s="20">
        <f>(MYRANKS_P[[#This Row],[BB]]+MYRANKS_P[[#This Row],[H]])/MYRANKS_P[[#This Row],[IP]]</f>
        <v>1.3948707857798761</v>
      </c>
      <c r="P179" s="20">
        <f>MYRANKS_P[[#This Row],[W]]/3.03-VLOOKUP(MYRANKS_P[[#This Row],[POS]],ReplacementLevel_P[],COLUMN(ReplacementLevel_P[W]),FALSE)</f>
        <v>-0.40732919910928356</v>
      </c>
      <c r="Q179" s="20">
        <f>MYRANKS_P[[#This Row],[SV]]/9.95</f>
        <v>0</v>
      </c>
      <c r="R179" s="20">
        <f>MYRANKS_P[[#This Row],[SO]]/39.3-VLOOKUP(MYRANKS_P[[#This Row],[POS]],ReplacementLevel_P[],COLUMN(ReplacementLevel_P[SO]),FALSE)</f>
        <v>-1.0051060220525869</v>
      </c>
      <c r="S179" s="20">
        <f>((475+MYRANKS_P[[#This Row],[ER]])*9/(1192+MYRANKS_P[[#This Row],[IP]])-3.59)/-0.076-VLOOKUP(MYRANKS_P[[#This Row],[POS]],ReplacementLevel_P[],COLUMN(ReplacementLevel_P[ERA]),FALSE)</f>
        <v>-0.22844456479586739</v>
      </c>
      <c r="T179" s="20">
        <f>((1466+MYRANKS_P[[#This Row],[BB]]+MYRANKS_P[[#This Row],[H]])/(1192+MYRANKS_P[[#This Row],[IP]])-1.23)/-0.015-VLOOKUP(MYRANKS_P[[#This Row],[POS]],ReplacementLevel_P[],COLUMN(ReplacementLevel_P[WHIP]),FALSE)</f>
        <v>-0.71059701276609677</v>
      </c>
      <c r="U179" s="20">
        <f>MYRANKS_P[[#This Row],[WSGP]]+MYRANKS_P[[#This Row],[SVSGP]]+MYRANKS_P[[#This Row],[SOSGP]]+MYRANKS_P[[#This Row],[ERASGP]]+MYRANKS_P[[#This Row],[WHIPSGP]]</f>
        <v>-2.3514767987238345</v>
      </c>
      <c r="V179" s="65">
        <f>_xlfn.RANK.EQ(MYRANKS_P[[#This Row],[TTLSGP]],U:U,0)</f>
        <v>178</v>
      </c>
    </row>
    <row r="180" spans="1:22" x14ac:dyDescent="0.25">
      <c r="A180" s="6" t="s">
        <v>5289</v>
      </c>
      <c r="B180" s="58" t="str">
        <f>VLOOKUP(MYRANKS_P[[#This Row],[PLAYERID]],PLAYERIDMAP[],COLUMN(PLAYERIDMAP[[#This Row],[PLAYERNAME]]),FALSE)</f>
        <v>Brett Oberholtzer</v>
      </c>
      <c r="C180" s="58" t="str">
        <f>VLOOKUP(MYRANKS_P[[#This Row],[PLAYERID]],PLAYERIDMAP[],COLUMN(PLAYERIDMAP[TEAM]),FALSE)</f>
        <v>HOU</v>
      </c>
      <c r="D180" s="58" t="str">
        <f>VLOOKUP(MYRANKS_P[[#This Row],[PLAYERID]],PLAYERIDMAP[],COLUMN(PLAYERIDMAP[[#This Row],[POS]]),FALSE)</f>
        <v>P</v>
      </c>
      <c r="E180" s="58">
        <f>VLOOKUP(MYRANKS_P[[#This Row],[PLAYERID]],PLAYERIDMAP[],COLUMN(PLAYERIDMAP[[#This Row],[IDFANGRAPHS]]),FALSE)</f>
        <v>3855</v>
      </c>
      <c r="F180" s="64">
        <f>VLOOKUP(MYRANKS_P[[#This Row],[PLAYER NAME]],PITCHERPROJECTIONS[],COLUMN(PITCHERPROJECTIONS[[#This Row],[W]]),FALSE)</f>
        <v>7.4664424664673819</v>
      </c>
      <c r="G180" s="58">
        <f>VLOOKUP(MYRANKS_P[[#This Row],[PLAYER NAME]],PITCHERPROJECTIONS[],COLUMN(PITCHERPROJECTIONS[[#This Row],[SV]]),FALSE)</f>
        <v>0</v>
      </c>
      <c r="H180" s="58">
        <f>VLOOKUP(MYRANKS_P[[#This Row],[PLAYER NAME]],PITCHERPROJECTIONS[],COLUMN(PITCHERPROJECTIONS[[#This Row],[IP]]),FALSE)</f>
        <v>160</v>
      </c>
      <c r="I180" s="64">
        <f>VLOOKUP(MYRANKS_P[[#This Row],[PLAYER NAME]],PITCHERPROJECTIONS[],COLUMN(PITCHERPROJECTIONS[[#This Row],[H]]),FALSE)</f>
        <v>176.07961387271732</v>
      </c>
      <c r="J180" s="64">
        <f>VLOOKUP(MYRANKS_P[[#This Row],[PLAYER NAME]],PITCHERPROJECTIONS[],COLUMN(PITCHERPROJECTIONS[[#This Row],[ER]]),FALSE)</f>
        <v>78.198672630459683</v>
      </c>
      <c r="K180" s="64">
        <f>VLOOKUP(MYRANKS_P[[#This Row],[PLAYER NAME]],PITCHERPROJECTIONS[],COLUMN(PITCHERPROJECTIONS[[#This Row],[HR]]),FALSE)</f>
        <v>22.936756729860182</v>
      </c>
      <c r="L180" s="64">
        <f>VLOOKUP(MYRANKS_P[[#This Row],[PLAYER NAME]],PITCHERPROJECTIONS[],COLUMN(PITCHERPROJECTIONS[[#This Row],[SO]]),FALSE)</f>
        <v>106.66666666666667</v>
      </c>
      <c r="M180" s="64">
        <f>VLOOKUP(MYRANKS_P[[#This Row],[PLAYER NAME]],PITCHERPROJECTIONS[],COLUMN(PITCHERPROJECTIONS[[#This Row],[BB]]),FALSE)</f>
        <v>39.111111111111114</v>
      </c>
      <c r="N180" s="68">
        <f>MYRANKS_P[[#This Row],[ER]]*9/MYRANKS_P[[#This Row],[IP]]</f>
        <v>4.3986753354633574</v>
      </c>
      <c r="O180" s="68">
        <f>(MYRANKS_P[[#This Row],[BB]]+MYRANKS_P[[#This Row],[H]])/MYRANKS_P[[#This Row],[IP]]</f>
        <v>1.3449420311489277</v>
      </c>
      <c r="P180" s="65">
        <f>MYRANKS_P[[#This Row],[W]]/3.03-VLOOKUP(MYRANKS_P[[#This Row],[POS]],ReplacementLevel_P[],COLUMN(ReplacementLevel_P[W]),FALSE)</f>
        <v>-0.82582756882264619</v>
      </c>
      <c r="Q180" s="68">
        <f>MYRANKS_P[[#This Row],[SV]]/9.95</f>
        <v>0</v>
      </c>
      <c r="R180" s="65">
        <f>MYRANKS_P[[#This Row],[SO]]/39.3-VLOOKUP(MYRANKS_P[[#This Row],[POS]],ReplacementLevel_P[],COLUMN(ReplacementLevel_P[SO]),FALSE)</f>
        <v>-0.66583545377438469</v>
      </c>
      <c r="S180" s="65">
        <f>((475+MYRANKS_P[[#This Row],[ER]])*9/(1192+MYRANKS_P[[#This Row],[IP]])-3.59)/-0.076-VLOOKUP(MYRANKS_P[[#This Row],[POS]],ReplacementLevel_P[],COLUMN(ReplacementLevel_P[ERA]),FALSE)</f>
        <v>-0.53757292971559412</v>
      </c>
      <c r="T180" s="65">
        <f>((1466+MYRANKS_P[[#This Row],[BB]]+MYRANKS_P[[#This Row],[H]])/(1192+MYRANKS_P[[#This Row],[IP]])-1.23)/-0.015-VLOOKUP(MYRANKS_P[[#This Row],[POS]],ReplacementLevel_P[],COLUMN(ReplacementLevel_P[WHIP]),FALSE)</f>
        <v>-0.38895093608622178</v>
      </c>
      <c r="U180" s="68">
        <f>MYRANKS_P[[#This Row],[WSGP]]+MYRANKS_P[[#This Row],[SVSGP]]+MYRANKS_P[[#This Row],[SOSGP]]+MYRANKS_P[[#This Row],[ERASGP]]+MYRANKS_P[[#This Row],[WHIPSGP]]</f>
        <v>-2.4181868883988469</v>
      </c>
      <c r="V180" s="65">
        <f>_xlfn.RANK.EQ(MYRANKS_P[[#This Row],[TTLSGP]],U:U,0)</f>
        <v>179</v>
      </c>
    </row>
    <row r="181" spans="1:22" x14ac:dyDescent="0.25">
      <c r="A181" s="6" t="s">
        <v>1911</v>
      </c>
      <c r="B181" s="16" t="str">
        <f>VLOOKUP(MYRANKS_P[[#This Row],[PLAYERID]],PLAYERIDMAP[],COLUMN(PLAYERIDMAP[[#This Row],[PLAYERNAME]]),FALSE)</f>
        <v>Jacob Turner</v>
      </c>
      <c r="C181" s="16" t="str">
        <f>VLOOKUP(MYRANKS_P[[#This Row],[PLAYERID]],PLAYERIDMAP[],COLUMN(PLAYERIDMAP[TEAM]),FALSE)</f>
        <v>MIA</v>
      </c>
      <c r="D181" s="16" t="str">
        <f>VLOOKUP(MYRANKS_P[[#This Row],[PLAYERID]],PLAYERIDMAP[],COLUMN(PLAYERIDMAP[[#This Row],[POS]]),FALSE)</f>
        <v>P</v>
      </c>
      <c r="E181" s="16">
        <f>VLOOKUP(MYRANKS_P[[#This Row],[PLAYERID]],PLAYERIDMAP[],COLUMN(PLAYERIDMAP[[#This Row],[IDFANGRAPHS]]),FALSE)</f>
        <v>10185</v>
      </c>
      <c r="F181" s="36">
        <f>VLOOKUP(MYRANKS_P[[#This Row],[PLAYER NAME]],PITCHERPROJECTIONS[],COLUMN(PITCHERPROJECTIONS[[#This Row],[W]]),FALSE)</f>
        <v>7.2378009840985573</v>
      </c>
      <c r="G181" s="18">
        <f>VLOOKUP(MYRANKS_P[[#This Row],[PLAYER NAME]],PITCHERPROJECTIONS[],COLUMN(PITCHERPROJECTIONS[[#This Row],[SV]]),FALSE)</f>
        <v>0</v>
      </c>
      <c r="H181" s="18">
        <f>VLOOKUP(MYRANKS_P[[#This Row],[PLAYER NAME]],PITCHERPROJECTIONS[],COLUMN(PITCHERPROJECTIONS[[#This Row],[IP]]),FALSE)</f>
        <v>185</v>
      </c>
      <c r="I181" s="36">
        <f>VLOOKUP(MYRANKS_P[[#This Row],[PLAYER NAME]],PITCHERPROJECTIONS[],COLUMN(PITCHERPROJECTIONS[[#This Row],[H]]),FALSE)</f>
        <v>192.75261970266686</v>
      </c>
      <c r="J181" s="36">
        <f>VLOOKUP(MYRANKS_P[[#This Row],[PLAYER NAME]],PITCHERPROJECTIONS[],COLUMN(PITCHERPROJECTIONS[[#This Row],[ER]]),FALSE)</f>
        <v>88.458231860406983</v>
      </c>
      <c r="K181" s="36">
        <f>VLOOKUP(MYRANKS_P[[#This Row],[PLAYER NAME]],PITCHERPROJECTIONS[],COLUMN(PITCHERPROJECTIONS[[#This Row],[HR]]),FALSE)</f>
        <v>23.994403740225604</v>
      </c>
      <c r="L181" s="36">
        <f>VLOOKUP(MYRANKS_P[[#This Row],[PLAYER NAME]],PITCHERPROJECTIONS[],COLUMN(PITCHERPROJECTIONS[[#This Row],[SO]]),FALSE)</f>
        <v>123.33333333333334</v>
      </c>
      <c r="M181" s="36">
        <f>VLOOKUP(MYRANKS_P[[#This Row],[PLAYER NAME]],PITCHERPROJECTIONS[],COLUMN(PITCHERPROJECTIONS[[#This Row],[BB]]),FALSE)</f>
        <v>61.666666666666671</v>
      </c>
      <c r="N181" s="20">
        <f>MYRANKS_P[[#This Row],[ER]]*9/MYRANKS_P[[#This Row],[IP]]</f>
        <v>4.3033734418576373</v>
      </c>
      <c r="O181" s="20">
        <f>(MYRANKS_P[[#This Row],[BB]]+MYRANKS_P[[#This Row],[H]])/MYRANKS_P[[#This Row],[IP]]</f>
        <v>1.3752393857801812</v>
      </c>
      <c r="P181" s="20">
        <f>MYRANKS_P[[#This Row],[W]]/3.03-VLOOKUP(MYRANKS_P[[#This Row],[POS]],ReplacementLevel_P[],COLUMN(ReplacementLevel_P[W]),FALSE)</f>
        <v>-0.90128680392786897</v>
      </c>
      <c r="Q181" s="20">
        <f>MYRANKS_P[[#This Row],[SV]]/9.95</f>
        <v>0</v>
      </c>
      <c r="R181" s="20">
        <f>MYRANKS_P[[#This Row],[SO]]/39.3-VLOOKUP(MYRANKS_P[[#This Row],[POS]],ReplacementLevel_P[],COLUMN(ReplacementLevel_P[SO]),FALSE)</f>
        <v>-0.24174724342663234</v>
      </c>
      <c r="S181" s="20">
        <f>((475+MYRANKS_P[[#This Row],[ER]])*9/(1192+MYRANKS_P[[#This Row],[IP]])-3.59)/-0.076-VLOOKUP(MYRANKS_P[[#This Row],[POS]],ReplacementLevel_P[],COLUMN(ReplacementLevel_P[ERA]),FALSE)</f>
        <v>-0.54017817856956996</v>
      </c>
      <c r="T181" s="20">
        <f>((1466+MYRANKS_P[[#This Row],[BB]]+MYRANKS_P[[#This Row],[H]])/(1192+MYRANKS_P[[#This Row],[IP]])-1.23)/-0.015-VLOOKUP(MYRANKS_P[[#This Row],[POS]],ReplacementLevel_P[],COLUMN(ReplacementLevel_P[WHIP]),FALSE)</f>
        <v>-0.78311480848867498</v>
      </c>
      <c r="U181" s="20">
        <f>MYRANKS_P[[#This Row],[WSGP]]+MYRANKS_P[[#This Row],[SVSGP]]+MYRANKS_P[[#This Row],[SOSGP]]+MYRANKS_P[[#This Row],[ERASGP]]+MYRANKS_P[[#This Row],[WHIPSGP]]</f>
        <v>-2.4663270344127461</v>
      </c>
      <c r="V181" s="65">
        <f>_xlfn.RANK.EQ(MYRANKS_P[[#This Row],[TTLSGP]],U:U,0)</f>
        <v>180</v>
      </c>
    </row>
    <row r="182" spans="1:22" x14ac:dyDescent="0.25">
      <c r="A182" s="6" t="s">
        <v>1839</v>
      </c>
      <c r="B182" s="16" t="str">
        <f>VLOOKUP(MYRANKS_P[[#This Row],[PLAYERID]],PLAYERIDMAP[],COLUMN(PLAYERIDMAP[[#This Row],[PLAYERNAME]]),FALSE)</f>
        <v>Wade Davis</v>
      </c>
      <c r="C182" s="16" t="str">
        <f>VLOOKUP(MYRANKS_P[[#This Row],[PLAYERID]],PLAYERIDMAP[],COLUMN(PLAYERIDMAP[TEAM]),FALSE)</f>
        <v>KC</v>
      </c>
      <c r="D182" s="16" t="str">
        <f>VLOOKUP(MYRANKS_P[[#This Row],[PLAYERID]],PLAYERIDMAP[],COLUMN(PLAYERIDMAP[[#This Row],[POS]]),FALSE)</f>
        <v>P</v>
      </c>
      <c r="E182" s="16">
        <f>VLOOKUP(MYRANKS_P[[#This Row],[PLAYERID]],PLAYERIDMAP[],COLUMN(PLAYERIDMAP[[#This Row],[IDFANGRAPHS]]),FALSE)</f>
        <v>7441</v>
      </c>
      <c r="F182" s="36">
        <f>VLOOKUP(MYRANKS_P[[#This Row],[PLAYER NAME]],PITCHERPROJECTIONS[],COLUMN(PITCHERPROJECTIONS[[#This Row],[W]]),FALSE)</f>
        <v>6.4873159937915332</v>
      </c>
      <c r="G182" s="18">
        <f>VLOOKUP(MYRANKS_P[[#This Row],[PLAYER NAME]],PITCHERPROJECTIONS[],COLUMN(PITCHERPROJECTIONS[[#This Row],[SV]]),FALSE)</f>
        <v>0</v>
      </c>
      <c r="H182" s="18">
        <f>VLOOKUP(MYRANKS_P[[#This Row],[PLAYER NAME]],PITCHERPROJECTIONS[],COLUMN(PITCHERPROJECTIONS[[#This Row],[IP]]),FALSE)</f>
        <v>125</v>
      </c>
      <c r="I182" s="36">
        <f>VLOOKUP(MYRANKS_P[[#This Row],[PLAYER NAME]],PITCHERPROJECTIONS[],COLUMN(PITCHERPROJECTIONS[[#This Row],[H]]),FALSE)</f>
        <v>124.05244803377231</v>
      </c>
      <c r="J182" s="36">
        <f>VLOOKUP(MYRANKS_P[[#This Row],[PLAYER NAME]],PITCHERPROJECTIONS[],COLUMN(PITCHERPROJECTIONS[[#This Row],[ER]]),FALSE)</f>
        <v>58.745930905469848</v>
      </c>
      <c r="K182" s="36">
        <f>VLOOKUP(MYRANKS_P[[#This Row],[PLAYER NAME]],PITCHERPROJECTIONS[],COLUMN(PITCHERPROJECTIONS[[#This Row],[HR]]),FALSE)</f>
        <v>14.913045473317123</v>
      </c>
      <c r="L182" s="36">
        <f>VLOOKUP(MYRANKS_P[[#This Row],[PLAYER NAME]],PITCHERPROJECTIONS[],COLUMN(PITCHERPROJECTIONS[[#This Row],[SO]]),FALSE)</f>
        <v>104.16666666666667</v>
      </c>
      <c r="M182" s="36">
        <f>VLOOKUP(MYRANKS_P[[#This Row],[PLAYER NAME]],PITCHERPROJECTIONS[],COLUMN(PITCHERPROJECTIONS[[#This Row],[BB]]),FALSE)</f>
        <v>51.388888888888893</v>
      </c>
      <c r="N182" s="20">
        <f>MYRANKS_P[[#This Row],[ER]]*9/MYRANKS_P[[#This Row],[IP]]</f>
        <v>4.2297070251938296</v>
      </c>
      <c r="O182" s="20">
        <f>(MYRANKS_P[[#This Row],[BB]]+MYRANKS_P[[#This Row],[H]])/MYRANKS_P[[#This Row],[IP]]</f>
        <v>1.4035306953812896</v>
      </c>
      <c r="P182" s="20">
        <f>MYRANKS_P[[#This Row],[W]]/3.03-VLOOKUP(MYRANKS_P[[#This Row],[POS]],ReplacementLevel_P[],COLUMN(ReplacementLevel_P[W]),FALSE)</f>
        <v>-1.1489716192107151</v>
      </c>
      <c r="Q182" s="20">
        <f>MYRANKS_P[[#This Row],[SV]]/9.95</f>
        <v>0</v>
      </c>
      <c r="R182" s="20">
        <f>MYRANKS_P[[#This Row],[SO]]/39.3-VLOOKUP(MYRANKS_P[[#This Row],[POS]],ReplacementLevel_P[],COLUMN(ReplacementLevel_P[SO]),FALSE)</f>
        <v>-0.72944868532654761</v>
      </c>
      <c r="S182" s="20">
        <f>((475+MYRANKS_P[[#This Row],[ER]])*9/(1192+MYRANKS_P[[#This Row],[IP]])-3.59)/-0.076-VLOOKUP(MYRANKS_P[[#This Row],[POS]],ReplacementLevel_P[],COLUMN(ReplacementLevel_P[ERA]),FALSE)</f>
        <v>-7.6138134408638924E-2</v>
      </c>
      <c r="T182" s="20">
        <f>((1466+MYRANKS_P[[#This Row],[BB]]+MYRANKS_P[[#This Row],[H]])/(1192+MYRANKS_P[[#This Row],[IP]])-1.23)/-0.015-VLOOKUP(MYRANKS_P[[#This Row],[POS]],ReplacementLevel_P[],COLUMN(ReplacementLevel_P[WHIP]),FALSE)</f>
        <v>-0.5799183458699706</v>
      </c>
      <c r="U182" s="20">
        <f>MYRANKS_P[[#This Row],[WSGP]]+MYRANKS_P[[#This Row],[SVSGP]]+MYRANKS_P[[#This Row],[SOSGP]]+MYRANKS_P[[#This Row],[ERASGP]]+MYRANKS_P[[#This Row],[WHIPSGP]]</f>
        <v>-2.5344767848158725</v>
      </c>
      <c r="V182" s="65">
        <f>_xlfn.RANK.EQ(MYRANKS_P[[#This Row],[TTLSGP]],U:U,0)</f>
        <v>181</v>
      </c>
    </row>
    <row r="183" spans="1:22" x14ac:dyDescent="0.25">
      <c r="A183" s="6" t="s">
        <v>1741</v>
      </c>
      <c r="B183" s="16" t="str">
        <f>VLOOKUP(MYRANKS_P[[#This Row],[PLAYERID]],PLAYERIDMAP[],COLUMN(PLAYERIDMAP[[#This Row],[PLAYERNAME]]),FALSE)</f>
        <v>Edinson Volquez</v>
      </c>
      <c r="C183" s="16" t="str">
        <f>VLOOKUP(MYRANKS_P[[#This Row],[PLAYERID]],PLAYERIDMAP[],COLUMN(PLAYERIDMAP[TEAM]),FALSE)</f>
        <v>PIT</v>
      </c>
      <c r="D183" s="16" t="str">
        <f>VLOOKUP(MYRANKS_P[[#This Row],[PLAYERID]],PLAYERIDMAP[],COLUMN(PLAYERIDMAP[[#This Row],[POS]]),FALSE)</f>
        <v>P</v>
      </c>
      <c r="E183" s="16">
        <f>VLOOKUP(MYRANKS_P[[#This Row],[PLAYERID]],PLAYERIDMAP[],COLUMN(PLAYERIDMAP[[#This Row],[IDFANGRAPHS]]),FALSE)</f>
        <v>3990</v>
      </c>
      <c r="F183" s="36">
        <f>VLOOKUP(MYRANKS_P[[#This Row],[PLAYER NAME]],PITCHERPROJECTIONS[],COLUMN(PITCHERPROJECTIONS[[#This Row],[W]]),FALSE)</f>
        <v>8.194295495996716</v>
      </c>
      <c r="G183" s="18">
        <f>VLOOKUP(MYRANKS_P[[#This Row],[PLAYER NAME]],PITCHERPROJECTIONS[],COLUMN(PITCHERPROJECTIONS[[#This Row],[SV]]),FALSE)</f>
        <v>0</v>
      </c>
      <c r="H183" s="18">
        <f>VLOOKUP(MYRANKS_P[[#This Row],[PLAYER NAME]],PITCHERPROJECTIONS[],COLUMN(PITCHERPROJECTIONS[[#This Row],[IP]]),FALSE)</f>
        <v>170</v>
      </c>
      <c r="I183" s="36">
        <f>VLOOKUP(MYRANKS_P[[#This Row],[PLAYER NAME]],PITCHERPROJECTIONS[],COLUMN(PITCHERPROJECTIONS[[#This Row],[H]]),FALSE)</f>
        <v>171.94705059370776</v>
      </c>
      <c r="J183" s="36">
        <f>VLOOKUP(MYRANKS_P[[#This Row],[PLAYER NAME]],PITCHERPROJECTIONS[],COLUMN(PITCHERPROJECTIONS[[#This Row],[ER]]),FALSE)</f>
        <v>83.838164969184049</v>
      </c>
      <c r="K183" s="36">
        <f>VLOOKUP(MYRANKS_P[[#This Row],[PLAYER NAME]],PITCHERPROJECTIONS[],COLUMN(PITCHERPROJECTIONS[[#This Row],[HR]]),FALSE)</f>
        <v>18.702093821373477</v>
      </c>
      <c r="L183" s="36">
        <f>VLOOKUP(MYRANKS_P[[#This Row],[PLAYER NAME]],PITCHERPROJECTIONS[],COLUMN(PITCHERPROJECTIONS[[#This Row],[SO]]),FALSE)</f>
        <v>145.44444444444446</v>
      </c>
      <c r="M183" s="36">
        <f>VLOOKUP(MYRANKS_P[[#This Row],[PLAYER NAME]],PITCHERPROJECTIONS[],COLUMN(PITCHERPROJECTIONS[[#This Row],[BB]]),FALSE)</f>
        <v>81.222222222222214</v>
      </c>
      <c r="N183" s="20">
        <f>MYRANKS_P[[#This Row],[ER]]*9/MYRANKS_P[[#This Row],[IP]]</f>
        <v>4.4384910866038618</v>
      </c>
      <c r="O183" s="20">
        <f>(MYRANKS_P[[#This Row],[BB]]+MYRANKS_P[[#This Row],[H]])/MYRANKS_P[[#This Row],[IP]]</f>
        <v>1.4892310165642939</v>
      </c>
      <c r="P183" s="20">
        <f>MYRANKS_P[[#This Row],[W]]/3.03-VLOOKUP(MYRANKS_P[[#This Row],[POS]],ReplacementLevel_P[],COLUMN(ReplacementLevel_P[W]),FALSE)</f>
        <v>-0.58561204752583595</v>
      </c>
      <c r="Q183" s="20">
        <f>MYRANKS_P[[#This Row],[SV]]/9.95</f>
        <v>0</v>
      </c>
      <c r="R183" s="20">
        <f>MYRANKS_P[[#This Row],[SO]]/39.3-VLOOKUP(MYRANKS_P[[#This Row],[POS]],ReplacementLevel_P[],COLUMN(ReplacementLevel_P[SO]),FALSE)</f>
        <v>0.32087644896805267</v>
      </c>
      <c r="S183" s="20">
        <f>((475+MYRANKS_P[[#This Row],[ER]])*9/(1192+MYRANKS_P[[#This Row],[IP]])-3.59)/-0.076-VLOOKUP(MYRANKS_P[[#This Row],[POS]],ReplacementLevel_P[],COLUMN(ReplacementLevel_P[ERA]),FALSE)</f>
        <v>-0.67214742950243889</v>
      </c>
      <c r="T183" s="20">
        <f>((1466+MYRANKS_P[[#This Row],[BB]]+MYRANKS_P[[#This Row],[H]])/(1192+MYRANKS_P[[#This Row],[IP]])-1.23)/-0.015-VLOOKUP(MYRANKS_P[[#This Row],[POS]],ReplacementLevel_P[],COLUMN(ReplacementLevel_P[WHIP]),FALSE)</f>
        <v>-1.639254665488491</v>
      </c>
      <c r="U183" s="20">
        <f>MYRANKS_P[[#This Row],[WSGP]]+MYRANKS_P[[#This Row],[SVSGP]]+MYRANKS_P[[#This Row],[SOSGP]]+MYRANKS_P[[#This Row],[ERASGP]]+MYRANKS_P[[#This Row],[WHIPSGP]]</f>
        <v>-2.5761376935487132</v>
      </c>
      <c r="V183" s="65">
        <f>_xlfn.RANK.EQ(MYRANKS_P[[#This Row],[TTLSGP]],U:U,0)</f>
        <v>182</v>
      </c>
    </row>
    <row r="184" spans="1:22" x14ac:dyDescent="0.25">
      <c r="A184" s="6" t="s">
        <v>5273</v>
      </c>
      <c r="B184" s="58" t="str">
        <f>VLOOKUP(MYRANKS_P[[#This Row],[PLAYERID]],PLAYERIDMAP[],COLUMN(PLAYERIDMAP[[#This Row],[PLAYERNAME]]),FALSE)</f>
        <v>Erik Johnson</v>
      </c>
      <c r="C184" s="58" t="str">
        <f>VLOOKUP(MYRANKS_P[[#This Row],[PLAYERID]],PLAYERIDMAP[],COLUMN(PLAYERIDMAP[TEAM]),FALSE)</f>
        <v>CHW</v>
      </c>
      <c r="D184" s="58" t="str">
        <f>VLOOKUP(MYRANKS_P[[#This Row],[PLAYERID]],PLAYERIDMAP[],COLUMN(PLAYERIDMAP[[#This Row],[POS]]),FALSE)</f>
        <v>P</v>
      </c>
      <c r="E184" s="58">
        <f>VLOOKUP(MYRANKS_P[[#This Row],[PLAYERID]],PLAYERIDMAP[],COLUMN(PLAYERIDMAP[[#This Row],[IDFANGRAPHS]]),FALSE)</f>
        <v>12520</v>
      </c>
      <c r="F184" s="64">
        <f>VLOOKUP(MYRANKS_P[[#This Row],[PLAYER NAME]],PITCHERPROJECTIONS[],COLUMN(PITCHERPROJECTIONS[[#This Row],[W]]),FALSE)</f>
        <v>6.8377311586759761</v>
      </c>
      <c r="G184" s="58">
        <f>VLOOKUP(MYRANKS_P[[#This Row],[PLAYER NAME]],PITCHERPROJECTIONS[],COLUMN(PITCHERPROJECTIONS[[#This Row],[SV]]),FALSE)</f>
        <v>0</v>
      </c>
      <c r="H184" s="58">
        <f>VLOOKUP(MYRANKS_P[[#This Row],[PLAYER NAME]],PITCHERPROJECTIONS[],COLUMN(PITCHERPROJECTIONS[[#This Row],[IP]]),FALSE)</f>
        <v>150</v>
      </c>
      <c r="I184" s="64">
        <f>VLOOKUP(MYRANKS_P[[#This Row],[PLAYER NAME]],PITCHERPROJECTIONS[],COLUMN(PITCHERPROJECTIONS[[#This Row],[H]]),FALSE)</f>
        <v>156.36594094840447</v>
      </c>
      <c r="J184" s="64">
        <f>VLOOKUP(MYRANKS_P[[#This Row],[PLAYER NAME]],PITCHERPROJECTIONS[],COLUMN(PITCHERPROJECTIONS[[#This Row],[ER]]),FALSE)</f>
        <v>73.394618759627264</v>
      </c>
      <c r="K184" s="64">
        <f>VLOOKUP(MYRANKS_P[[#This Row],[PLAYER NAME]],PITCHERPROJECTIONS[],COLUMN(PITCHERPROJECTIONS[[#This Row],[HR]]),FALSE)</f>
        <v>19.937369519832991</v>
      </c>
      <c r="L184" s="64">
        <f>VLOOKUP(MYRANKS_P[[#This Row],[PLAYER NAME]],PITCHERPROJECTIONS[],COLUMN(PITCHERPROJECTIONS[[#This Row],[SO]]),FALSE)</f>
        <v>116.66666666666667</v>
      </c>
      <c r="M184" s="64">
        <f>VLOOKUP(MYRANKS_P[[#This Row],[PLAYER NAME]],PITCHERPROJECTIONS[],COLUMN(PITCHERPROJECTIONS[[#This Row],[BB]]),FALSE)</f>
        <v>53.333333333333343</v>
      </c>
      <c r="N184" s="68">
        <f>MYRANKS_P[[#This Row],[ER]]*9/MYRANKS_P[[#This Row],[IP]]</f>
        <v>4.4036771255776364</v>
      </c>
      <c r="O184" s="68">
        <f>(MYRANKS_P[[#This Row],[BB]]+MYRANKS_P[[#This Row],[H]])/MYRANKS_P[[#This Row],[IP]]</f>
        <v>1.397995161878252</v>
      </c>
      <c r="P184" s="65">
        <f>MYRANKS_P[[#This Row],[W]]/3.03-VLOOKUP(MYRANKS_P[[#This Row],[POS]],ReplacementLevel_P[],COLUMN(ReplacementLevel_P[W]),FALSE)</f>
        <v>-1.0333230499419219</v>
      </c>
      <c r="Q184" s="68">
        <f>MYRANKS_P[[#This Row],[SV]]/9.95</f>
        <v>0</v>
      </c>
      <c r="R184" s="65">
        <f>MYRANKS_P[[#This Row],[SO]]/39.3-VLOOKUP(MYRANKS_P[[#This Row],[POS]],ReplacementLevel_P[],COLUMN(ReplacementLevel_P[SO]),FALSE)</f>
        <v>-0.41138252756573301</v>
      </c>
      <c r="S184" s="65">
        <f>((475+MYRANKS_P[[#This Row],[ER]])*9/(1192+MYRANKS_P[[#This Row],[IP]])-3.59)/-0.076-VLOOKUP(MYRANKS_P[[#This Row],[POS]],ReplacementLevel_P[],COLUMN(ReplacementLevel_P[ERA]),FALSE)</f>
        <v>-0.47471378967611411</v>
      </c>
      <c r="T184" s="65">
        <f>((1466+MYRANKS_P[[#This Row],[BB]]+MYRANKS_P[[#This Row],[H]])/(1192+MYRANKS_P[[#This Row],[IP]])-1.23)/-0.015-VLOOKUP(MYRANKS_P[[#This Row],[POS]],ReplacementLevel_P[],COLUMN(ReplacementLevel_P[WHIP]),FALSE)</f>
        <v>-0.73387850381209785</v>
      </c>
      <c r="U184" s="68">
        <f>MYRANKS_P[[#This Row],[WSGP]]+MYRANKS_P[[#This Row],[SVSGP]]+MYRANKS_P[[#This Row],[SOSGP]]+MYRANKS_P[[#This Row],[ERASGP]]+MYRANKS_P[[#This Row],[WHIPSGP]]</f>
        <v>-2.6532978709958668</v>
      </c>
      <c r="V184" s="65">
        <f>_xlfn.RANK.EQ(MYRANKS_P[[#This Row],[TTLSGP]],U:U,0)</f>
        <v>183</v>
      </c>
    </row>
    <row r="185" spans="1:22" x14ac:dyDescent="0.25">
      <c r="A185" s="6" t="s">
        <v>1816</v>
      </c>
      <c r="B185" s="16" t="str">
        <f>VLOOKUP(MYRANKS_P[[#This Row],[PLAYERID]],PLAYERIDMAP[],COLUMN(PLAYERIDMAP[[#This Row],[PLAYERNAME]]),FALSE)</f>
        <v>Jordan Lyles</v>
      </c>
      <c r="C185" s="16" t="str">
        <f>VLOOKUP(MYRANKS_P[[#This Row],[PLAYERID]],PLAYERIDMAP[],COLUMN(PLAYERIDMAP[TEAM]),FALSE)</f>
        <v>COL</v>
      </c>
      <c r="D185" s="16" t="str">
        <f>VLOOKUP(MYRANKS_P[[#This Row],[PLAYERID]],PLAYERIDMAP[],COLUMN(PLAYERIDMAP[[#This Row],[POS]]),FALSE)</f>
        <v>P</v>
      </c>
      <c r="E185" s="16">
        <f>VLOOKUP(MYRANKS_P[[#This Row],[PLAYERID]],PLAYERIDMAP[],COLUMN(PLAYERIDMAP[[#This Row],[IDFANGRAPHS]]),FALSE)</f>
        <v>7593</v>
      </c>
      <c r="F185" s="36">
        <f>VLOOKUP(MYRANKS_P[[#This Row],[PLAYER NAME]],PITCHERPROJECTIONS[],COLUMN(PITCHERPROJECTIONS[[#This Row],[W]]),FALSE)</f>
        <v>9.4320282018534343</v>
      </c>
      <c r="G185" s="18">
        <f>VLOOKUP(MYRANKS_P[[#This Row],[PLAYER NAME]],PITCHERPROJECTIONS[],COLUMN(PITCHERPROJECTIONS[[#This Row],[SV]]),FALSE)</f>
        <v>0</v>
      </c>
      <c r="H185" s="18">
        <f>VLOOKUP(MYRANKS_P[[#This Row],[PLAYER NAME]],PITCHERPROJECTIONS[],COLUMN(PITCHERPROJECTIONS[[#This Row],[IP]]),FALSE)</f>
        <v>180</v>
      </c>
      <c r="I185" s="36">
        <f>VLOOKUP(MYRANKS_P[[#This Row],[PLAYER NAME]],PITCHERPROJECTIONS[],COLUMN(PITCHERPROJECTIONS[[#This Row],[H]]),FALSE)</f>
        <v>203.69106823757457</v>
      </c>
      <c r="J185" s="36">
        <f>VLOOKUP(MYRANKS_P[[#This Row],[PLAYER NAME]],PITCHERPROJECTIONS[],COLUMN(PITCHERPROJECTIONS[[#This Row],[ER]]),FALSE)</f>
        <v>91.303377083752579</v>
      </c>
      <c r="K185" s="36">
        <f>VLOOKUP(MYRANKS_P[[#This Row],[PLAYER NAME]],PITCHERPROJECTIONS[],COLUMN(PITCHERPROJECTIONS[[#This Row],[HR]]),FALSE)</f>
        <v>21.588878456552681</v>
      </c>
      <c r="L185" s="36">
        <f>VLOOKUP(MYRANKS_P[[#This Row],[PLAYER NAME]],PITCHERPROJECTIONS[],COLUMN(PITCHERPROJECTIONS[[#This Row],[SO]]),FALSE)</f>
        <v>126</v>
      </c>
      <c r="M185" s="36">
        <f>VLOOKUP(MYRANKS_P[[#This Row],[PLAYER NAME]],PITCHERPROJECTIONS[],COLUMN(PITCHERPROJECTIONS[[#This Row],[BB]]),FALSE)</f>
        <v>56</v>
      </c>
      <c r="N185" s="20">
        <f>MYRANKS_P[[#This Row],[ER]]*9/MYRANKS_P[[#This Row],[IP]]</f>
        <v>4.565168854187629</v>
      </c>
      <c r="O185" s="20">
        <f>(MYRANKS_P[[#This Row],[BB]]+MYRANKS_P[[#This Row],[H]])/MYRANKS_P[[#This Row],[IP]]</f>
        <v>1.4427281568754142</v>
      </c>
      <c r="P185" s="20">
        <f>MYRANKS_P[[#This Row],[W]]/3.03-VLOOKUP(MYRANKS_P[[#This Row],[POS]],ReplacementLevel_P[],COLUMN(ReplacementLevel_P[W]),FALSE)</f>
        <v>-0.17711940532889958</v>
      </c>
      <c r="Q185" s="20">
        <f>MYRANKS_P[[#This Row],[SV]]/9.95</f>
        <v>0</v>
      </c>
      <c r="R185" s="20">
        <f>MYRANKS_P[[#This Row],[SO]]/39.3-VLOOKUP(MYRANKS_P[[#This Row],[POS]],ReplacementLevel_P[],COLUMN(ReplacementLevel_P[SO]),FALSE)</f>
        <v>-0.17389312977099225</v>
      </c>
      <c r="S185" s="20">
        <f>((475+MYRANKS_P[[#This Row],[ER]])*9/(1192+MYRANKS_P[[#This Row],[IP]])-3.59)/-0.076-VLOOKUP(MYRANKS_P[[#This Row],[POS]],ReplacementLevel_P[],COLUMN(ReplacementLevel_P[ERA]),FALSE)</f>
        <v>-0.96234304275139537</v>
      </c>
      <c r="T185" s="20">
        <f>((1466+MYRANKS_P[[#This Row],[BB]]+MYRANKS_P[[#This Row],[H]])/(1192+MYRANKS_P[[#This Row],[IP]])-1.23)/-0.015-VLOOKUP(MYRANKS_P[[#This Row],[POS]],ReplacementLevel_P[],COLUMN(ReplacementLevel_P[WHIP]),FALSE)</f>
        <v>-1.3428215858879835</v>
      </c>
      <c r="U185" s="20">
        <f>MYRANKS_P[[#This Row],[WSGP]]+MYRANKS_P[[#This Row],[SVSGP]]+MYRANKS_P[[#This Row],[SOSGP]]+MYRANKS_P[[#This Row],[ERASGP]]+MYRANKS_P[[#This Row],[WHIPSGP]]</f>
        <v>-2.6561771637392706</v>
      </c>
      <c r="V185" s="65">
        <f>_xlfn.RANK.EQ(MYRANKS_P[[#This Row],[TTLSGP]],U:U,0)</f>
        <v>184</v>
      </c>
    </row>
    <row r="186" spans="1:22" x14ac:dyDescent="0.25">
      <c r="A186" s="6" t="s">
        <v>1850</v>
      </c>
      <c r="B186" s="16" t="str">
        <f>VLOOKUP(MYRANKS_P[[#This Row],[PLAYERID]],PLAYERIDMAP[],COLUMN(PLAYERIDMAP[[#This Row],[PLAYERNAME]]),FALSE)</f>
        <v>Jorge de la Rosa</v>
      </c>
      <c r="C186" s="16" t="str">
        <f>VLOOKUP(MYRANKS_P[[#This Row],[PLAYERID]],PLAYERIDMAP[],COLUMN(PLAYERIDMAP[TEAM]),FALSE)</f>
        <v>COL</v>
      </c>
      <c r="D186" s="16" t="str">
        <f>VLOOKUP(MYRANKS_P[[#This Row],[PLAYERID]],PLAYERIDMAP[],COLUMN(PLAYERIDMAP[[#This Row],[POS]]),FALSE)</f>
        <v>P</v>
      </c>
      <c r="E186" s="16">
        <f>VLOOKUP(MYRANKS_P[[#This Row],[PLAYERID]],PLAYERIDMAP[],COLUMN(PLAYERIDMAP[[#This Row],[IDFANGRAPHS]]),FALSE)</f>
        <v>2047</v>
      </c>
      <c r="F186" s="36">
        <f>VLOOKUP(MYRANKS_P[[#This Row],[PLAYER NAME]],PITCHERPROJECTIONS[],COLUMN(PITCHERPROJECTIONS[[#This Row],[W]]),FALSE)</f>
        <v>9.0028313776928535</v>
      </c>
      <c r="G186" s="18">
        <f>VLOOKUP(MYRANKS_P[[#This Row],[PLAYER NAME]],PITCHERPROJECTIONS[],COLUMN(PITCHERPROJECTIONS[[#This Row],[SV]]),FALSE)</f>
        <v>0</v>
      </c>
      <c r="H186" s="18">
        <f>VLOOKUP(MYRANKS_P[[#This Row],[PLAYER NAME]],PITCHERPROJECTIONS[],COLUMN(PITCHERPROJECTIONS[[#This Row],[IP]]),FALSE)</f>
        <v>170</v>
      </c>
      <c r="I186" s="36">
        <f>VLOOKUP(MYRANKS_P[[#This Row],[PLAYER NAME]],PITCHERPROJECTIONS[],COLUMN(PITCHERPROJECTIONS[[#This Row],[H]]),FALSE)</f>
        <v>183.96582609046806</v>
      </c>
      <c r="J186" s="36">
        <f>VLOOKUP(MYRANKS_P[[#This Row],[PLAYER NAME]],PITCHERPROJECTIONS[],COLUMN(PITCHERPROJECTIONS[[#This Row],[ER]]),FALSE)</f>
        <v>85.336282765075595</v>
      </c>
      <c r="K186" s="36">
        <f>VLOOKUP(MYRANKS_P[[#This Row],[PLAYER NAME]],PITCHERPROJECTIONS[],COLUMN(PITCHERPROJECTIONS[[#This Row],[HR]]),FALSE)</f>
        <v>20.726633006894613</v>
      </c>
      <c r="L186" s="36">
        <f>VLOOKUP(MYRANKS_P[[#This Row],[PLAYER NAME]],PITCHERPROJECTIONS[],COLUMN(PITCHERPROJECTIONS[[#This Row],[SO]]),FALSE)</f>
        <v>122.77777777777779</v>
      </c>
      <c r="M186" s="36">
        <f>VLOOKUP(MYRANKS_P[[#This Row],[PLAYER NAME]],PITCHERPROJECTIONS[],COLUMN(PITCHERPROJECTIONS[[#This Row],[BB]]),FALSE)</f>
        <v>62.333333333333329</v>
      </c>
      <c r="N186" s="20">
        <f>MYRANKS_P[[#This Row],[ER]]*9/MYRANKS_P[[#This Row],[IP]]</f>
        <v>4.5178032052098844</v>
      </c>
      <c r="O186" s="20">
        <f>(MYRANKS_P[[#This Row],[BB]]+MYRANKS_P[[#This Row],[H]])/MYRANKS_P[[#This Row],[IP]]</f>
        <v>1.4488185848458903</v>
      </c>
      <c r="P186" s="20">
        <f>MYRANKS_P[[#This Row],[W]]/3.03-VLOOKUP(MYRANKS_P[[#This Row],[POS]],ReplacementLevel_P[],COLUMN(ReplacementLevel_P[W]),FALSE)</f>
        <v>-0.31876852221357943</v>
      </c>
      <c r="Q186" s="20">
        <f>MYRANKS_P[[#This Row],[SV]]/9.95</f>
        <v>0</v>
      </c>
      <c r="R186" s="20">
        <f>MYRANKS_P[[#This Row],[SO]]/39.3-VLOOKUP(MYRANKS_P[[#This Row],[POS]],ReplacementLevel_P[],COLUMN(ReplacementLevel_P[SO]),FALSE)</f>
        <v>-0.25588351710489077</v>
      </c>
      <c r="S186" s="20">
        <f>((475+MYRANKS_P[[#This Row],[ER]])*9/(1192+MYRANKS_P[[#This Row],[IP]])-3.59)/-0.076-VLOOKUP(MYRANKS_P[[#This Row],[POS]],ReplacementLevel_P[],COLUMN(ReplacementLevel_P[ERA]),FALSE)</f>
        <v>-0.80240344004250874</v>
      </c>
      <c r="T186" s="20">
        <f>((1466+MYRANKS_P[[#This Row],[BB]]+MYRANKS_P[[#This Row],[H]])/(1192+MYRANKS_P[[#This Row],[IP]])-1.23)/-0.015-VLOOKUP(MYRANKS_P[[#This Row],[POS]],ReplacementLevel_P[],COLUMN(ReplacementLevel_P[WHIP]),FALSE)</f>
        <v>-1.3029789243172361</v>
      </c>
      <c r="U186" s="20">
        <f>MYRANKS_P[[#This Row],[WSGP]]+MYRANKS_P[[#This Row],[SVSGP]]+MYRANKS_P[[#This Row],[SOSGP]]+MYRANKS_P[[#This Row],[ERASGP]]+MYRANKS_P[[#This Row],[WHIPSGP]]</f>
        <v>-2.6800344036782149</v>
      </c>
      <c r="V186" s="65">
        <f>_xlfn.RANK.EQ(MYRANKS_P[[#This Row],[TTLSGP]],U:U,0)</f>
        <v>185</v>
      </c>
    </row>
    <row r="187" spans="1:22" x14ac:dyDescent="0.25">
      <c r="A187" s="6" t="s">
        <v>1857</v>
      </c>
      <c r="B187" s="16" t="str">
        <f>VLOOKUP(MYRANKS_P[[#This Row],[PLAYERID]],PLAYERIDMAP[],COLUMN(PLAYERIDMAP[[#This Row],[PLAYERNAME]]),FALSE)</f>
        <v>John Danks</v>
      </c>
      <c r="C187" s="16" t="str">
        <f>VLOOKUP(MYRANKS_P[[#This Row],[PLAYERID]],PLAYERIDMAP[],COLUMN(PLAYERIDMAP[TEAM]),FALSE)</f>
        <v>CHW</v>
      </c>
      <c r="D187" s="16" t="str">
        <f>VLOOKUP(MYRANKS_P[[#This Row],[PLAYERID]],PLAYERIDMAP[],COLUMN(PLAYERIDMAP[[#This Row],[POS]]),FALSE)</f>
        <v>P</v>
      </c>
      <c r="E187" s="16">
        <f>VLOOKUP(MYRANKS_P[[#This Row],[PLAYERID]],PLAYERIDMAP[],COLUMN(PLAYERIDMAP[[#This Row],[IDFANGRAPHS]]),FALSE)</f>
        <v>6329</v>
      </c>
      <c r="F187" s="36">
        <f>VLOOKUP(MYRANKS_P[[#This Row],[PLAYER NAME]],PITCHERPROJECTIONS[],COLUMN(PITCHERPROJECTIONS[[#This Row],[W]]),FALSE)</f>
        <v>6.4902106872830387</v>
      </c>
      <c r="G187" s="18">
        <f>VLOOKUP(MYRANKS_P[[#This Row],[PLAYER NAME]],PITCHERPROJECTIONS[],COLUMN(PITCHERPROJECTIONS[[#This Row],[SV]]),FALSE)</f>
        <v>0</v>
      </c>
      <c r="H187" s="18">
        <f>VLOOKUP(MYRANKS_P[[#This Row],[PLAYER NAME]],PITCHERPROJECTIONS[],COLUMN(PITCHERPROJECTIONS[[#This Row],[IP]]),FALSE)</f>
        <v>140</v>
      </c>
      <c r="I187" s="36">
        <f>VLOOKUP(MYRANKS_P[[#This Row],[PLAYER NAME]],PITCHERPROJECTIONS[],COLUMN(PITCHERPROJECTIONS[[#This Row],[H]]),FALSE)</f>
        <v>148.17007135599988</v>
      </c>
      <c r="J187" s="36">
        <f>VLOOKUP(MYRANKS_P[[#This Row],[PLAYER NAME]],PITCHERPROJECTIONS[],COLUMN(PITCHERPROJECTIONS[[#This Row],[ER]]),FALSE)</f>
        <v>67.477619783233209</v>
      </c>
      <c r="K187" s="36">
        <f>VLOOKUP(MYRANKS_P[[#This Row],[PLAYER NAME]],PITCHERPROJECTIONS[],COLUMN(PITCHERPROJECTIONS[[#This Row],[HR]]),FALSE)</f>
        <v>20.461151168206399</v>
      </c>
      <c r="L187" s="36">
        <f>VLOOKUP(MYRANKS_P[[#This Row],[PLAYER NAME]],PITCHERPROJECTIONS[],COLUMN(PITCHERPROJECTIONS[[#This Row],[SO]]),FALSE)</f>
        <v>93.333333333333329</v>
      </c>
      <c r="M187" s="36">
        <f>VLOOKUP(MYRANKS_P[[#This Row],[PLAYER NAME]],PITCHERPROJECTIONS[],COLUMN(PITCHERPROJECTIONS[[#This Row],[BB]]),FALSE)</f>
        <v>38.888888888888886</v>
      </c>
      <c r="N187" s="20">
        <f>MYRANKS_P[[#This Row],[ER]]*9/MYRANKS_P[[#This Row],[IP]]</f>
        <v>4.3378469860649922</v>
      </c>
      <c r="O187" s="20">
        <f>(MYRANKS_P[[#This Row],[BB]]+MYRANKS_P[[#This Row],[H]])/MYRANKS_P[[#This Row],[IP]]</f>
        <v>1.3361354303206341</v>
      </c>
      <c r="P187" s="20">
        <f>MYRANKS_P[[#This Row],[W]]/3.03-VLOOKUP(MYRANKS_P[[#This Row],[POS]],ReplacementLevel_P[],COLUMN(ReplacementLevel_P[W]),FALSE)</f>
        <v>-1.1480162748240796</v>
      </c>
      <c r="Q187" s="20">
        <f>MYRANKS_P[[#This Row],[SV]]/9.95</f>
        <v>0</v>
      </c>
      <c r="R187" s="20">
        <f>MYRANKS_P[[#This Row],[SO]]/39.3-VLOOKUP(MYRANKS_P[[#This Row],[POS]],ReplacementLevel_P[],COLUMN(ReplacementLevel_P[SO]),FALSE)</f>
        <v>-1.0051060220525869</v>
      </c>
      <c r="S187" s="20">
        <f>((475+MYRANKS_P[[#This Row],[ER]])*9/(1192+MYRANKS_P[[#This Row],[IP]])-3.59)/-0.076-VLOOKUP(MYRANKS_P[[#This Row],[POS]],ReplacementLevel_P[],COLUMN(ReplacementLevel_P[ERA]),FALSE)</f>
        <v>-0.31196477446952953</v>
      </c>
      <c r="T187" s="20">
        <f>((1466+MYRANKS_P[[#This Row],[BB]]+MYRANKS_P[[#This Row],[H]])/(1192+MYRANKS_P[[#This Row],[IP]])-1.23)/-0.015-VLOOKUP(MYRANKS_P[[#This Row],[POS]],ReplacementLevel_P[],COLUMN(ReplacementLevel_P[WHIP]),FALSE)</f>
        <v>-0.22568369594038495</v>
      </c>
      <c r="U187" s="20">
        <f>MYRANKS_P[[#This Row],[WSGP]]+MYRANKS_P[[#This Row],[SVSGP]]+MYRANKS_P[[#This Row],[SOSGP]]+MYRANKS_P[[#This Row],[ERASGP]]+MYRANKS_P[[#This Row],[WHIPSGP]]</f>
        <v>-2.690770767286581</v>
      </c>
      <c r="V187" s="65">
        <f>_xlfn.RANK.EQ(MYRANKS_P[[#This Row],[TTLSGP]],U:U,0)</f>
        <v>186</v>
      </c>
    </row>
    <row r="188" spans="1:22" x14ac:dyDescent="0.25">
      <c r="A188" s="6" t="s">
        <v>1769</v>
      </c>
      <c r="B188" s="16" t="str">
        <f>VLOOKUP(MYRANKS_P[[#This Row],[PLAYERID]],PLAYERIDMAP[],COLUMN(PLAYERIDMAP[[#This Row],[PLAYERNAME]]),FALSE)</f>
        <v>David Hernandez</v>
      </c>
      <c r="C188" s="16" t="str">
        <f>VLOOKUP(MYRANKS_P[[#This Row],[PLAYERID]],PLAYERIDMAP[],COLUMN(PLAYERIDMAP[TEAM]),FALSE)</f>
        <v>ARI</v>
      </c>
      <c r="D188" s="16" t="str">
        <f>VLOOKUP(MYRANKS_P[[#This Row],[PLAYERID]],PLAYERIDMAP[],COLUMN(PLAYERIDMAP[[#This Row],[POS]]),FALSE)</f>
        <v>P</v>
      </c>
      <c r="E188" s="16">
        <f>VLOOKUP(MYRANKS_P[[#This Row],[PLAYERID]],PLAYERIDMAP[],COLUMN(PLAYERIDMAP[[#This Row],[IDFANGRAPHS]]),FALSE)</f>
        <v>4259</v>
      </c>
      <c r="F188" s="36">
        <f>VLOOKUP(MYRANKS_P[[#This Row],[PLAYER NAME]],PITCHERPROJECTIONS[],COLUMN(PITCHERPROJECTIONS[[#This Row],[W]]),FALSE)</f>
        <v>3.3026602274315886</v>
      </c>
      <c r="G188" s="18">
        <f>VLOOKUP(MYRANKS_P[[#This Row],[PLAYER NAME]],PITCHERPROJECTIONS[],COLUMN(PITCHERPROJECTIONS[[#This Row],[SV]]),FALSE)</f>
        <v>0</v>
      </c>
      <c r="H188" s="18">
        <f>VLOOKUP(MYRANKS_P[[#This Row],[PLAYER NAME]],PITCHERPROJECTIONS[],COLUMN(PITCHERPROJECTIONS[[#This Row],[IP]]),FALSE)</f>
        <v>65</v>
      </c>
      <c r="I188" s="36">
        <f>VLOOKUP(MYRANKS_P[[#This Row],[PLAYER NAME]],PITCHERPROJECTIONS[],COLUMN(PITCHERPROJECTIONS[[#This Row],[H]]),FALSE)</f>
        <v>55.59969801000171</v>
      </c>
      <c r="J188" s="36">
        <f>VLOOKUP(MYRANKS_P[[#This Row],[PLAYER NAME]],PITCHERPROJECTIONS[],COLUMN(PITCHERPROJECTIONS[[#This Row],[ER]]),FALSE)</f>
        <v>26.90506015184021</v>
      </c>
      <c r="K188" s="36">
        <f>VLOOKUP(MYRANKS_P[[#This Row],[PLAYER NAME]],PITCHERPROJECTIONS[],COLUMN(PITCHERPROJECTIONS[[#This Row],[HR]]),FALSE)</f>
        <v>8.9762412198782542</v>
      </c>
      <c r="L188" s="36">
        <f>VLOOKUP(MYRANKS_P[[#This Row],[PLAYER NAME]],PITCHERPROJECTIONS[],COLUMN(PITCHERPROJECTIONS[[#This Row],[SO]]),FALSE)</f>
        <v>68.611111111111114</v>
      </c>
      <c r="M188" s="36">
        <f>VLOOKUP(MYRANKS_P[[#This Row],[PLAYER NAME]],PITCHERPROJECTIONS[],COLUMN(PITCHERPROJECTIONS[[#This Row],[BB]]),FALSE)</f>
        <v>24.555555555555554</v>
      </c>
      <c r="N188" s="20">
        <f>MYRANKS_P[[#This Row],[ER]]*9/MYRANKS_P[[#This Row],[IP]]</f>
        <v>3.725316021024029</v>
      </c>
      <c r="O188" s="20">
        <f>(MYRANKS_P[[#This Row],[BB]]+MYRANKS_P[[#This Row],[H]])/MYRANKS_P[[#This Row],[IP]]</f>
        <v>1.2331577471624193</v>
      </c>
      <c r="P188" s="20">
        <f>MYRANKS_P[[#This Row],[W]]/3.03-VLOOKUP(MYRANKS_P[[#This Row],[POS]],ReplacementLevel_P[],COLUMN(ReplacementLevel_P[W]),FALSE)</f>
        <v>-2.2000131262602016</v>
      </c>
      <c r="Q188" s="20">
        <f>MYRANKS_P[[#This Row],[SV]]/9.95</f>
        <v>0</v>
      </c>
      <c r="R188" s="20">
        <f>MYRANKS_P[[#This Row],[SO]]/39.3-VLOOKUP(MYRANKS_P[[#This Row],[POS]],ReplacementLevel_P[],COLUMN(ReplacementLevel_P[SO]),FALSE)</f>
        <v>-1.634170200735086</v>
      </c>
      <c r="S188" s="20">
        <f>((475+MYRANKS_P[[#This Row],[ER]])*9/(1192+MYRANKS_P[[#This Row],[IP]])-3.59)/-0.076-VLOOKUP(MYRANKS_P[[#This Row],[POS]],ReplacementLevel_P[],COLUMN(ReplacementLevel_P[ERA]),FALSE)</f>
        <v>0.63273268259261906</v>
      </c>
      <c r="T188" s="20">
        <f>((1466+MYRANKS_P[[#This Row],[BB]]+MYRANKS_P[[#This Row],[H]])/(1192+MYRANKS_P[[#This Row],[IP]])-1.23)/-0.015-VLOOKUP(MYRANKS_P[[#This Row],[POS]],ReplacementLevel_P[],COLUMN(ReplacementLevel_P[WHIP]),FALSE)</f>
        <v>0.5075999169685862</v>
      </c>
      <c r="U188" s="20">
        <f>MYRANKS_P[[#This Row],[WSGP]]+MYRANKS_P[[#This Row],[SVSGP]]+MYRANKS_P[[#This Row],[SOSGP]]+MYRANKS_P[[#This Row],[ERASGP]]+MYRANKS_P[[#This Row],[WHIPSGP]]</f>
        <v>-2.6938507274340822</v>
      </c>
      <c r="V188" s="65">
        <f>_xlfn.RANK.EQ(MYRANKS_P[[#This Row],[TTLSGP]],U:U,0)</f>
        <v>187</v>
      </c>
    </row>
    <row r="189" spans="1:22" x14ac:dyDescent="0.25">
      <c r="A189" s="6" t="s">
        <v>1702</v>
      </c>
      <c r="B189" s="16" t="str">
        <f>VLOOKUP(MYRANKS_P[[#This Row],[PLAYERID]],PLAYERIDMAP[],COLUMN(PLAYERIDMAP[[#This Row],[PLAYERNAME]]),FALSE)</f>
        <v>Fernando Rodney</v>
      </c>
      <c r="C189" s="16" t="str">
        <f>VLOOKUP(MYRANKS_P[[#This Row],[PLAYERID]],PLAYERIDMAP[],COLUMN(PLAYERIDMAP[TEAM]),FALSE)</f>
        <v>TB</v>
      </c>
      <c r="D189" s="16" t="str">
        <f>VLOOKUP(MYRANKS_P[[#This Row],[PLAYERID]],PLAYERIDMAP[],COLUMN(PLAYERIDMAP[[#This Row],[POS]]),FALSE)</f>
        <v>P</v>
      </c>
      <c r="E189" s="16">
        <f>VLOOKUP(MYRANKS_P[[#This Row],[PLAYERID]],PLAYERIDMAP[],COLUMN(PLAYERIDMAP[[#This Row],[IDFANGRAPHS]]),FALSE)</f>
        <v>494</v>
      </c>
      <c r="F189" s="36">
        <f>VLOOKUP(MYRANKS_P[[#This Row],[PLAYER NAME]],PITCHERPROJECTIONS[],COLUMN(PITCHERPROJECTIONS[[#This Row],[W]]),FALSE)</f>
        <v>3.6448959278934083</v>
      </c>
      <c r="G189" s="18">
        <f>VLOOKUP(MYRANKS_P[[#This Row],[PLAYER NAME]],PITCHERPROJECTIONS[],COLUMN(PITCHERPROJECTIONS[[#This Row],[SV]]),FALSE)</f>
        <v>0</v>
      </c>
      <c r="H189" s="18">
        <f>VLOOKUP(MYRANKS_P[[#This Row],[PLAYER NAME]],PITCHERPROJECTIONS[],COLUMN(PITCHERPROJECTIONS[[#This Row],[IP]]),FALSE)</f>
        <v>65</v>
      </c>
      <c r="I189" s="36">
        <f>VLOOKUP(MYRANKS_P[[#This Row],[PLAYER NAME]],PITCHERPROJECTIONS[],COLUMN(PITCHERPROJECTIONS[[#This Row],[H]]),FALSE)</f>
        <v>55.656497381561337</v>
      </c>
      <c r="J189" s="36">
        <f>VLOOKUP(MYRANKS_P[[#This Row],[PLAYER NAME]],PITCHERPROJECTIONS[],COLUMN(PITCHERPROJECTIONS[[#This Row],[ER]]),FALSE)</f>
        <v>24.405616016391754</v>
      </c>
      <c r="K189" s="36">
        <f>VLOOKUP(MYRANKS_P[[#This Row],[PLAYER NAME]],PITCHERPROJECTIONS[],COLUMN(PITCHERPROJECTIONS[[#This Row],[HR]]),FALSE)</f>
        <v>3.9660211910851308</v>
      </c>
      <c r="L189" s="36">
        <f>VLOOKUP(MYRANKS_P[[#This Row],[PLAYER NAME]],PITCHERPROJECTIONS[],COLUMN(PITCHERPROJECTIONS[[#This Row],[SO]]),FALSE)</f>
        <v>67.888888888888886</v>
      </c>
      <c r="M189" s="36">
        <f>VLOOKUP(MYRANKS_P[[#This Row],[PLAYER NAME]],PITCHERPROJECTIONS[],COLUMN(PITCHERPROJECTIONS[[#This Row],[BB]]),FALSE)</f>
        <v>31.777777777777782</v>
      </c>
      <c r="N189" s="20">
        <f>MYRANKS_P[[#This Row],[ER]]*9/MYRANKS_P[[#This Row],[IP]]</f>
        <v>3.3792391407311659</v>
      </c>
      <c r="O189" s="20">
        <f>(MYRANKS_P[[#This Row],[BB]]+MYRANKS_P[[#This Row],[H]])/MYRANKS_P[[#This Row],[IP]]</f>
        <v>1.3451426947590635</v>
      </c>
      <c r="P189" s="20">
        <f>MYRANKS_P[[#This Row],[W]]/3.03-VLOOKUP(MYRANKS_P[[#This Row],[POS]],ReplacementLevel_P[],COLUMN(ReplacementLevel_P[W]),FALSE)</f>
        <v>-2.0870640502001949</v>
      </c>
      <c r="Q189" s="20">
        <f>MYRANKS_P[[#This Row],[SV]]/9.95</f>
        <v>0</v>
      </c>
      <c r="R189" s="20">
        <f>MYRANKS_P[[#This Row],[SO]]/39.3-VLOOKUP(MYRANKS_P[[#This Row],[POS]],ReplacementLevel_P[],COLUMN(ReplacementLevel_P[SO]),FALSE)</f>
        <v>-1.6525473565168221</v>
      </c>
      <c r="S189" s="20">
        <f>((475+MYRANKS_P[[#This Row],[ER]])*9/(1192+MYRANKS_P[[#This Row],[IP]])-3.59)/-0.076-VLOOKUP(MYRANKS_P[[#This Row],[POS]],ReplacementLevel_P[],COLUMN(ReplacementLevel_P[ERA]),FALSE)</f>
        <v>0.86820349047936274</v>
      </c>
      <c r="T189" s="20">
        <f>((1466+MYRANKS_P[[#This Row],[BB]]+MYRANKS_P[[#This Row],[H]])/(1192+MYRANKS_P[[#This Row],[IP]])-1.23)/-0.015-VLOOKUP(MYRANKS_P[[#This Row],[POS]],ReplacementLevel_P[],COLUMN(ReplacementLevel_P[WHIP]),FALSE)</f>
        <v>0.12154732647365207</v>
      </c>
      <c r="U189" s="20">
        <f>MYRANKS_P[[#This Row],[WSGP]]+MYRANKS_P[[#This Row],[SVSGP]]+MYRANKS_P[[#This Row],[SOSGP]]+MYRANKS_P[[#This Row],[ERASGP]]+MYRANKS_P[[#This Row],[WHIPSGP]]</f>
        <v>-2.7498605897640021</v>
      </c>
      <c r="V189" s="65">
        <f>_xlfn.RANK.EQ(MYRANKS_P[[#This Row],[TTLSGP]],U:U,0)</f>
        <v>188</v>
      </c>
    </row>
    <row r="190" spans="1:22" x14ac:dyDescent="0.25">
      <c r="A190" s="6" t="s">
        <v>2099</v>
      </c>
      <c r="B190" s="16" t="str">
        <f>VLOOKUP(MYRANKS_P[[#This Row],[PLAYERID]],PLAYERIDMAP[],COLUMN(PLAYERIDMAP[[#This Row],[PLAYERNAME]]),FALSE)</f>
        <v>Mike Pelfrey</v>
      </c>
      <c r="C190" s="16" t="str">
        <f>VLOOKUP(MYRANKS_P[[#This Row],[PLAYERID]],PLAYERIDMAP[],COLUMN(PLAYERIDMAP[TEAM]),FALSE)</f>
        <v>MIN</v>
      </c>
      <c r="D190" s="16" t="str">
        <f>VLOOKUP(MYRANKS_P[[#This Row],[PLAYERID]],PLAYERIDMAP[],COLUMN(PLAYERIDMAP[[#This Row],[POS]]),FALSE)</f>
        <v>P</v>
      </c>
      <c r="E190" s="16">
        <f>VLOOKUP(MYRANKS_P[[#This Row],[PLAYERID]],PLAYERIDMAP[],COLUMN(PLAYERIDMAP[[#This Row],[IDFANGRAPHS]]),FALSE)</f>
        <v>5203</v>
      </c>
      <c r="F190" s="36">
        <f>VLOOKUP(MYRANKS_P[[#This Row],[PLAYER NAME]],PITCHERPROJECTIONS[],COLUMN(PITCHERPROJECTIONS[[#This Row],[W]]),FALSE)</f>
        <v>7.3425022505981268</v>
      </c>
      <c r="G190" s="18">
        <f>VLOOKUP(MYRANKS_P[[#This Row],[PLAYER NAME]],PITCHERPROJECTIONS[],COLUMN(PITCHERPROJECTIONS[[#This Row],[SV]]),FALSE)</f>
        <v>0</v>
      </c>
      <c r="H190" s="18">
        <f>VLOOKUP(MYRANKS_P[[#This Row],[PLAYER NAME]],PITCHERPROJECTIONS[],COLUMN(PITCHERPROJECTIONS[[#This Row],[IP]]),FALSE)</f>
        <v>150</v>
      </c>
      <c r="I190" s="36">
        <f>VLOOKUP(MYRANKS_P[[#This Row],[PLAYER NAME]],PITCHERPROJECTIONS[],COLUMN(PITCHERPROJECTIONS[[#This Row],[H]]),FALSE)</f>
        <v>165.1218207181212</v>
      </c>
      <c r="J190" s="36">
        <f>VLOOKUP(MYRANKS_P[[#This Row],[PLAYER NAME]],PITCHERPROJECTIONS[],COLUMN(PITCHERPROJECTIONS[[#This Row],[ER]]),FALSE)</f>
        <v>70.624535456537316</v>
      </c>
      <c r="K190" s="36">
        <f>VLOOKUP(MYRANKS_P[[#This Row],[PLAYER NAME]],PITCHERPROJECTIONS[],COLUMN(PITCHERPROJECTIONS[[#This Row],[HR]]),FALSE)</f>
        <v>13.203216066958403</v>
      </c>
      <c r="L190" s="36">
        <f>VLOOKUP(MYRANKS_P[[#This Row],[PLAYER NAME]],PITCHERPROJECTIONS[],COLUMN(PITCHERPROJECTIONS[[#This Row],[SO]]),FALSE)</f>
        <v>100</v>
      </c>
      <c r="M190" s="36">
        <f>VLOOKUP(MYRANKS_P[[#This Row],[PLAYER NAME]],PITCHERPROJECTIONS[],COLUMN(PITCHERPROJECTIONS[[#This Row],[BB]]),FALSE)</f>
        <v>50</v>
      </c>
      <c r="N190" s="20">
        <f>MYRANKS_P[[#This Row],[ER]]*9/MYRANKS_P[[#This Row],[IP]]</f>
        <v>4.2374721273922384</v>
      </c>
      <c r="O190" s="20">
        <f>(MYRANKS_P[[#This Row],[BB]]+MYRANKS_P[[#This Row],[H]])/MYRANKS_P[[#This Row],[IP]]</f>
        <v>1.4341454714541413</v>
      </c>
      <c r="P190" s="20">
        <f>MYRANKS_P[[#This Row],[W]]/3.03-VLOOKUP(MYRANKS_P[[#This Row],[POS]],ReplacementLevel_P[],COLUMN(ReplacementLevel_P[W]),FALSE)</f>
        <v>-0.86673193049566777</v>
      </c>
      <c r="Q190" s="20">
        <f>MYRANKS_P[[#This Row],[SV]]/9.95</f>
        <v>0</v>
      </c>
      <c r="R190" s="20">
        <f>MYRANKS_P[[#This Row],[SO]]/39.3-VLOOKUP(MYRANKS_P[[#This Row],[POS]],ReplacementLevel_P[],COLUMN(ReplacementLevel_P[SO]),FALSE)</f>
        <v>-0.83547073791348581</v>
      </c>
      <c r="S190" s="20">
        <f>((475+MYRANKS_P[[#This Row],[ER]])*9/(1192+MYRANKS_P[[#This Row],[IP]])-3.59)/-0.076-VLOOKUP(MYRANKS_P[[#This Row],[POS]],ReplacementLevel_P[],COLUMN(ReplacementLevel_P[ERA]),FALSE)</f>
        <v>-0.23027550306725586</v>
      </c>
      <c r="T190" s="20">
        <f>((1466+MYRANKS_P[[#This Row],[BB]]+MYRANKS_P[[#This Row],[H]])/(1192+MYRANKS_P[[#This Row],[IP]])-1.23)/-0.015-VLOOKUP(MYRANKS_P[[#This Row],[POS]],ReplacementLevel_P[],COLUMN(ReplacementLevel_P[WHIP]),FALSE)</f>
        <v>-1.003254879191317</v>
      </c>
      <c r="U190" s="20">
        <f>MYRANKS_P[[#This Row],[WSGP]]+MYRANKS_P[[#This Row],[SVSGP]]+MYRANKS_P[[#This Row],[SOSGP]]+MYRANKS_P[[#This Row],[ERASGP]]+MYRANKS_P[[#This Row],[WHIPSGP]]</f>
        <v>-2.9357330506677264</v>
      </c>
      <c r="V190" s="65">
        <f>_xlfn.RANK.EQ(MYRANKS_P[[#This Row],[TTLSGP]],U:U,0)</f>
        <v>189</v>
      </c>
    </row>
    <row r="191" spans="1:22" x14ac:dyDescent="0.25">
      <c r="A191" s="6" t="s">
        <v>1886</v>
      </c>
      <c r="B191" s="16" t="str">
        <f>VLOOKUP(MYRANKS_P[[#This Row],[PLAYERID]],PLAYERIDMAP[],COLUMN(PLAYERIDMAP[[#This Row],[PLAYERNAME]]),FALSE)</f>
        <v>Jeremy Guthrie</v>
      </c>
      <c r="C191" s="16" t="str">
        <f>VLOOKUP(MYRANKS_P[[#This Row],[PLAYERID]],PLAYERIDMAP[],COLUMN(PLAYERIDMAP[TEAM]),FALSE)</f>
        <v>KC</v>
      </c>
      <c r="D191" s="16" t="str">
        <f>VLOOKUP(MYRANKS_P[[#This Row],[PLAYERID]],PLAYERIDMAP[],COLUMN(PLAYERIDMAP[[#This Row],[POS]]),FALSE)</f>
        <v>P</v>
      </c>
      <c r="E191" s="16">
        <f>VLOOKUP(MYRANKS_P[[#This Row],[PLAYERID]],PLAYERIDMAP[],COLUMN(PLAYERIDMAP[[#This Row],[IDFANGRAPHS]]),FALSE)</f>
        <v>2072</v>
      </c>
      <c r="F191" s="36">
        <f>VLOOKUP(MYRANKS_P[[#This Row],[PLAYER NAME]],PITCHERPROJECTIONS[],COLUMN(PITCHERPROJECTIONS[[#This Row],[W]]),FALSE)</f>
        <v>9.339737782806159</v>
      </c>
      <c r="G191" s="18">
        <f>VLOOKUP(MYRANKS_P[[#This Row],[PLAYER NAME]],PITCHERPROJECTIONS[],COLUMN(PITCHERPROJECTIONS[[#This Row],[SV]]),FALSE)</f>
        <v>0</v>
      </c>
      <c r="H191" s="18">
        <f>VLOOKUP(MYRANKS_P[[#This Row],[PLAYER NAME]],PITCHERPROJECTIONS[],COLUMN(PITCHERPROJECTIONS[[#This Row],[IP]]),FALSE)</f>
        <v>195</v>
      </c>
      <c r="I191" s="36">
        <f>VLOOKUP(MYRANKS_P[[#This Row],[PLAYER NAME]],PITCHERPROJECTIONS[],COLUMN(PITCHERPROJECTIONS[[#This Row],[H]]),FALSE)</f>
        <v>219.06800259545122</v>
      </c>
      <c r="J191" s="36">
        <f>VLOOKUP(MYRANKS_P[[#This Row],[PLAYER NAME]],PITCHERPROJECTIONS[],COLUMN(PITCHERPROJECTIONS[[#This Row],[ER]]),FALSE)</f>
        <v>98.868416008596867</v>
      </c>
      <c r="K191" s="36">
        <f>VLOOKUP(MYRANKS_P[[#This Row],[PLAYER NAME]],PITCHERPROJECTIONS[],COLUMN(PITCHERPROJECTIONS[[#This Row],[HR]]),FALSE)</f>
        <v>26.864692902779865</v>
      </c>
      <c r="L191" s="36">
        <f>VLOOKUP(MYRANKS_P[[#This Row],[PLAYER NAME]],PITCHERPROJECTIONS[],COLUMN(PITCHERPROJECTIONS[[#This Row],[SO]]),FALSE)</f>
        <v>106.16666666666669</v>
      </c>
      <c r="M191" s="36">
        <f>VLOOKUP(MYRANKS_P[[#This Row],[PLAYER NAME]],PITCHERPROJECTIONS[],COLUMN(PITCHERPROJECTIONS[[#This Row],[BB]]),FALSE)</f>
        <v>54.166666666666671</v>
      </c>
      <c r="N191" s="20">
        <f>MYRANKS_P[[#This Row],[ER]]*9/MYRANKS_P[[#This Row],[IP]]</f>
        <v>4.5631576619352403</v>
      </c>
      <c r="O191" s="20">
        <f>(MYRANKS_P[[#This Row],[BB]]+MYRANKS_P[[#This Row],[H]])/MYRANKS_P[[#This Row],[IP]]</f>
        <v>1.4012034321134252</v>
      </c>
      <c r="P191" s="20">
        <f>MYRANKS_P[[#This Row],[W]]/3.03-VLOOKUP(MYRANKS_P[[#This Row],[POS]],ReplacementLevel_P[],COLUMN(ReplacementLevel_P[W]),FALSE)</f>
        <v>-0.20757828950291746</v>
      </c>
      <c r="Q191" s="20">
        <f>MYRANKS_P[[#This Row],[SV]]/9.95</f>
        <v>0</v>
      </c>
      <c r="R191" s="20">
        <f>MYRANKS_P[[#This Row],[SO]]/39.3-VLOOKUP(MYRANKS_P[[#This Row],[POS]],ReplacementLevel_P[],COLUMN(ReplacementLevel_P[SO]),FALSE)</f>
        <v>-0.67855810008481665</v>
      </c>
      <c r="S191" s="20">
        <f>((475+MYRANKS_P[[#This Row],[ER]])*9/(1192+MYRANKS_P[[#This Row],[IP]])-3.59)/-0.076-VLOOKUP(MYRANKS_P[[#This Row],[POS]],ReplacementLevel_P[],COLUMN(ReplacementLevel_P[ERA]),FALSE)</f>
        <v>-1.0796264569249447</v>
      </c>
      <c r="T191" s="20">
        <f>((1466+MYRANKS_P[[#This Row],[BB]]+MYRANKS_P[[#This Row],[H]])/(1192+MYRANKS_P[[#This Row],[IP]])-1.23)/-0.015-VLOOKUP(MYRANKS_P[[#This Row],[POS]],ReplacementLevel_P[],COLUMN(ReplacementLevel_P[WHIP]),FALSE)</f>
        <v>-1.0869559847208863</v>
      </c>
      <c r="U191" s="20">
        <f>MYRANKS_P[[#This Row],[WSGP]]+MYRANKS_P[[#This Row],[SVSGP]]+MYRANKS_P[[#This Row],[SOSGP]]+MYRANKS_P[[#This Row],[ERASGP]]+MYRANKS_P[[#This Row],[WHIPSGP]]</f>
        <v>-3.0527188312335651</v>
      </c>
      <c r="V191" s="65">
        <f>_xlfn.RANK.EQ(MYRANKS_P[[#This Row],[TTLSGP]],U:U,0)</f>
        <v>190</v>
      </c>
    </row>
    <row r="192" spans="1:22" x14ac:dyDescent="0.25">
      <c r="A192" s="6" t="s">
        <v>2022</v>
      </c>
      <c r="B192" s="16" t="str">
        <f>VLOOKUP(MYRANKS_P[[#This Row],[PLAYERID]],PLAYERIDMAP[],COLUMN(PLAYERIDMAP[[#This Row],[PLAYERNAME]]),FALSE)</f>
        <v>Kevin Correia</v>
      </c>
      <c r="C192" s="16" t="str">
        <f>VLOOKUP(MYRANKS_P[[#This Row],[PLAYERID]],PLAYERIDMAP[],COLUMN(PLAYERIDMAP[TEAM]),FALSE)</f>
        <v>MIN</v>
      </c>
      <c r="D192" s="16" t="str">
        <f>VLOOKUP(MYRANKS_P[[#This Row],[PLAYERID]],PLAYERIDMAP[],COLUMN(PLAYERIDMAP[[#This Row],[POS]]),FALSE)</f>
        <v>P</v>
      </c>
      <c r="E192" s="16">
        <f>VLOOKUP(MYRANKS_P[[#This Row],[PLAYERID]],PLAYERIDMAP[],COLUMN(PLAYERIDMAP[[#This Row],[IDFANGRAPHS]]),FALSE)</f>
        <v>1767</v>
      </c>
      <c r="F192" s="36">
        <f>VLOOKUP(MYRANKS_P[[#This Row],[PLAYER NAME]],PITCHERPROJECTIONS[],COLUMN(PITCHERPROJECTIONS[[#This Row],[W]]),FALSE)</f>
        <v>7.9667038446677232</v>
      </c>
      <c r="G192" s="18">
        <f>VLOOKUP(MYRANKS_P[[#This Row],[PLAYER NAME]],PITCHERPROJECTIONS[],COLUMN(PITCHERPROJECTIONS[[#This Row],[SV]]),FALSE)</f>
        <v>0</v>
      </c>
      <c r="H192" s="18">
        <f>VLOOKUP(MYRANKS_P[[#This Row],[PLAYER NAME]],PITCHERPROJECTIONS[],COLUMN(PITCHERPROJECTIONS[[#This Row],[IP]]),FALSE)</f>
        <v>170</v>
      </c>
      <c r="I192" s="36">
        <f>VLOOKUP(MYRANKS_P[[#This Row],[PLAYER NAME]],PITCHERPROJECTIONS[],COLUMN(PITCHERPROJECTIONS[[#This Row],[H]]),FALSE)</f>
        <v>191.98278045444115</v>
      </c>
      <c r="J192" s="36">
        <f>VLOOKUP(MYRANKS_P[[#This Row],[PLAYER NAME]],PITCHERPROJECTIONS[],COLUMN(PITCHERPROJECTIONS[[#This Row],[ER]]),FALSE)</f>
        <v>83.311686343401419</v>
      </c>
      <c r="K192" s="36">
        <f>VLOOKUP(MYRANKS_P[[#This Row],[PLAYER NAME]],PITCHERPROJECTIONS[],COLUMN(PITCHERPROJECTIONS[[#This Row],[HR]]),FALSE)</f>
        <v>21.607958263829545</v>
      </c>
      <c r="L192" s="36">
        <f>VLOOKUP(MYRANKS_P[[#This Row],[PLAYER NAME]],PITCHERPROJECTIONS[],COLUMN(PITCHERPROJECTIONS[[#This Row],[SO]]),FALSE)</f>
        <v>89.722222222222229</v>
      </c>
      <c r="M192" s="36">
        <f>VLOOKUP(MYRANKS_P[[#This Row],[PLAYER NAME]],PITCHERPROJECTIONS[],COLUMN(PITCHERPROJECTIONS[[#This Row],[BB]]),FALSE)</f>
        <v>42.5</v>
      </c>
      <c r="N192" s="20">
        <f>MYRANKS_P[[#This Row],[ER]]*9/MYRANKS_P[[#This Row],[IP]]</f>
        <v>4.4106186887683103</v>
      </c>
      <c r="O192" s="20">
        <f>(MYRANKS_P[[#This Row],[BB]]+MYRANKS_P[[#This Row],[H]])/MYRANKS_P[[#This Row],[IP]]</f>
        <v>1.3793104732614185</v>
      </c>
      <c r="P192" s="20">
        <f>MYRANKS_P[[#This Row],[W]]/3.03-VLOOKUP(MYRANKS_P[[#This Row],[POS]],ReplacementLevel_P[],COLUMN(ReplacementLevel_P[W]),FALSE)</f>
        <v>-0.66072480374002529</v>
      </c>
      <c r="Q192" s="20">
        <f>MYRANKS_P[[#This Row],[SV]]/9.95</f>
        <v>0</v>
      </c>
      <c r="R192" s="20">
        <f>MYRANKS_P[[#This Row],[SO]]/39.3-VLOOKUP(MYRANKS_P[[#This Row],[POS]],ReplacementLevel_P[],COLUMN(ReplacementLevel_P[SO]),FALSE)</f>
        <v>-1.0969918009612663</v>
      </c>
      <c r="S192" s="20">
        <f>((475+MYRANKS_P[[#This Row],[ER]])*9/(1192+MYRANKS_P[[#This Row],[IP]])-3.59)/-0.076-VLOOKUP(MYRANKS_P[[#This Row],[POS]],ReplacementLevel_P[],COLUMN(ReplacementLevel_P[ERA]),FALSE)</f>
        <v>-0.6263719867321017</v>
      </c>
      <c r="T192" s="20">
        <f>((1466+MYRANKS_P[[#This Row],[BB]]+MYRANKS_P[[#This Row],[H]])/(1192+MYRANKS_P[[#This Row],[IP]])-1.23)/-0.015-VLOOKUP(MYRANKS_P[[#This Row],[POS]],ReplacementLevel_P[],COLUMN(ReplacementLevel_P[WHIP]),FALSE)</f>
        <v>-0.7245952253764707</v>
      </c>
      <c r="U192" s="20">
        <f>MYRANKS_P[[#This Row],[WSGP]]+MYRANKS_P[[#This Row],[SVSGP]]+MYRANKS_P[[#This Row],[SOSGP]]+MYRANKS_P[[#This Row],[ERASGP]]+MYRANKS_P[[#This Row],[WHIPSGP]]</f>
        <v>-3.1086838168098638</v>
      </c>
      <c r="V192" s="65">
        <f>_xlfn.RANK.EQ(MYRANKS_P[[#This Row],[TTLSGP]],U:U,0)</f>
        <v>191</v>
      </c>
    </row>
    <row r="193" spans="1:22" x14ac:dyDescent="0.25">
      <c r="A193" s="6" t="s">
        <v>1847</v>
      </c>
      <c r="B193" s="16" t="str">
        <f>VLOOKUP(MYRANKS_P[[#This Row],[PLAYERID]],PLAYERIDMAP[],COLUMN(PLAYERIDMAP[[#This Row],[PLAYERNAME]]),FALSE)</f>
        <v>Brian Wilson</v>
      </c>
      <c r="C193" s="16" t="str">
        <f>VLOOKUP(MYRANKS_P[[#This Row],[PLAYERID]],PLAYERIDMAP[],COLUMN(PLAYERIDMAP[TEAM]),FALSE)</f>
        <v>LAD</v>
      </c>
      <c r="D193" s="16" t="str">
        <f>VLOOKUP(MYRANKS_P[[#This Row],[PLAYERID]],PLAYERIDMAP[],COLUMN(PLAYERIDMAP[[#This Row],[POS]]),FALSE)</f>
        <v>P</v>
      </c>
      <c r="E193" s="16">
        <f>VLOOKUP(MYRANKS_P[[#This Row],[PLAYERID]],PLAYERIDMAP[],COLUMN(PLAYERIDMAP[[#This Row],[IDFANGRAPHS]]),FALSE)</f>
        <v>6485</v>
      </c>
      <c r="F193" s="36">
        <f>VLOOKUP(MYRANKS_P[[#This Row],[PLAYER NAME]],PITCHERPROJECTIONS[],COLUMN(PITCHERPROJECTIONS[[#This Row],[W]]),FALSE)</f>
        <v>2.4537502501741533</v>
      </c>
      <c r="G193" s="18">
        <f>VLOOKUP(MYRANKS_P[[#This Row],[PLAYER NAME]],PITCHERPROJECTIONS[],COLUMN(PITCHERPROJECTIONS[[#This Row],[SV]]),FALSE)</f>
        <v>3</v>
      </c>
      <c r="H193" s="18">
        <f>VLOOKUP(MYRANKS_P[[#This Row],[PLAYER NAME]],PITCHERPROJECTIONS[],COLUMN(PITCHERPROJECTIONS[[#This Row],[IP]]),FALSE)</f>
        <v>45</v>
      </c>
      <c r="I193" s="36">
        <f>VLOOKUP(MYRANKS_P[[#This Row],[PLAYER NAME]],PITCHERPROJECTIONS[],COLUMN(PITCHERPROJECTIONS[[#This Row],[H]]),FALSE)</f>
        <v>41.07705115397421</v>
      </c>
      <c r="J193" s="36">
        <f>VLOOKUP(MYRANKS_P[[#This Row],[PLAYER NAME]],PITCHERPROJECTIONS[],COLUMN(PITCHERPROJECTIONS[[#This Row],[ER]]),FALSE)</f>
        <v>16.227848563865891</v>
      </c>
      <c r="K193" s="36">
        <f>VLOOKUP(MYRANKS_P[[#This Row],[PLAYER NAME]],PITCHERPROJECTIONS[],COLUMN(PITCHERPROJECTIONS[[#This Row],[HR]]),FALSE)</f>
        <v>2.5359256128486893</v>
      </c>
      <c r="L193" s="36">
        <f>VLOOKUP(MYRANKS_P[[#This Row],[PLAYER NAME]],PITCHERPROJECTIONS[],COLUMN(PITCHERPROJECTIONS[[#This Row],[SO]]),FALSE)</f>
        <v>43.5</v>
      </c>
      <c r="M193" s="36">
        <f>VLOOKUP(MYRANKS_P[[#This Row],[PLAYER NAME]],PITCHERPROJECTIONS[],COLUMN(PITCHERPROJECTIONS[[#This Row],[BB]]),FALSE)</f>
        <v>16.5</v>
      </c>
      <c r="N193" s="20">
        <f>MYRANKS_P[[#This Row],[ER]]*9/MYRANKS_P[[#This Row],[IP]]</f>
        <v>3.2455697127731784</v>
      </c>
      <c r="O193" s="20">
        <f>(MYRANKS_P[[#This Row],[BB]]+MYRANKS_P[[#This Row],[H]])/MYRANKS_P[[#This Row],[IP]]</f>
        <v>1.2794900256438713</v>
      </c>
      <c r="P193" s="20">
        <f>MYRANKS_P[[#This Row],[W]]/3.03-VLOOKUP(MYRANKS_P[[#This Row],[POS]],ReplacementLevel_P[],COLUMN(ReplacementLevel_P[W]),FALSE)</f>
        <v>-2.4801814355860881</v>
      </c>
      <c r="Q193" s="20">
        <f>MYRANKS_P[[#This Row],[SV]]/9.95</f>
        <v>0.30150753768844224</v>
      </c>
      <c r="R193" s="20">
        <f>MYRANKS_P[[#This Row],[SO]]/39.3-VLOOKUP(MYRANKS_P[[#This Row],[POS]],ReplacementLevel_P[],COLUMN(ReplacementLevel_P[SO]),FALSE)</f>
        <v>-2.2731297709923659</v>
      </c>
      <c r="S193" s="20">
        <f>((475+MYRANKS_P[[#This Row],[ER]])*9/(1192+MYRANKS_P[[#This Row],[IP]])-3.59)/-0.076-VLOOKUP(MYRANKS_P[[#This Row],[POS]],ReplacementLevel_P[],COLUMN(ReplacementLevel_P[ERA]),FALSE)</f>
        <v>0.89039189598355628</v>
      </c>
      <c r="T193" s="20">
        <f>((1466+MYRANKS_P[[#This Row],[BB]]+MYRANKS_P[[#This Row],[H]])/(1192+MYRANKS_P[[#This Row],[IP]])-1.23)/-0.015-VLOOKUP(MYRANKS_P[[#This Row],[POS]],ReplacementLevel_P[],COLUMN(ReplacementLevel_P[WHIP]),FALSE)</f>
        <v>0.39859869824984195</v>
      </c>
      <c r="U193" s="20">
        <f>MYRANKS_P[[#This Row],[WSGP]]+MYRANKS_P[[#This Row],[SVSGP]]+MYRANKS_P[[#This Row],[SOSGP]]+MYRANKS_P[[#This Row],[ERASGP]]+MYRANKS_P[[#This Row],[WHIPSGP]]</f>
        <v>-3.1628130746566132</v>
      </c>
      <c r="V193" s="65">
        <f>_xlfn.RANK.EQ(MYRANKS_P[[#This Row],[TTLSGP]],U:U,0)</f>
        <v>192</v>
      </c>
    </row>
    <row r="194" spans="1:22" x14ac:dyDescent="0.25">
      <c r="A194" s="6" t="s">
        <v>1954</v>
      </c>
      <c r="B194" s="16" t="str">
        <f>VLOOKUP(MYRANKS_P[[#This Row],[PLAYERID]],PLAYERIDMAP[],COLUMN(PLAYERIDMAP[[#This Row],[PLAYERNAME]]),FALSE)</f>
        <v>Brad Ziegler</v>
      </c>
      <c r="C194" s="16" t="str">
        <f>VLOOKUP(MYRANKS_P[[#This Row],[PLAYERID]],PLAYERIDMAP[],COLUMN(PLAYERIDMAP[TEAM]),FALSE)</f>
        <v>ARI</v>
      </c>
      <c r="D194" s="16" t="str">
        <f>VLOOKUP(MYRANKS_P[[#This Row],[PLAYERID]],PLAYERIDMAP[],COLUMN(PLAYERIDMAP[[#This Row],[POS]]),FALSE)</f>
        <v>P</v>
      </c>
      <c r="E194" s="16">
        <f>VLOOKUP(MYRANKS_P[[#This Row],[PLAYERID]],PLAYERIDMAP[],COLUMN(PLAYERIDMAP[[#This Row],[IDFANGRAPHS]]),FALSE)</f>
        <v>7293</v>
      </c>
      <c r="F194" s="36">
        <f>VLOOKUP(MYRANKS_P[[#This Row],[PLAYER NAME]],PITCHERPROJECTIONS[],COLUMN(PITCHERPROJECTIONS[[#This Row],[W]]),FALSE)</f>
        <v>3.6636202526613415</v>
      </c>
      <c r="G194" s="18">
        <f>VLOOKUP(MYRANKS_P[[#This Row],[PLAYER NAME]],PITCHERPROJECTIONS[],COLUMN(PITCHERPROJECTIONS[[#This Row],[SV]]),FALSE)</f>
        <v>0</v>
      </c>
      <c r="H194" s="18">
        <f>VLOOKUP(MYRANKS_P[[#This Row],[PLAYER NAME]],PITCHERPROJECTIONS[],COLUMN(PITCHERPROJECTIONS[[#This Row],[IP]]),FALSE)</f>
        <v>65</v>
      </c>
      <c r="I194" s="36">
        <f>VLOOKUP(MYRANKS_P[[#This Row],[PLAYER NAME]],PITCHERPROJECTIONS[],COLUMN(PITCHERPROJECTIONS[[#This Row],[H]]),FALSE)</f>
        <v>63.82993923134768</v>
      </c>
      <c r="J194" s="36">
        <f>VLOOKUP(MYRANKS_P[[#This Row],[PLAYER NAME]],PITCHERPROJECTIONS[],COLUMN(PITCHERPROJECTIONS[[#This Row],[ER]]),FALSE)</f>
        <v>23.725466497017504</v>
      </c>
      <c r="K194" s="36">
        <f>VLOOKUP(MYRANKS_P[[#This Row],[PLAYER NAME]],PITCHERPROJECTIONS[],COLUMN(PITCHERPROJECTIONS[[#This Row],[HR]]),FALSE)</f>
        <v>3.0615511249314067</v>
      </c>
      <c r="L194" s="36">
        <f>VLOOKUP(MYRANKS_P[[#This Row],[PLAYER NAME]],PITCHERPROJECTIONS[],COLUMN(PITCHERPROJECTIONS[[#This Row],[SO]]),FALSE)</f>
        <v>39.722222222222221</v>
      </c>
      <c r="M194" s="36">
        <f>VLOOKUP(MYRANKS_P[[#This Row],[PLAYER NAME]],PITCHERPROJECTIONS[],COLUMN(PITCHERPROJECTIONS[[#This Row],[BB]]),FALSE)</f>
        <v>19.5</v>
      </c>
      <c r="N194" s="20">
        <f>MYRANKS_P[[#This Row],[ER]]*9/MYRANKS_P[[#This Row],[IP]]</f>
        <v>3.2850645918947312</v>
      </c>
      <c r="O194" s="20">
        <f>(MYRANKS_P[[#This Row],[BB]]+MYRANKS_P[[#This Row],[H]])/MYRANKS_P[[#This Row],[IP]]</f>
        <v>1.2819990650976567</v>
      </c>
      <c r="P194" s="20">
        <f>MYRANKS_P[[#This Row],[W]]/3.03-VLOOKUP(MYRANKS_P[[#This Row],[POS]],ReplacementLevel_P[],COLUMN(ReplacementLevel_P[W]),FALSE)</f>
        <v>-2.0808844050622635</v>
      </c>
      <c r="Q194" s="20">
        <f>MYRANKS_P[[#This Row],[SV]]/9.95</f>
        <v>0</v>
      </c>
      <c r="R194" s="20">
        <f>MYRANKS_P[[#This Row],[SO]]/39.3-VLOOKUP(MYRANKS_P[[#This Row],[POS]],ReplacementLevel_P[],COLUMN(ReplacementLevel_P[SO]),FALSE)</f>
        <v>-2.3692564320045237</v>
      </c>
      <c r="S194" s="20">
        <f>((475+MYRANKS_P[[#This Row],[ER]])*9/(1192+MYRANKS_P[[#This Row],[IP]])-3.59)/-0.076-VLOOKUP(MYRANKS_P[[#This Row],[POS]],ReplacementLevel_P[],COLUMN(ReplacementLevel_P[ERA]),FALSE)</f>
        <v>0.93227988032117126</v>
      </c>
      <c r="T194" s="20">
        <f>((1466+MYRANKS_P[[#This Row],[BB]]+MYRANKS_P[[#This Row],[H]])/(1192+MYRANKS_P[[#This Row],[IP]])-1.23)/-0.015-VLOOKUP(MYRANKS_P[[#This Row],[POS]],ReplacementLevel_P[],COLUMN(ReplacementLevel_P[WHIP]),FALSE)</f>
        <v>0.33922624071345708</v>
      </c>
      <c r="U194" s="20">
        <f>MYRANKS_P[[#This Row],[WSGP]]+MYRANKS_P[[#This Row],[SVSGP]]+MYRANKS_P[[#This Row],[SOSGP]]+MYRANKS_P[[#This Row],[ERASGP]]+MYRANKS_P[[#This Row],[WHIPSGP]]</f>
        <v>-3.1786347160321582</v>
      </c>
      <c r="V194" s="65">
        <f>_xlfn.RANK.EQ(MYRANKS_P[[#This Row],[TTLSGP]],U:U,0)</f>
        <v>193</v>
      </c>
    </row>
    <row r="195" spans="1:22" x14ac:dyDescent="0.25">
      <c r="A195" s="6" t="s">
        <v>2976</v>
      </c>
      <c r="B195" s="58" t="str">
        <f>VLOOKUP(MYRANKS_P[[#This Row],[PLAYERID]],PLAYERIDMAP[],COLUMN(PLAYERIDMAP[[#This Row],[PLAYERNAME]]),FALSE)</f>
        <v>Danny Duffy</v>
      </c>
      <c r="C195" s="58" t="str">
        <f>VLOOKUP(MYRANKS_P[[#This Row],[PLAYERID]],PLAYERIDMAP[],COLUMN(PLAYERIDMAP[TEAM]),FALSE)</f>
        <v>KC</v>
      </c>
      <c r="D195" s="58" t="str">
        <f>VLOOKUP(MYRANKS_P[[#This Row],[PLAYERID]],PLAYERIDMAP[],COLUMN(PLAYERIDMAP[[#This Row],[POS]]),FALSE)</f>
        <v>P</v>
      </c>
      <c r="E195" s="58">
        <f>VLOOKUP(MYRANKS_P[[#This Row],[PLAYERID]],PLAYERIDMAP[],COLUMN(PLAYERIDMAP[[#This Row],[IDFANGRAPHS]]),FALSE)</f>
        <v>3542</v>
      </c>
      <c r="F195" s="64">
        <f>VLOOKUP(MYRANKS_P[[#This Row],[PLAYER NAME]],PITCHERPROJECTIONS[],COLUMN(PITCHERPROJECTIONS[[#This Row],[W]]),FALSE)</f>
        <v>7.2335017007984774</v>
      </c>
      <c r="G195" s="58">
        <f>VLOOKUP(MYRANKS_P[[#This Row],[PLAYER NAME]],PITCHERPROJECTIONS[],COLUMN(PITCHERPROJECTIONS[[#This Row],[SV]]),FALSE)</f>
        <v>0</v>
      </c>
      <c r="H195" s="58">
        <f>VLOOKUP(MYRANKS_P[[#This Row],[PLAYER NAME]],PITCHERPROJECTIONS[],COLUMN(PITCHERPROJECTIONS[[#This Row],[IP]]),FALSE)</f>
        <v>150</v>
      </c>
      <c r="I195" s="64">
        <f>VLOOKUP(MYRANKS_P[[#This Row],[PLAYER NAME]],PITCHERPROJECTIONS[],COLUMN(PITCHERPROJECTIONS[[#This Row],[H]]),FALSE)</f>
        <v>149.01629231346513</v>
      </c>
      <c r="J195" s="64">
        <f>VLOOKUP(MYRANKS_P[[#This Row],[PLAYER NAME]],PITCHERPROJECTIONS[],COLUMN(PITCHERPROJECTIONS[[#This Row],[ER]]),FALSE)</f>
        <v>75.577092924049339</v>
      </c>
      <c r="K195" s="64">
        <f>VLOOKUP(MYRANKS_P[[#This Row],[PLAYER NAME]],PITCHERPROJECTIONS[],COLUMN(PITCHERPROJECTIONS[[#This Row],[HR]]),FALSE)</f>
        <v>16.630201186366854</v>
      </c>
      <c r="L195" s="64">
        <f>VLOOKUP(MYRANKS_P[[#This Row],[PLAYER NAME]],PITCHERPROJECTIONS[],COLUMN(PITCHERPROJECTIONS[[#This Row],[SO]]),FALSE)</f>
        <v>133.33333333333334</v>
      </c>
      <c r="M195" s="64">
        <f>VLOOKUP(MYRANKS_P[[#This Row],[PLAYER NAME]],PITCHERPROJECTIONS[],COLUMN(PITCHERPROJECTIONS[[#This Row],[BB]]),FALSE)</f>
        <v>80</v>
      </c>
      <c r="N195" s="68">
        <f>MYRANKS_P[[#This Row],[ER]]*9/MYRANKS_P[[#This Row],[IP]]</f>
        <v>4.5346255754429601</v>
      </c>
      <c r="O195" s="68">
        <f>(MYRANKS_P[[#This Row],[BB]]+MYRANKS_P[[#This Row],[H]])/MYRANKS_P[[#This Row],[IP]]</f>
        <v>1.5267752820897675</v>
      </c>
      <c r="P195" s="65">
        <f>MYRANKS_P[[#This Row],[W]]/3.03-VLOOKUP(MYRANKS_P[[#This Row],[POS]],ReplacementLevel_P[],COLUMN(ReplacementLevel_P[W]),FALSE)</f>
        <v>-0.90270570930743288</v>
      </c>
      <c r="Q195" s="68">
        <f>MYRANKS_P[[#This Row],[SV]]/9.95</f>
        <v>0</v>
      </c>
      <c r="R195" s="65">
        <f>MYRANKS_P[[#This Row],[SO]]/39.3-VLOOKUP(MYRANKS_P[[#This Row],[POS]],ReplacementLevel_P[],COLUMN(ReplacementLevel_P[SO]),FALSE)</f>
        <v>1.2705682782019334E-2</v>
      </c>
      <c r="S195" s="65">
        <f>((475+MYRANKS_P[[#This Row],[ER]])*9/(1192+MYRANKS_P[[#This Row],[IP]])-3.59)/-0.076-VLOOKUP(MYRANKS_P[[#This Row],[POS]],ReplacementLevel_P[],COLUMN(ReplacementLevel_P[ERA]),FALSE)</f>
        <v>-0.66730014429018658</v>
      </c>
      <c r="T195" s="65">
        <f>((1466+MYRANKS_P[[#This Row],[BB]]+MYRANKS_P[[#This Row],[H]])/(1192+MYRANKS_P[[#This Row],[IP]])-1.23)/-0.015-VLOOKUP(MYRANKS_P[[#This Row],[POS]],ReplacementLevel_P[],COLUMN(ReplacementLevel_P[WHIP]),FALSE)</f>
        <v>-1.6934919182049251</v>
      </c>
      <c r="U195" s="68">
        <f>MYRANKS_P[[#This Row],[WSGP]]+MYRANKS_P[[#This Row],[SVSGP]]+MYRANKS_P[[#This Row],[SOSGP]]+MYRANKS_P[[#This Row],[ERASGP]]+MYRANKS_P[[#This Row],[WHIPSGP]]</f>
        <v>-3.2507920890205249</v>
      </c>
      <c r="V195" s="65">
        <f>_xlfn.RANK.EQ(MYRANKS_P[[#This Row],[TTLSGP]],U:U,0)</f>
        <v>194</v>
      </c>
    </row>
    <row r="196" spans="1:22" x14ac:dyDescent="0.25">
      <c r="A196" s="6" t="s">
        <v>1722</v>
      </c>
      <c r="B196" s="16" t="str">
        <f>VLOOKUP(MYRANKS_P[[#This Row],[PLAYERID]],PLAYERIDMAP[],COLUMN(PLAYERIDMAP[[#This Row],[PLAYERNAME]]),FALSE)</f>
        <v>Ryan Vogelsong</v>
      </c>
      <c r="C196" s="16" t="str">
        <f>VLOOKUP(MYRANKS_P[[#This Row],[PLAYERID]],PLAYERIDMAP[],COLUMN(PLAYERIDMAP[TEAM]),FALSE)</f>
        <v>SF</v>
      </c>
      <c r="D196" s="16" t="str">
        <f>VLOOKUP(MYRANKS_P[[#This Row],[PLAYERID]],PLAYERIDMAP[],COLUMN(PLAYERIDMAP[[#This Row],[POS]]),FALSE)</f>
        <v>P</v>
      </c>
      <c r="E196" s="16">
        <f>VLOOKUP(MYRANKS_P[[#This Row],[PLAYERID]],PLAYERIDMAP[],COLUMN(PLAYERIDMAP[[#This Row],[IDFANGRAPHS]]),FALSE)</f>
        <v>1011</v>
      </c>
      <c r="F196" s="36">
        <f>VLOOKUP(MYRANKS_P[[#This Row],[PLAYER NAME]],PITCHERPROJECTIONS[],COLUMN(PITCHERPROJECTIONS[[#This Row],[W]]),FALSE)</f>
        <v>7.5713380243867956</v>
      </c>
      <c r="G196" s="18">
        <f>VLOOKUP(MYRANKS_P[[#This Row],[PLAYER NAME]],PITCHERPROJECTIONS[],COLUMN(PITCHERPROJECTIONS[[#This Row],[SV]]),FALSE)</f>
        <v>0</v>
      </c>
      <c r="H196" s="18">
        <f>VLOOKUP(MYRANKS_P[[#This Row],[PLAYER NAME]],PITCHERPROJECTIONS[],COLUMN(PITCHERPROJECTIONS[[#This Row],[IP]]),FALSE)</f>
        <v>160</v>
      </c>
      <c r="I196" s="36">
        <f>VLOOKUP(MYRANKS_P[[#This Row],[PLAYER NAME]],PITCHERPROJECTIONS[],COLUMN(PITCHERPROJECTIONS[[#This Row],[H]]),FALSE)</f>
        <v>175.46322734558467</v>
      </c>
      <c r="J196" s="36">
        <f>VLOOKUP(MYRANKS_P[[#This Row],[PLAYER NAME]],PITCHERPROJECTIONS[],COLUMN(PITCHERPROJECTIONS[[#This Row],[ER]]),FALSE)</f>
        <v>79.619907287732275</v>
      </c>
      <c r="K196" s="36">
        <f>VLOOKUP(MYRANKS_P[[#This Row],[PLAYER NAME]],PITCHERPROJECTIONS[],COLUMN(PITCHERPROJECTIONS[[#This Row],[HR]]),FALSE)</f>
        <v>18.64787962376213</v>
      </c>
      <c r="L196" s="36">
        <f>VLOOKUP(MYRANKS_P[[#This Row],[PLAYER NAME]],PITCHERPROJECTIONS[],COLUMN(PITCHERPROJECTIONS[[#This Row],[SO]]),FALSE)</f>
        <v>106.66666666666667</v>
      </c>
      <c r="M196" s="36">
        <f>VLOOKUP(MYRANKS_P[[#This Row],[PLAYER NAME]],PITCHERPROJECTIONS[],COLUMN(PITCHERPROJECTIONS[[#This Row],[BB]]),FALSE)</f>
        <v>55.111111111111114</v>
      </c>
      <c r="N196" s="20">
        <f>MYRANKS_P[[#This Row],[ER]]*9/MYRANKS_P[[#This Row],[IP]]</f>
        <v>4.4786197849349403</v>
      </c>
      <c r="O196" s="20">
        <f>(MYRANKS_P[[#This Row],[BB]]+MYRANKS_P[[#This Row],[H]])/MYRANKS_P[[#This Row],[IP]]</f>
        <v>1.4410896153543487</v>
      </c>
      <c r="P196" s="20">
        <f>MYRANKS_P[[#This Row],[W]]/3.03-VLOOKUP(MYRANKS_P[[#This Row],[POS]],ReplacementLevel_P[],COLUMN(ReplacementLevel_P[W]),FALSE)</f>
        <v>-0.79120857280963808</v>
      </c>
      <c r="Q196" s="20">
        <f>MYRANKS_P[[#This Row],[SV]]/9.95</f>
        <v>0</v>
      </c>
      <c r="R196" s="20">
        <f>MYRANKS_P[[#This Row],[SO]]/39.3-VLOOKUP(MYRANKS_P[[#This Row],[POS]],ReplacementLevel_P[],COLUMN(ReplacementLevel_P[SO]),FALSE)</f>
        <v>-0.66583545377438469</v>
      </c>
      <c r="S196" s="20">
        <f>((475+MYRANKS_P[[#This Row],[ER]])*9/(1192+MYRANKS_P[[#This Row],[IP]])-3.59)/-0.076-VLOOKUP(MYRANKS_P[[#This Row],[POS]],ReplacementLevel_P[],COLUMN(ReplacementLevel_P[ERA]),FALSE)</f>
        <v>-0.66205821385074104</v>
      </c>
      <c r="T196" s="20">
        <f>((1466+MYRANKS_P[[#This Row],[BB]]+MYRANKS_P[[#This Row],[H]])/(1192+MYRANKS_P[[#This Row],[IP]])-1.23)/-0.015-VLOOKUP(MYRANKS_P[[#This Row],[POS]],ReplacementLevel_P[],COLUMN(ReplacementLevel_P[WHIP]),FALSE)</f>
        <v>-1.1475117582197172</v>
      </c>
      <c r="U196" s="20">
        <f>MYRANKS_P[[#This Row],[WSGP]]+MYRANKS_P[[#This Row],[SVSGP]]+MYRANKS_P[[#This Row],[SOSGP]]+MYRANKS_P[[#This Row],[ERASGP]]+MYRANKS_P[[#This Row],[WHIPSGP]]</f>
        <v>-3.2666139986544813</v>
      </c>
      <c r="V196" s="65">
        <f>_xlfn.RANK.EQ(MYRANKS_P[[#This Row],[TTLSGP]],U:U,0)</f>
        <v>195</v>
      </c>
    </row>
    <row r="197" spans="1:22" x14ac:dyDescent="0.25">
      <c r="A197" s="6" t="s">
        <v>1757</v>
      </c>
      <c r="B197" s="16" t="str">
        <f>VLOOKUP(MYRANKS_P[[#This Row],[PLAYERID]],PLAYERIDMAP[],COLUMN(PLAYERIDMAP[[#This Row],[PLAYERNAME]]),FALSE)</f>
        <v>Bud Norris</v>
      </c>
      <c r="C197" s="16" t="str">
        <f>VLOOKUP(MYRANKS_P[[#This Row],[PLAYERID]],PLAYERIDMAP[],COLUMN(PLAYERIDMAP[TEAM]),FALSE)</f>
        <v>BAL</v>
      </c>
      <c r="D197" s="16" t="str">
        <f>VLOOKUP(MYRANKS_P[[#This Row],[PLAYERID]],PLAYERIDMAP[],COLUMN(PLAYERIDMAP[[#This Row],[POS]]),FALSE)</f>
        <v>P</v>
      </c>
      <c r="E197" s="16">
        <f>VLOOKUP(MYRANKS_P[[#This Row],[PLAYERID]],PLAYERIDMAP[],COLUMN(PLAYERIDMAP[[#This Row],[IDFANGRAPHS]]),FALSE)</f>
        <v>9492</v>
      </c>
      <c r="F197" s="36">
        <f>VLOOKUP(MYRANKS_P[[#This Row],[PLAYER NAME]],PITCHERPROJECTIONS[],COLUMN(PITCHERPROJECTIONS[[#This Row],[W]]),FALSE)</f>
        <v>9.0340936335807882</v>
      </c>
      <c r="G197" s="18">
        <f>VLOOKUP(MYRANKS_P[[#This Row],[PLAYER NAME]],PITCHERPROJECTIONS[],COLUMN(PITCHERPROJECTIONS[[#This Row],[SV]]),FALSE)</f>
        <v>0</v>
      </c>
      <c r="H197" s="18">
        <f>VLOOKUP(MYRANKS_P[[#This Row],[PLAYER NAME]],PITCHERPROJECTIONS[],COLUMN(PITCHERPROJECTIONS[[#This Row],[IP]]),FALSE)</f>
        <v>175</v>
      </c>
      <c r="I197" s="36">
        <f>VLOOKUP(MYRANKS_P[[#This Row],[PLAYER NAME]],PITCHERPROJECTIONS[],COLUMN(PITCHERPROJECTIONS[[#This Row],[H]]),FALSE)</f>
        <v>194.03571040787023</v>
      </c>
      <c r="J197" s="36">
        <f>VLOOKUP(MYRANKS_P[[#This Row],[PLAYER NAME]],PITCHERPROJECTIONS[],COLUMN(PITCHERPROJECTIONS[[#This Row],[ER]]),FALSE)</f>
        <v>95.04524891531544</v>
      </c>
      <c r="K197" s="36">
        <f>VLOOKUP(MYRANKS_P[[#This Row],[PLAYER NAME]],PITCHERPROJECTIONS[],COLUMN(PITCHERPROJECTIONS[[#This Row],[HR]]),FALSE)</f>
        <v>23.839631976497639</v>
      </c>
      <c r="L197" s="36">
        <f>VLOOKUP(MYRANKS_P[[#This Row],[PLAYER NAME]],PITCHERPROJECTIONS[],COLUMN(PITCHERPROJECTIONS[[#This Row],[SO]]),FALSE)</f>
        <v>145.83333333333331</v>
      </c>
      <c r="M197" s="36">
        <f>VLOOKUP(MYRANKS_P[[#This Row],[PLAYER NAME]],PITCHERPROJECTIONS[],COLUMN(PITCHERPROJECTIONS[[#This Row],[BB]]),FALSE)</f>
        <v>71.944444444444443</v>
      </c>
      <c r="N197" s="20">
        <f>MYRANKS_P[[#This Row],[ER]]*9/MYRANKS_P[[#This Row],[IP]]</f>
        <v>4.8880413727876517</v>
      </c>
      <c r="O197" s="20">
        <f>(MYRANKS_P[[#This Row],[BB]]+MYRANKS_P[[#This Row],[H]])/MYRANKS_P[[#This Row],[IP]]</f>
        <v>1.5198865991560839</v>
      </c>
      <c r="P197" s="20">
        <f>MYRANKS_P[[#This Row],[W]]/3.03-VLOOKUP(MYRANKS_P[[#This Row],[POS]],ReplacementLevel_P[],COLUMN(ReplacementLevel_P[W]),FALSE)</f>
        <v>-0.30845094601294099</v>
      </c>
      <c r="Q197" s="20">
        <f>MYRANKS_P[[#This Row],[SV]]/9.95</f>
        <v>0</v>
      </c>
      <c r="R197" s="20">
        <f>MYRANKS_P[[#This Row],[SO]]/39.3-VLOOKUP(MYRANKS_P[[#This Row],[POS]],ReplacementLevel_P[],COLUMN(ReplacementLevel_P[SO]),FALSE)</f>
        <v>0.3307718405428326</v>
      </c>
      <c r="S197" s="20">
        <f>((475+MYRANKS_P[[#This Row],[ER]])*9/(1192+MYRANKS_P[[#This Row],[IP]])-3.59)/-0.076-VLOOKUP(MYRANKS_P[[#This Row],[POS]],ReplacementLevel_P[],COLUMN(ReplacementLevel_P[ERA]),FALSE)</f>
        <v>-1.4652781757771489</v>
      </c>
      <c r="T197" s="20">
        <f>((1466+MYRANKS_P[[#This Row],[BB]]+MYRANKS_P[[#This Row],[H]])/(1192+MYRANKS_P[[#This Row],[IP]])-1.23)/-0.015-VLOOKUP(MYRANKS_P[[#This Row],[POS]],ReplacementLevel_P[],COLUMN(ReplacementLevel_P[WHIP]),FALSE)</f>
        <v>-1.956235301258942</v>
      </c>
      <c r="U197" s="20">
        <f>MYRANKS_P[[#This Row],[WSGP]]+MYRANKS_P[[#This Row],[SVSGP]]+MYRANKS_P[[#This Row],[SOSGP]]+MYRANKS_P[[#This Row],[ERASGP]]+MYRANKS_P[[#This Row],[WHIPSGP]]</f>
        <v>-3.399192582506199</v>
      </c>
      <c r="V197" s="65">
        <f>_xlfn.RANK.EQ(MYRANKS_P[[#This Row],[TTLSGP]],U:U,0)</f>
        <v>196</v>
      </c>
    </row>
    <row r="198" spans="1:22" x14ac:dyDescent="0.25">
      <c r="A198" s="6" t="s">
        <v>1996</v>
      </c>
      <c r="B198" s="16" t="str">
        <f>VLOOKUP(MYRANKS_P[[#This Row],[PLAYERID]],PLAYERIDMAP[],COLUMN(PLAYERIDMAP[[#This Row],[PLAYERNAME]]),FALSE)</f>
        <v>Tom Koehler</v>
      </c>
      <c r="C198" s="16" t="str">
        <f>VLOOKUP(MYRANKS_P[[#This Row],[PLAYERID]],PLAYERIDMAP[],COLUMN(PLAYERIDMAP[TEAM]),FALSE)</f>
        <v>MIA</v>
      </c>
      <c r="D198" s="16" t="str">
        <f>VLOOKUP(MYRANKS_P[[#This Row],[PLAYERID]],PLAYERIDMAP[],COLUMN(PLAYERIDMAP[[#This Row],[POS]]),FALSE)</f>
        <v>P</v>
      </c>
      <c r="E198" s="16">
        <f>VLOOKUP(MYRANKS_P[[#This Row],[PLAYERID]],PLAYERIDMAP[],COLUMN(PLAYERIDMAP[[#This Row],[IDFANGRAPHS]]),FALSE)</f>
        <v>6570</v>
      </c>
      <c r="F198" s="36">
        <f>VLOOKUP(MYRANKS_P[[#This Row],[PLAYER NAME]],PITCHERPROJECTIONS[],COLUMN(PITCHERPROJECTIONS[[#This Row],[W]]),FALSE)</f>
        <v>6.5803290491091753</v>
      </c>
      <c r="G198" s="18">
        <f>VLOOKUP(MYRANKS_P[[#This Row],[PLAYER NAME]],PITCHERPROJECTIONS[],COLUMN(PITCHERPROJECTIONS[[#This Row],[SV]]),FALSE)</f>
        <v>0</v>
      </c>
      <c r="H198" s="18">
        <f>VLOOKUP(MYRANKS_P[[#This Row],[PLAYER NAME]],PITCHERPROJECTIONS[],COLUMN(PITCHERPROJECTIONS[[#This Row],[IP]]),FALSE)</f>
        <v>180</v>
      </c>
      <c r="I198" s="36">
        <f>VLOOKUP(MYRANKS_P[[#This Row],[PLAYER NAME]],PITCHERPROJECTIONS[],COLUMN(PITCHERPROJECTIONS[[#This Row],[H]]),FALSE)</f>
        <v>195.28103409850675</v>
      </c>
      <c r="J198" s="36">
        <f>VLOOKUP(MYRANKS_P[[#This Row],[PLAYER NAME]],PITCHERPROJECTIONS[],COLUMN(PITCHERPROJECTIONS[[#This Row],[ER]]),FALSE)</f>
        <v>90.89934577631584</v>
      </c>
      <c r="K198" s="36">
        <f>VLOOKUP(MYRANKS_P[[#This Row],[PLAYER NAME]],PITCHERPROJECTIONS[],COLUMN(PITCHERPROJECTIONS[[#This Row],[HR]]),FALSE)</f>
        <v>22.995319812792509</v>
      </c>
      <c r="L198" s="36">
        <f>VLOOKUP(MYRANKS_P[[#This Row],[PLAYER NAME]],PITCHERPROJECTIONS[],COLUMN(PITCHERPROJECTIONS[[#This Row],[SO]]),FALSE)</f>
        <v>120</v>
      </c>
      <c r="M198" s="36">
        <f>VLOOKUP(MYRANKS_P[[#This Row],[PLAYER NAME]],PITCHERPROJECTIONS[],COLUMN(PITCHERPROJECTIONS[[#This Row],[BB]]),FALSE)</f>
        <v>64</v>
      </c>
      <c r="N198" s="20">
        <f>MYRANKS_P[[#This Row],[ER]]*9/MYRANKS_P[[#This Row],[IP]]</f>
        <v>4.5449672888157924</v>
      </c>
      <c r="O198" s="20">
        <f>(MYRANKS_P[[#This Row],[BB]]+MYRANKS_P[[#This Row],[H]])/MYRANKS_P[[#This Row],[IP]]</f>
        <v>1.4404501894361488</v>
      </c>
      <c r="P198" s="20">
        <f>MYRANKS_P[[#This Row],[W]]/3.03-VLOOKUP(MYRANKS_P[[#This Row],[POS]],ReplacementLevel_P[],COLUMN(ReplacementLevel_P[W]),FALSE)</f>
        <v>-1.1182742412180939</v>
      </c>
      <c r="Q198" s="20">
        <f>MYRANKS_P[[#This Row],[SV]]/9.95</f>
        <v>0</v>
      </c>
      <c r="R198" s="20">
        <f>MYRANKS_P[[#This Row],[SO]]/39.3-VLOOKUP(MYRANKS_P[[#This Row],[POS]],ReplacementLevel_P[],COLUMN(ReplacementLevel_P[SO]),FALSE)</f>
        <v>-0.3265648854961829</v>
      </c>
      <c r="S198" s="20">
        <f>((475+MYRANKS_P[[#This Row],[ER]])*9/(1192+MYRANKS_P[[#This Row],[IP]])-3.59)/-0.076-VLOOKUP(MYRANKS_P[[#This Row],[POS]],ReplacementLevel_P[],COLUMN(ReplacementLevel_P[ERA]),FALSE)</f>
        <v>-0.92747000140826208</v>
      </c>
      <c r="T198" s="20">
        <f>((1466+MYRANKS_P[[#This Row],[BB]]+MYRANKS_P[[#This Row],[H]])/(1192+MYRANKS_P[[#This Row],[IP]])-1.23)/-0.015-VLOOKUP(MYRANKS_P[[#This Row],[POS]],ReplacementLevel_P[],COLUMN(ReplacementLevel_P[WHIP]),FALSE)</f>
        <v>-1.3228976724250121</v>
      </c>
      <c r="U198" s="20">
        <f>MYRANKS_P[[#This Row],[WSGP]]+MYRANKS_P[[#This Row],[SVSGP]]+MYRANKS_P[[#This Row],[SOSGP]]+MYRANKS_P[[#This Row],[ERASGP]]+MYRANKS_P[[#This Row],[WHIPSGP]]</f>
        <v>-3.6952068005475507</v>
      </c>
      <c r="V198" s="65">
        <f>_xlfn.RANK.EQ(MYRANKS_P[[#This Row],[TTLSGP]],U:U,0)</f>
        <v>197</v>
      </c>
    </row>
    <row r="199" spans="1:22" x14ac:dyDescent="0.25">
      <c r="A199" s="6" t="s">
        <v>1731</v>
      </c>
      <c r="B199" s="16" t="str">
        <f>VLOOKUP(MYRANKS_P[[#This Row],[PLAYERID]],PLAYERIDMAP[],COLUMN(PLAYERIDMAP[[#This Row],[PLAYERNAME]]),FALSE)</f>
        <v>Grant Balfour</v>
      </c>
      <c r="C199" s="16">
        <f>VLOOKUP(MYRANKS_P[[#This Row],[PLAYERID]],PLAYERIDMAP[],COLUMN(PLAYERIDMAP[TEAM]),FALSE)</f>
        <v>0</v>
      </c>
      <c r="D199" s="16" t="str">
        <f>VLOOKUP(MYRANKS_P[[#This Row],[PLAYERID]],PLAYERIDMAP[],COLUMN(PLAYERIDMAP[[#This Row],[POS]]),FALSE)</f>
        <v>P</v>
      </c>
      <c r="E199" s="16">
        <f>VLOOKUP(MYRANKS_P[[#This Row],[PLAYERID]],PLAYERIDMAP[],COLUMN(PLAYERIDMAP[[#This Row],[IDFANGRAPHS]]),FALSE)</f>
        <v>718</v>
      </c>
      <c r="F199" s="36">
        <f>VLOOKUP(MYRANKS_P[[#This Row],[PLAYER NAME]],PITCHERPROJECTIONS[],COLUMN(PITCHERPROJECTIONS[[#This Row],[W]]),FALSE)</f>
        <v>0</v>
      </c>
      <c r="G199" s="18">
        <f>VLOOKUP(MYRANKS_P[[#This Row],[PLAYER NAME]],PITCHERPROJECTIONS[],COLUMN(PITCHERPROJECTIONS[[#This Row],[SV]]),FALSE)</f>
        <v>0</v>
      </c>
      <c r="H199" s="18">
        <f>VLOOKUP(MYRANKS_P[[#This Row],[PLAYER NAME]],PITCHERPROJECTIONS[],COLUMN(PITCHERPROJECTIONS[[#This Row],[IP]]),FALSE)</f>
        <v>60</v>
      </c>
      <c r="I199" s="36">
        <f>VLOOKUP(MYRANKS_P[[#This Row],[PLAYER NAME]],PITCHERPROJECTIONS[],COLUMN(PITCHERPROJECTIONS[[#This Row],[H]]),FALSE)</f>
        <v>49.548676601156643</v>
      </c>
      <c r="J199" s="36">
        <f>VLOOKUP(MYRANKS_P[[#This Row],[PLAYER NAME]],PITCHERPROJECTIONS[],COLUMN(PITCHERPROJECTIONS[[#This Row],[ER]]),FALSE)</f>
        <v>22.976020840249767</v>
      </c>
      <c r="K199" s="36">
        <f>VLOOKUP(MYRANKS_P[[#This Row],[PLAYER NAME]],PITCHERPROJECTIONS[],COLUMN(PITCHERPROJECTIONS[[#This Row],[HR]]),FALSE)</f>
        <v>6.8130444172485802</v>
      </c>
      <c r="L199" s="36">
        <f>VLOOKUP(MYRANKS_P[[#This Row],[PLAYER NAME]],PITCHERPROJECTIONS[],COLUMN(PITCHERPROJECTIONS[[#This Row],[SO]]),FALSE)</f>
        <v>61.333333333333329</v>
      </c>
      <c r="M199" s="36">
        <f>VLOOKUP(MYRANKS_P[[#This Row],[PLAYER NAME]],PITCHERPROJECTIONS[],COLUMN(PITCHERPROJECTIONS[[#This Row],[BB]]),FALSE)</f>
        <v>24</v>
      </c>
      <c r="N199" s="20">
        <f>MYRANKS_P[[#This Row],[ER]]*9/MYRANKS_P[[#This Row],[IP]]</f>
        <v>3.446403126037465</v>
      </c>
      <c r="O199" s="20">
        <f>(MYRANKS_P[[#This Row],[BB]]+MYRANKS_P[[#This Row],[H]])/MYRANKS_P[[#This Row],[IP]]</f>
        <v>1.2258112766859441</v>
      </c>
      <c r="P199" s="20">
        <f>MYRANKS_P[[#This Row],[W]]/3.03-VLOOKUP(MYRANKS_P[[#This Row],[POS]],ReplacementLevel_P[],COLUMN(ReplacementLevel_P[W]),FALSE)</f>
        <v>-3.29</v>
      </c>
      <c r="Q199" s="20">
        <f>MYRANKS_P[[#This Row],[SV]]/9.95</f>
        <v>0</v>
      </c>
      <c r="R199" s="20">
        <f>MYRANKS_P[[#This Row],[SO]]/39.3-VLOOKUP(MYRANKS_P[[#This Row],[POS]],ReplacementLevel_P[],COLUMN(ReplacementLevel_P[SO]),FALSE)</f>
        <v>-1.8193553859202714</v>
      </c>
      <c r="S199" s="20">
        <f>((475+MYRANKS_P[[#This Row],[ER]])*9/(1192+MYRANKS_P[[#This Row],[IP]])-3.59)/-0.076-VLOOKUP(MYRANKS_P[[#This Row],[POS]],ReplacementLevel_P[],COLUMN(ReplacementLevel_P[ERA]),FALSE)</f>
        <v>0.81552854840415134</v>
      </c>
      <c r="T199" s="20">
        <f>((1466+MYRANKS_P[[#This Row],[BB]]+MYRANKS_P[[#This Row],[H]])/(1192+MYRANKS_P[[#This Row],[IP]])-1.23)/-0.015-VLOOKUP(MYRANKS_P[[#This Row],[POS]],ReplacementLevel_P[],COLUMN(ReplacementLevel_P[WHIP]),FALSE)</f>
        <v>0.53190220441125791</v>
      </c>
      <c r="U199" s="20">
        <f>MYRANKS_P[[#This Row],[WSGP]]+MYRANKS_P[[#This Row],[SVSGP]]+MYRANKS_P[[#This Row],[SOSGP]]+MYRANKS_P[[#This Row],[ERASGP]]+MYRANKS_P[[#This Row],[WHIPSGP]]</f>
        <v>-3.7619246331048628</v>
      </c>
      <c r="V199" s="65">
        <f>_xlfn.RANK.EQ(MYRANKS_P[[#This Row],[TTLSGP]],U:U,0)</f>
        <v>198</v>
      </c>
    </row>
    <row r="200" spans="1:22" x14ac:dyDescent="0.25">
      <c r="A200" s="6" t="s">
        <v>1905</v>
      </c>
      <c r="B200" s="16" t="str">
        <f>VLOOKUP(MYRANKS_P[[#This Row],[PLAYERID]],PLAYERIDMAP[],COLUMN(PLAYERIDMAP[[#This Row],[PLAYERNAME]]),FALSE)</f>
        <v>Jake Arrieta</v>
      </c>
      <c r="C200" s="16" t="str">
        <f>VLOOKUP(MYRANKS_P[[#This Row],[PLAYERID]],PLAYERIDMAP[],COLUMN(PLAYERIDMAP[TEAM]),FALSE)</f>
        <v>CHC</v>
      </c>
      <c r="D200" s="16" t="str">
        <f>VLOOKUP(MYRANKS_P[[#This Row],[PLAYERID]],PLAYERIDMAP[],COLUMN(PLAYERIDMAP[[#This Row],[POS]]),FALSE)</f>
        <v>P</v>
      </c>
      <c r="E200" s="16">
        <f>VLOOKUP(MYRANKS_P[[#This Row],[PLAYERID]],PLAYERIDMAP[],COLUMN(PLAYERIDMAP[[#This Row],[IDFANGRAPHS]]),FALSE)</f>
        <v>4153</v>
      </c>
      <c r="F200" s="36">
        <f>VLOOKUP(MYRANKS_P[[#This Row],[PLAYER NAME]],PITCHERPROJECTIONS[],COLUMN(PITCHERPROJECTIONS[[#This Row],[W]]),FALSE)</f>
        <v>5.7413154117325575</v>
      </c>
      <c r="G200" s="18">
        <f>VLOOKUP(MYRANKS_P[[#This Row],[PLAYER NAME]],PITCHERPROJECTIONS[],COLUMN(PITCHERPROJECTIONS[[#This Row],[SV]]),FALSE)</f>
        <v>0</v>
      </c>
      <c r="H200" s="18">
        <f>VLOOKUP(MYRANKS_P[[#This Row],[PLAYER NAME]],PITCHERPROJECTIONS[],COLUMN(PITCHERPROJECTIONS[[#This Row],[IP]]),FALSE)</f>
        <v>160</v>
      </c>
      <c r="I200" s="36">
        <f>VLOOKUP(MYRANKS_P[[#This Row],[PLAYER NAME]],PITCHERPROJECTIONS[],COLUMN(PITCHERPROJECTIONS[[#This Row],[H]]),FALSE)</f>
        <v>165.04384133611691</v>
      </c>
      <c r="J200" s="36">
        <f>VLOOKUP(MYRANKS_P[[#This Row],[PLAYER NAME]],PITCHERPROJECTIONS[],COLUMN(PITCHERPROJECTIONS[[#This Row],[ER]]),FALSE)</f>
        <v>81.943788906895264</v>
      </c>
      <c r="K200" s="36">
        <f>VLOOKUP(MYRANKS_P[[#This Row],[PLAYER NAME]],PITCHERPROJECTIONS[],COLUMN(PITCHERPROJECTIONS[[#This Row],[HR]]),FALSE)</f>
        <v>21.043841336116905</v>
      </c>
      <c r="L200" s="36">
        <f>VLOOKUP(MYRANKS_P[[#This Row],[PLAYER NAME]],PITCHERPROJECTIONS[],COLUMN(PITCHERPROJECTIONS[[#This Row],[SO]]),FALSE)</f>
        <v>128</v>
      </c>
      <c r="M200" s="36">
        <f>VLOOKUP(MYRANKS_P[[#This Row],[PLAYER NAME]],PITCHERPROJECTIONS[],COLUMN(PITCHERPROJECTIONS[[#This Row],[BB]]),FALSE)</f>
        <v>71.111111111111114</v>
      </c>
      <c r="N200" s="20">
        <f>MYRANKS_P[[#This Row],[ER]]*9/MYRANKS_P[[#This Row],[IP]]</f>
        <v>4.609338126012859</v>
      </c>
      <c r="O200" s="20">
        <f>(MYRANKS_P[[#This Row],[BB]]+MYRANKS_P[[#This Row],[H]])/MYRANKS_P[[#This Row],[IP]]</f>
        <v>1.4759684527951751</v>
      </c>
      <c r="P200" s="20">
        <f>MYRANKS_P[[#This Row],[W]]/3.03-VLOOKUP(MYRANKS_P[[#This Row],[POS]],ReplacementLevel_P[],COLUMN(ReplacementLevel_P[W]),FALSE)</f>
        <v>-1.395176431771433</v>
      </c>
      <c r="Q200" s="20">
        <f>MYRANKS_P[[#This Row],[SV]]/9.95</f>
        <v>0</v>
      </c>
      <c r="R200" s="20">
        <f>MYRANKS_P[[#This Row],[SO]]/39.3-VLOOKUP(MYRANKS_P[[#This Row],[POS]],ReplacementLevel_P[],COLUMN(ReplacementLevel_P[SO]),FALSE)</f>
        <v>-0.12300254452926174</v>
      </c>
      <c r="S200" s="20">
        <f>((475+MYRANKS_P[[#This Row],[ER]])*9/(1192+MYRANKS_P[[#This Row],[IP]])-3.59)/-0.076-VLOOKUP(MYRANKS_P[[#This Row],[POS]],ReplacementLevel_P[],COLUMN(ReplacementLevel_P[ERA]),FALSE)</f>
        <v>-0.8656059265226711</v>
      </c>
      <c r="T200" s="20">
        <f>((1466+MYRANKS_P[[#This Row],[BB]]+MYRANKS_P[[#This Row],[H]])/(1192+MYRANKS_P[[#This Row],[IP]])-1.23)/-0.015-VLOOKUP(MYRANKS_P[[#This Row],[POS]],ReplacementLevel_P[],COLUMN(ReplacementLevel_P[WHIP]),FALSE)</f>
        <v>-1.4226899628810661</v>
      </c>
      <c r="U200" s="20">
        <f>MYRANKS_P[[#This Row],[WSGP]]+MYRANKS_P[[#This Row],[SVSGP]]+MYRANKS_P[[#This Row],[SOSGP]]+MYRANKS_P[[#This Row],[ERASGP]]+MYRANKS_P[[#This Row],[WHIPSGP]]</f>
        <v>-3.8064748657044318</v>
      </c>
      <c r="V200" s="65">
        <f>_xlfn.RANK.EQ(MYRANKS_P[[#This Row],[TTLSGP]],U:U,0)</f>
        <v>199</v>
      </c>
    </row>
    <row r="201" spans="1:22" x14ac:dyDescent="0.25">
      <c r="A201" s="6" t="s">
        <v>1861</v>
      </c>
      <c r="B201" s="16" t="str">
        <f>VLOOKUP(MYRANKS_P[[#This Row],[PLAYERID]],PLAYERIDMAP[],COLUMN(PLAYERIDMAP[[#This Row],[PLAYERNAME]]),FALSE)</f>
        <v>Carlos Carrasco</v>
      </c>
      <c r="C201" s="16" t="str">
        <f>VLOOKUP(MYRANKS_P[[#This Row],[PLAYERID]],PLAYERIDMAP[],COLUMN(PLAYERIDMAP[TEAM]),FALSE)</f>
        <v>CLE</v>
      </c>
      <c r="D201" s="16" t="str">
        <f>VLOOKUP(MYRANKS_P[[#This Row],[PLAYERID]],PLAYERIDMAP[],COLUMN(PLAYERIDMAP[[#This Row],[POS]]),FALSE)</f>
        <v>P</v>
      </c>
      <c r="E201" s="16">
        <f>VLOOKUP(MYRANKS_P[[#This Row],[PLAYERID]],PLAYERIDMAP[],COLUMN(PLAYERIDMAP[[#This Row],[IDFANGRAPHS]]),FALSE)</f>
        <v>6632</v>
      </c>
      <c r="F201" s="36">
        <f>VLOOKUP(MYRANKS_P[[#This Row],[PLAYER NAME]],PITCHERPROJECTIONS[],COLUMN(PITCHERPROJECTIONS[[#This Row],[W]]),FALSE)</f>
        <v>7.7291389194342406</v>
      </c>
      <c r="G201" s="18">
        <f>VLOOKUP(MYRANKS_P[[#This Row],[PLAYER NAME]],PITCHERPROJECTIONS[],COLUMN(PITCHERPROJECTIONS[[#This Row],[SV]]),FALSE)</f>
        <v>0</v>
      </c>
      <c r="H201" s="18">
        <f>VLOOKUP(MYRANKS_P[[#This Row],[PLAYER NAME]],PITCHERPROJECTIONS[],COLUMN(PITCHERPROJECTIONS[[#This Row],[IP]]),FALSE)</f>
        <v>145</v>
      </c>
      <c r="I201" s="36">
        <f>VLOOKUP(MYRANKS_P[[#This Row],[PLAYER NAME]],PITCHERPROJECTIONS[],COLUMN(PITCHERPROJECTIONS[[#This Row],[H]]),FALSE)</f>
        <v>167.52112628880104</v>
      </c>
      <c r="J201" s="36">
        <f>VLOOKUP(MYRANKS_P[[#This Row],[PLAYER NAME]],PITCHERPROJECTIONS[],COLUMN(PITCHERPROJECTIONS[[#This Row],[ER]]),FALSE)</f>
        <v>76.312252365046447</v>
      </c>
      <c r="K201" s="36">
        <f>VLOOKUP(MYRANKS_P[[#This Row],[PLAYER NAME]],PITCHERPROJECTIONS[],COLUMN(PITCHERPROJECTIONS[[#This Row],[HR]]),FALSE)</f>
        <v>16.645309295337004</v>
      </c>
      <c r="L201" s="36">
        <f>VLOOKUP(MYRANKS_P[[#This Row],[PLAYER NAME]],PITCHERPROJECTIONS[],COLUMN(PITCHERPROJECTIONS[[#This Row],[SO]]),FALSE)</f>
        <v>99.888888888888886</v>
      </c>
      <c r="M201" s="36">
        <f>VLOOKUP(MYRANKS_P[[#This Row],[PLAYER NAME]],PITCHERPROJECTIONS[],COLUMN(PITCHERPROJECTIONS[[#This Row],[BB]]),FALSE)</f>
        <v>49.944444444444443</v>
      </c>
      <c r="N201" s="20">
        <f>MYRANKS_P[[#This Row],[ER]]*9/MYRANKS_P[[#This Row],[IP]]</f>
        <v>4.7366225605890895</v>
      </c>
      <c r="O201" s="20">
        <f>(MYRANKS_P[[#This Row],[BB]]+MYRANKS_P[[#This Row],[H]])/MYRANKS_P[[#This Row],[IP]]</f>
        <v>1.4997625567810033</v>
      </c>
      <c r="P201" s="20">
        <f>MYRANKS_P[[#This Row],[W]]/3.03-VLOOKUP(MYRANKS_P[[#This Row],[POS]],ReplacementLevel_P[],COLUMN(ReplacementLevel_P[W]),FALSE)</f>
        <v>-0.73912906949364965</v>
      </c>
      <c r="Q201" s="20">
        <f>MYRANKS_P[[#This Row],[SV]]/9.95</f>
        <v>0</v>
      </c>
      <c r="R201" s="20">
        <f>MYRANKS_P[[#This Row],[SO]]/39.3-VLOOKUP(MYRANKS_P[[#This Row],[POS]],ReplacementLevel_P[],COLUMN(ReplacementLevel_P[SO]),FALSE)</f>
        <v>-0.8382979926491374</v>
      </c>
      <c r="S201" s="20">
        <f>((475+MYRANKS_P[[#This Row],[ER]])*9/(1192+MYRANKS_P[[#This Row],[IP]])-3.59)/-0.076-VLOOKUP(MYRANKS_P[[#This Row],[POS]],ReplacementLevel_P[],COLUMN(ReplacementLevel_P[ERA]),FALSE)</f>
        <v>-0.91410572851059169</v>
      </c>
      <c r="T201" s="20">
        <f>((1466+MYRANKS_P[[#This Row],[BB]]+MYRANKS_P[[#This Row],[H]])/(1192+MYRANKS_P[[#This Row],[IP]])-1.23)/-0.015-VLOOKUP(MYRANKS_P[[#This Row],[POS]],ReplacementLevel_P[],COLUMN(ReplacementLevel_P[WHIP]),FALSE)</f>
        <v>-1.4324368353650134</v>
      </c>
      <c r="U201" s="20">
        <f>MYRANKS_P[[#This Row],[WSGP]]+MYRANKS_P[[#This Row],[SVSGP]]+MYRANKS_P[[#This Row],[SOSGP]]+MYRANKS_P[[#This Row],[ERASGP]]+MYRANKS_P[[#This Row],[WHIPSGP]]</f>
        <v>-3.9239696260183923</v>
      </c>
      <c r="V201" s="65">
        <f>_xlfn.RANK.EQ(MYRANKS_P[[#This Row],[TTLSGP]],U:U,0)</f>
        <v>200</v>
      </c>
    </row>
    <row r="202" spans="1:22" x14ac:dyDescent="0.25">
      <c r="A202" s="6" t="s">
        <v>2109</v>
      </c>
      <c r="B202" s="16" t="str">
        <f>VLOOKUP(MYRANKS_P[[#This Row],[PLAYERID]],PLAYERIDMAP[],COLUMN(PLAYERIDMAP[[#This Row],[PLAYERNAME]]),FALSE)</f>
        <v>Jonathan Pettibone</v>
      </c>
      <c r="C202" s="16" t="str">
        <f>VLOOKUP(MYRANKS_P[[#This Row],[PLAYERID]],PLAYERIDMAP[],COLUMN(PLAYERIDMAP[TEAM]),FALSE)</f>
        <v>PHI</v>
      </c>
      <c r="D202" s="16" t="str">
        <f>VLOOKUP(MYRANKS_P[[#This Row],[PLAYERID]],PLAYERIDMAP[],COLUMN(PLAYERIDMAP[[#This Row],[POS]]),FALSE)</f>
        <v>P</v>
      </c>
      <c r="E202" s="16" t="str">
        <f>VLOOKUP(MYRANKS_P[[#This Row],[PLAYERID]],PLAYERIDMAP[],COLUMN(PLAYERIDMAP[[#This Row],[IDFANGRAPHS]]),FALSE)</f>
        <v>sa454511</v>
      </c>
      <c r="F202" s="36">
        <f>VLOOKUP(MYRANKS_P[[#This Row],[PLAYER NAME]],PITCHERPROJECTIONS[],COLUMN(PITCHERPROJECTIONS[[#This Row],[W]]),FALSE)</f>
        <v>6.9636620733492025</v>
      </c>
      <c r="G202" s="18">
        <f>VLOOKUP(MYRANKS_P[[#This Row],[PLAYER NAME]],PITCHERPROJECTIONS[],COLUMN(PITCHERPROJECTIONS[[#This Row],[SV]]),FALSE)</f>
        <v>0</v>
      </c>
      <c r="H202" s="18">
        <f>VLOOKUP(MYRANKS_P[[#This Row],[PLAYER NAME]],PITCHERPROJECTIONS[],COLUMN(PITCHERPROJECTIONS[[#This Row],[IP]]),FALSE)</f>
        <v>160</v>
      </c>
      <c r="I202" s="36">
        <f>VLOOKUP(MYRANKS_P[[#This Row],[PLAYER NAME]],PITCHERPROJECTIONS[],COLUMN(PITCHERPROJECTIONS[[#This Row],[H]]),FALSE)</f>
        <v>182.22668365878064</v>
      </c>
      <c r="J202" s="36">
        <f>VLOOKUP(MYRANKS_P[[#This Row],[PLAYER NAME]],PITCHERPROJECTIONS[],COLUMN(PITCHERPROJECTIONS[[#This Row],[ER]]),FALSE)</f>
        <v>83.170194772339926</v>
      </c>
      <c r="K202" s="36">
        <f>VLOOKUP(MYRANKS_P[[#This Row],[PLAYER NAME]],PITCHERPROJECTIONS[],COLUMN(PITCHERPROJECTIONS[[#This Row],[HR]]),FALSE)</f>
        <v>19.424160611716104</v>
      </c>
      <c r="L202" s="36">
        <f>VLOOKUP(MYRANKS_P[[#This Row],[PLAYER NAME]],PITCHERPROJECTIONS[],COLUMN(PITCHERPROJECTIONS[[#This Row],[SO]]),FALSE)</f>
        <v>106.66666666666667</v>
      </c>
      <c r="M202" s="36">
        <f>VLOOKUP(MYRANKS_P[[#This Row],[PLAYER NAME]],PITCHERPROJECTIONS[],COLUMN(PITCHERPROJECTIONS[[#This Row],[BB]]),FALSE)</f>
        <v>53.333333333333336</v>
      </c>
      <c r="N202" s="20">
        <f>MYRANKS_P[[#This Row],[ER]]*9/MYRANKS_P[[#This Row],[IP]]</f>
        <v>4.6783234559441214</v>
      </c>
      <c r="O202" s="20">
        <f>(MYRANKS_P[[#This Row],[BB]]+MYRANKS_P[[#This Row],[H]])/MYRANKS_P[[#This Row],[IP]]</f>
        <v>1.4722501062007125</v>
      </c>
      <c r="P202" s="20">
        <f>MYRANKS_P[[#This Row],[W]]/3.03-VLOOKUP(MYRANKS_P[[#This Row],[POS]],ReplacementLevel_P[],COLUMN(ReplacementLevel_P[W]),FALSE)</f>
        <v>-0.99176169196395936</v>
      </c>
      <c r="Q202" s="20">
        <f>MYRANKS_P[[#This Row],[SV]]/9.95</f>
        <v>0</v>
      </c>
      <c r="R202" s="20">
        <f>MYRANKS_P[[#This Row],[SO]]/39.3-VLOOKUP(MYRANKS_P[[#This Row],[POS]],ReplacementLevel_P[],COLUMN(ReplacementLevel_P[SO]),FALSE)</f>
        <v>-0.66583545377438469</v>
      </c>
      <c r="S202" s="20">
        <f>((475+MYRANKS_P[[#This Row],[ER]])*9/(1192+MYRANKS_P[[#This Row],[IP]])-3.59)/-0.076-VLOOKUP(MYRANKS_P[[#This Row],[POS]],ReplacementLevel_P[],COLUMN(ReplacementLevel_P[ERA]),FALSE)</f>
        <v>-0.97302624718798258</v>
      </c>
      <c r="T202" s="20">
        <f>((1466+MYRANKS_P[[#This Row],[BB]]+MYRANKS_P[[#This Row],[H]])/(1192+MYRANKS_P[[#This Row],[IP]])-1.23)/-0.015-VLOOKUP(MYRANKS_P[[#This Row],[POS]],ReplacementLevel_P[],COLUMN(ReplacementLevel_P[WHIP]),FALSE)</f>
        <v>-1.3933538950746553</v>
      </c>
      <c r="U202" s="20">
        <f>MYRANKS_P[[#This Row],[WSGP]]+MYRANKS_P[[#This Row],[SVSGP]]+MYRANKS_P[[#This Row],[SOSGP]]+MYRANKS_P[[#This Row],[ERASGP]]+MYRANKS_P[[#This Row],[WHIPSGP]]</f>
        <v>-4.0239772880009816</v>
      </c>
      <c r="V202" s="65">
        <f>_xlfn.RANK.EQ(MYRANKS_P[[#This Row],[TTLSGP]],U:U,0)</f>
        <v>201</v>
      </c>
    </row>
    <row r="203" spans="1:22" x14ac:dyDescent="0.25">
      <c r="A203" s="6" t="s">
        <v>2145</v>
      </c>
      <c r="B203" s="16" t="str">
        <f>VLOOKUP(MYRANKS_P[[#This Row],[PLAYERID]],PLAYERIDMAP[],COLUMN(PLAYERIDMAP[[#This Row],[PLAYERNAME]]),FALSE)</f>
        <v>Tyler Chatwood</v>
      </c>
      <c r="C203" s="16" t="str">
        <f>VLOOKUP(MYRANKS_P[[#This Row],[PLAYERID]],PLAYERIDMAP[],COLUMN(PLAYERIDMAP[TEAM]),FALSE)</f>
        <v>COL</v>
      </c>
      <c r="D203" s="16" t="str">
        <f>VLOOKUP(MYRANKS_P[[#This Row],[PLAYERID]],PLAYERIDMAP[],COLUMN(PLAYERIDMAP[[#This Row],[POS]]),FALSE)</f>
        <v>P</v>
      </c>
      <c r="E203" s="16">
        <f>VLOOKUP(MYRANKS_P[[#This Row],[PLAYERID]],PLAYERIDMAP[],COLUMN(PLAYERIDMAP[[#This Row],[IDFANGRAPHS]]),FALSE)</f>
        <v>4338</v>
      </c>
      <c r="F203" s="36">
        <f>VLOOKUP(MYRANKS_P[[#This Row],[PLAYER NAME]],PITCHERPROJECTIONS[],COLUMN(PITCHERPROJECTIONS[[#This Row],[W]]),FALSE)</f>
        <v>8.5272237213326481</v>
      </c>
      <c r="G203" s="18">
        <f>VLOOKUP(MYRANKS_P[[#This Row],[PLAYER NAME]],PITCHERPROJECTIONS[],COLUMN(PITCHERPROJECTIONS[[#This Row],[SV]]),FALSE)</f>
        <v>0</v>
      </c>
      <c r="H203" s="18">
        <f>VLOOKUP(MYRANKS_P[[#This Row],[PLAYER NAME]],PITCHERPROJECTIONS[],COLUMN(PITCHERPROJECTIONS[[#This Row],[IP]]),FALSE)</f>
        <v>165</v>
      </c>
      <c r="I203" s="36">
        <f>VLOOKUP(MYRANKS_P[[#This Row],[PLAYER NAME]],PITCHERPROJECTIONS[],COLUMN(PITCHERPROJECTIONS[[#This Row],[H]]),FALSE)</f>
        <v>190.7517041434985</v>
      </c>
      <c r="J203" s="36">
        <f>VLOOKUP(MYRANKS_P[[#This Row],[PLAYER NAME]],PITCHERPROJECTIONS[],COLUMN(PITCHERPROJECTIONS[[#This Row],[ER]]),FALSE)</f>
        <v>84.832406188161571</v>
      </c>
      <c r="K203" s="36">
        <f>VLOOKUP(MYRANKS_P[[#This Row],[PLAYER NAME]],PITCHERPROJECTIONS[],COLUMN(PITCHERPROJECTIONS[[#This Row],[HR]]),FALSE)</f>
        <v>13.800091240272664</v>
      </c>
      <c r="L203" s="36">
        <f>VLOOKUP(MYRANKS_P[[#This Row],[PLAYER NAME]],PITCHERPROJECTIONS[],COLUMN(PITCHERPROJECTIONS[[#This Row],[SO]]),FALSE)</f>
        <v>99</v>
      </c>
      <c r="M203" s="36">
        <f>VLOOKUP(MYRANKS_P[[#This Row],[PLAYER NAME]],PITCHERPROJECTIONS[],COLUMN(PITCHERPROJECTIONS[[#This Row],[BB]]),FALSE)</f>
        <v>64.166666666666657</v>
      </c>
      <c r="N203" s="20">
        <f>MYRANKS_P[[#This Row],[ER]]*9/MYRANKS_P[[#This Row],[IP]]</f>
        <v>4.6272221557179041</v>
      </c>
      <c r="O203" s="20">
        <f>(MYRANKS_P[[#This Row],[BB]]+MYRANKS_P[[#This Row],[H]])/MYRANKS_P[[#This Row],[IP]]</f>
        <v>1.5449598230919102</v>
      </c>
      <c r="P203" s="20">
        <f>MYRANKS_P[[#This Row],[W]]/3.03-VLOOKUP(MYRANKS_P[[#This Row],[POS]],ReplacementLevel_P[],COLUMN(ReplacementLevel_P[W]),FALSE)</f>
        <v>-0.47573474543476957</v>
      </c>
      <c r="Q203" s="20">
        <f>MYRANKS_P[[#This Row],[SV]]/9.95</f>
        <v>0</v>
      </c>
      <c r="R203" s="20">
        <f>MYRANKS_P[[#This Row],[SO]]/39.3-VLOOKUP(MYRANKS_P[[#This Row],[POS]],ReplacementLevel_P[],COLUMN(ReplacementLevel_P[SO]),FALSE)</f>
        <v>-0.86091603053435106</v>
      </c>
      <c r="S203" s="20">
        <f>((475+MYRANKS_P[[#This Row],[ER]])*9/(1192+MYRANKS_P[[#This Row],[IP]])-3.59)/-0.076-VLOOKUP(MYRANKS_P[[#This Row],[POS]],ReplacementLevel_P[],COLUMN(ReplacementLevel_P[ERA]),FALSE)</f>
        <v>-0.93794259486342246</v>
      </c>
      <c r="T203" s="20">
        <f>((1466+MYRANKS_P[[#This Row],[BB]]+MYRANKS_P[[#This Row],[H]])/(1192+MYRANKS_P[[#This Row],[IP]])-1.23)/-0.015-VLOOKUP(MYRANKS_P[[#This Row],[POS]],ReplacementLevel_P[],COLUMN(ReplacementLevel_P[WHIP]),FALSE)</f>
        <v>-2.035240521255969</v>
      </c>
      <c r="U203" s="20">
        <f>MYRANKS_P[[#This Row],[WSGP]]+MYRANKS_P[[#This Row],[SVSGP]]+MYRANKS_P[[#This Row],[SOSGP]]+MYRANKS_P[[#This Row],[ERASGP]]+MYRANKS_P[[#This Row],[WHIPSGP]]</f>
        <v>-4.3098338920885126</v>
      </c>
      <c r="V203" s="65">
        <f>_xlfn.RANK.EQ(MYRANKS_P[[#This Row],[TTLSGP]],U:U,0)</f>
        <v>202</v>
      </c>
    </row>
    <row r="204" spans="1:22" x14ac:dyDescent="0.25">
      <c r="A204" s="6" t="s">
        <v>5279</v>
      </c>
      <c r="B204" s="58" t="str">
        <f>VLOOKUP(MYRANKS_P[[#This Row],[PLAYERID]],PLAYERIDMAP[],COLUMN(PLAYERIDMAP[[#This Row],[PLAYERNAME]]),FALSE)</f>
        <v>Chris Rusin</v>
      </c>
      <c r="C204" s="58" t="str">
        <f>VLOOKUP(MYRANKS_P[[#This Row],[PLAYERID]],PLAYERIDMAP[],COLUMN(PLAYERIDMAP[TEAM]),FALSE)</f>
        <v>CHC</v>
      </c>
      <c r="D204" s="58" t="str">
        <f>VLOOKUP(MYRANKS_P[[#This Row],[PLAYERID]],PLAYERIDMAP[],COLUMN(PLAYERIDMAP[[#This Row],[POS]]),FALSE)</f>
        <v>P</v>
      </c>
      <c r="E204" s="58">
        <f>VLOOKUP(MYRANKS_P[[#This Row],[PLAYERID]],PLAYERIDMAP[],COLUMN(PLAYERIDMAP[[#This Row],[IDFANGRAPHS]]),FALSE)</f>
        <v>9895</v>
      </c>
      <c r="F204" s="64">
        <f>VLOOKUP(MYRANKS_P[[#This Row],[PLAYER NAME]],PITCHERPROJECTIONS[],COLUMN(PITCHERPROJECTIONS[[#This Row],[W]]),FALSE)</f>
        <v>7.1113528938820902</v>
      </c>
      <c r="G204" s="58">
        <f>VLOOKUP(MYRANKS_P[[#This Row],[PLAYER NAME]],PITCHERPROJECTIONS[],COLUMN(PITCHERPROJECTIONS[[#This Row],[SV]]),FALSE)</f>
        <v>0</v>
      </c>
      <c r="H204" s="58">
        <f>VLOOKUP(MYRANKS_P[[#This Row],[PLAYER NAME]],PITCHERPROJECTIONS[],COLUMN(PITCHERPROJECTIONS[[#This Row],[IP]]),FALSE)</f>
        <v>170</v>
      </c>
      <c r="I204" s="64">
        <f>VLOOKUP(MYRANKS_P[[#This Row],[PLAYER NAME]],PITCHERPROJECTIONS[],COLUMN(PITCHERPROJECTIONS[[#This Row],[H]]),FALSE)</f>
        <v>191.15881274466079</v>
      </c>
      <c r="J204" s="64">
        <f>VLOOKUP(MYRANKS_P[[#This Row],[PLAYER NAME]],PITCHERPROJECTIONS[],COLUMN(PITCHERPROJECTIONS[[#This Row],[ER]]),FALSE)</f>
        <v>90.220023093064285</v>
      </c>
      <c r="K204" s="64">
        <f>VLOOKUP(MYRANKS_P[[#This Row],[PLAYER NAME]],PITCHERPROJECTIONS[],COLUMN(PITCHERPROJECTIONS[[#This Row],[HR]]),FALSE)</f>
        <v>22.777860363708438</v>
      </c>
      <c r="L204" s="64">
        <f>VLOOKUP(MYRANKS_P[[#This Row],[PLAYER NAME]],PITCHERPROJECTIONS[],COLUMN(PITCHERPROJECTIONS[[#This Row],[SO]]),FALSE)</f>
        <v>100.11111111111111</v>
      </c>
      <c r="M204" s="64">
        <f>VLOOKUP(MYRANKS_P[[#This Row],[PLAYER NAME]],PITCHERPROJECTIONS[],COLUMN(PITCHERPROJECTIONS[[#This Row],[BB]]),FALSE)</f>
        <v>60.44444444444445</v>
      </c>
      <c r="N204" s="68">
        <f>MYRANKS_P[[#This Row],[ER]]*9/MYRANKS_P[[#This Row],[IP]]</f>
        <v>4.7763541637504616</v>
      </c>
      <c r="O204" s="68">
        <f>(MYRANKS_P[[#This Row],[BB]]+MYRANKS_P[[#This Row],[H]])/MYRANKS_P[[#This Row],[IP]]</f>
        <v>1.4800191599359132</v>
      </c>
      <c r="P204" s="65">
        <f>MYRANKS_P[[#This Row],[W]]/3.03-VLOOKUP(MYRANKS_P[[#This Row],[POS]],ReplacementLevel_P[],COLUMN(ReplacementLevel_P[W]),FALSE)</f>
        <v>-0.94301884690360049</v>
      </c>
      <c r="Q204" s="68">
        <f>MYRANKS_P[[#This Row],[SV]]/9.95</f>
        <v>0</v>
      </c>
      <c r="R204" s="65">
        <f>MYRANKS_P[[#This Row],[SO]]/39.3-VLOOKUP(MYRANKS_P[[#This Row],[POS]],ReplacementLevel_P[],COLUMN(ReplacementLevel_P[SO]),FALSE)</f>
        <v>-0.83264348317783377</v>
      </c>
      <c r="S204" s="65">
        <f>((475+MYRANKS_P[[#This Row],[ER]])*9/(1192+MYRANKS_P[[#This Row],[IP]])-3.59)/-0.076-VLOOKUP(MYRANKS_P[[#This Row],[POS]],ReplacementLevel_P[],COLUMN(ReplacementLevel_P[ERA]),FALSE)</f>
        <v>-1.2270272802919298</v>
      </c>
      <c r="T204" s="65">
        <f>((1466+MYRANKS_P[[#This Row],[BB]]+MYRANKS_P[[#This Row],[H]])/(1192+MYRANKS_P[[#This Row],[IP]])-1.23)/-0.015-VLOOKUP(MYRANKS_P[[#This Row],[POS]],ReplacementLevel_P[],COLUMN(ReplacementLevel_P[WHIP]),FALSE)</f>
        <v>-1.5626019182136568</v>
      </c>
      <c r="U204" s="68">
        <f>MYRANKS_P[[#This Row],[WSGP]]+MYRANKS_P[[#This Row],[SVSGP]]+MYRANKS_P[[#This Row],[SOSGP]]+MYRANKS_P[[#This Row],[ERASGP]]+MYRANKS_P[[#This Row],[WHIPSGP]]</f>
        <v>-4.5652915285870206</v>
      </c>
      <c r="V204" s="65">
        <f>_xlfn.RANK.EQ(MYRANKS_P[[#This Row],[TTLSGP]],U:U,0)</f>
        <v>203</v>
      </c>
    </row>
    <row r="205" spans="1:22" x14ac:dyDescent="0.25">
      <c r="A205" s="6" t="s">
        <v>1706</v>
      </c>
      <c r="B205" s="16" t="str">
        <f>VLOOKUP(MYRANKS_P[[#This Row],[PLAYERID]],PLAYERIDMAP[],COLUMN(PLAYERIDMAP[[#This Row],[PLAYERNAME]]),FALSE)</f>
        <v>Matt Harvey</v>
      </c>
      <c r="C205" s="16" t="str">
        <f>VLOOKUP(MYRANKS_P[[#This Row],[PLAYERID]],PLAYERIDMAP[],COLUMN(PLAYERIDMAP[TEAM]),FALSE)</f>
        <v>NYM</v>
      </c>
      <c r="D205" s="16" t="str">
        <f>VLOOKUP(MYRANKS_P[[#This Row],[PLAYERID]],PLAYERIDMAP[],COLUMN(PLAYERIDMAP[[#This Row],[POS]]),FALSE)</f>
        <v>P</v>
      </c>
      <c r="E205" s="16">
        <f>VLOOKUP(MYRANKS_P[[#This Row],[PLAYERID]],PLAYERIDMAP[],COLUMN(PLAYERIDMAP[[#This Row],[IDFANGRAPHS]]),FALSE)</f>
        <v>11713</v>
      </c>
      <c r="F205" s="36">
        <f>VLOOKUP(MYRANKS_P[[#This Row],[PLAYER NAME]],PITCHERPROJECTIONS[],COLUMN(PITCHERPROJECTIONS[[#This Row],[W]]),FALSE)</f>
        <v>0.73716957110357884</v>
      </c>
      <c r="G205" s="18">
        <f>VLOOKUP(MYRANKS_P[[#This Row],[PLAYER NAME]],PITCHERPROJECTIONS[],COLUMN(PITCHERPROJECTIONS[[#This Row],[SV]]),FALSE)</f>
        <v>0</v>
      </c>
      <c r="H205" s="18">
        <f>VLOOKUP(MYRANKS_P[[#This Row],[PLAYER NAME]],PITCHERPROJECTIONS[],COLUMN(PITCHERPROJECTIONS[[#This Row],[IP]]),FALSE)</f>
        <v>10</v>
      </c>
      <c r="I205" s="36">
        <f>VLOOKUP(MYRANKS_P[[#This Row],[PLAYER NAME]],PITCHERPROJECTIONS[],COLUMN(PITCHERPROJECTIONS[[#This Row],[H]]),FALSE)</f>
        <v>8.0678804037582665</v>
      </c>
      <c r="J205" s="36">
        <f>VLOOKUP(MYRANKS_P[[#This Row],[PLAYER NAME]],PITCHERPROJECTIONS[],COLUMN(PITCHERPROJECTIONS[[#This Row],[ER]]),FALSE)</f>
        <v>2.9838335484437142</v>
      </c>
      <c r="K205" s="36">
        <f>VLOOKUP(MYRANKS_P[[#This Row],[PLAYER NAME]],PITCHERPROJECTIONS[],COLUMN(PITCHERPROJECTIONS[[#This Row],[HR]]),FALSE)</f>
        <v>0.80447714035500306</v>
      </c>
      <c r="L205" s="36">
        <f>VLOOKUP(MYRANKS_P[[#This Row],[PLAYER NAME]],PITCHERPROJECTIONS[],COLUMN(PITCHERPROJECTIONS[[#This Row],[SO]]),FALSE)</f>
        <v>10.777777777777777</v>
      </c>
      <c r="M205" s="36">
        <f>VLOOKUP(MYRANKS_P[[#This Row],[PLAYER NAME]],PITCHERPROJECTIONS[],COLUMN(PITCHERPROJECTIONS[[#This Row],[BB]]),FALSE)</f>
        <v>2.3333333333333335</v>
      </c>
      <c r="N205" s="20">
        <f>MYRANKS_P[[#This Row],[ER]]*9/MYRANKS_P[[#This Row],[IP]]</f>
        <v>2.6854501935993427</v>
      </c>
      <c r="O205" s="20">
        <f>(MYRANKS_P[[#This Row],[BB]]+MYRANKS_P[[#This Row],[H]])/MYRANKS_P[[#This Row],[IP]]</f>
        <v>1.0401213737091601</v>
      </c>
      <c r="P205" s="20">
        <f>MYRANKS_P[[#This Row],[W]]/3.03-VLOOKUP(MYRANKS_P[[#This Row],[POS]],ReplacementLevel_P[],COLUMN(ReplacementLevel_P[W]),FALSE)</f>
        <v>-3.0467097125070697</v>
      </c>
      <c r="Q205" s="20">
        <f>MYRANKS_P[[#This Row],[SV]]/9.95</f>
        <v>0</v>
      </c>
      <c r="R205" s="20">
        <f>MYRANKS_P[[#This Row],[SO]]/39.3-VLOOKUP(MYRANKS_P[[#This Row],[POS]],ReplacementLevel_P[],COLUMN(ReplacementLevel_P[SO]),FALSE)</f>
        <v>-3.1057562906417866</v>
      </c>
      <c r="S205" s="20">
        <f>((475+MYRANKS_P[[#This Row],[ER]])*9/(1192+MYRANKS_P[[#This Row],[IP]])-3.59)/-0.076-VLOOKUP(MYRANKS_P[[#This Row],[POS]],ReplacementLevel_P[],COLUMN(ReplacementLevel_P[ERA]),FALSE)</f>
        <v>0.82586980103343577</v>
      </c>
      <c r="T205" s="20">
        <f>((1466+MYRANKS_P[[#This Row],[BB]]+MYRANKS_P[[#This Row],[H]])/(1192+MYRANKS_P[[#This Row],[IP]])-1.23)/-0.015-VLOOKUP(MYRANKS_P[[#This Row],[POS]],ReplacementLevel_P[],COLUMN(ReplacementLevel_P[WHIP]),FALSE)</f>
        <v>0.62418670343363858</v>
      </c>
      <c r="U205" s="20">
        <f>MYRANKS_P[[#This Row],[WSGP]]+MYRANKS_P[[#This Row],[SVSGP]]+MYRANKS_P[[#This Row],[SOSGP]]+MYRANKS_P[[#This Row],[ERASGP]]+MYRANKS_P[[#This Row],[WHIPSGP]]</f>
        <v>-4.7024094986817815</v>
      </c>
      <c r="V205" s="65">
        <f>_xlfn.RANK.EQ(MYRANKS_P[[#This Row],[TTLSGP]],U:U,0)</f>
        <v>204</v>
      </c>
    </row>
    <row r="206" spans="1:22" x14ac:dyDescent="0.25">
      <c r="A206" s="6" t="s">
        <v>2108</v>
      </c>
      <c r="B206" s="16" t="str">
        <f>VLOOKUP(MYRANKS_P[[#This Row],[PLAYERID]],PLAYERIDMAP[],COLUMN(PLAYERIDMAP[[#This Row],[PLAYERNAME]]),FALSE)</f>
        <v>Kevin Gregg</v>
      </c>
      <c r="C206" s="16" t="str">
        <f>VLOOKUP(MYRANKS_P[[#This Row],[PLAYERID]],PLAYERIDMAP[],COLUMN(PLAYERIDMAP[TEAM]),FALSE)</f>
        <v>BAL</v>
      </c>
      <c r="D206" s="16" t="str">
        <f>VLOOKUP(MYRANKS_P[[#This Row],[PLAYERID]],PLAYERIDMAP[],COLUMN(PLAYERIDMAP[[#This Row],[POS]]),FALSE)</f>
        <v>P</v>
      </c>
      <c r="E206" s="16">
        <f>VLOOKUP(MYRANKS_P[[#This Row],[PLAYERID]],PLAYERIDMAP[],COLUMN(PLAYERIDMAP[[#This Row],[IDFANGRAPHS]]),FALSE)</f>
        <v>1793</v>
      </c>
      <c r="F206" s="36">
        <f>VLOOKUP(MYRANKS_P[[#This Row],[PLAYER NAME]],PITCHERPROJECTIONS[],COLUMN(PITCHERPROJECTIONS[[#This Row],[W]]),FALSE)</f>
        <v>2.2545001126874542</v>
      </c>
      <c r="G206" s="18">
        <f>VLOOKUP(MYRANKS_P[[#This Row],[PLAYER NAME]],PITCHERPROJECTIONS[],COLUMN(PITCHERPROJECTIONS[[#This Row],[SV]]),FALSE)</f>
        <v>0</v>
      </c>
      <c r="H206" s="18">
        <f>VLOOKUP(MYRANKS_P[[#This Row],[PLAYER NAME]],PITCHERPROJECTIONS[],COLUMN(PITCHERPROJECTIONS[[#This Row],[IP]]),FALSE)</f>
        <v>50</v>
      </c>
      <c r="I206" s="36">
        <f>VLOOKUP(MYRANKS_P[[#This Row],[PLAYER NAME]],PITCHERPROJECTIONS[],COLUMN(PITCHERPROJECTIONS[[#This Row],[H]]),FALSE)</f>
        <v>49.623015873015881</v>
      </c>
      <c r="J206" s="36">
        <f>VLOOKUP(MYRANKS_P[[#This Row],[PLAYER NAME]],PITCHERPROJECTIONS[],COLUMN(PITCHERPROJECTIONS[[#This Row],[ER]]),FALSE)</f>
        <v>25.594848257372462</v>
      </c>
      <c r="K206" s="36">
        <f>VLOOKUP(MYRANKS_P[[#This Row],[PLAYER NAME]],PITCHERPROJECTIONS[],COLUMN(PITCHERPROJECTIONS[[#This Row],[HR]]),FALSE)</f>
        <v>6.0515873015873032</v>
      </c>
      <c r="L206" s="36">
        <f>VLOOKUP(MYRANKS_P[[#This Row],[PLAYER NAME]],PITCHERPROJECTIONS[],COLUMN(PITCHERPROJECTIONS[[#This Row],[SO]]),FALSE)</f>
        <v>43.333333333333329</v>
      </c>
      <c r="M206" s="36">
        <f>VLOOKUP(MYRANKS_P[[#This Row],[PLAYER NAME]],PITCHERPROJECTIONS[],COLUMN(PITCHERPROJECTIONS[[#This Row],[BB]]),FALSE)</f>
        <v>26.666666666666664</v>
      </c>
      <c r="N206" s="20">
        <f>MYRANKS_P[[#This Row],[ER]]*9/MYRANKS_P[[#This Row],[IP]]</f>
        <v>4.6070726863270428</v>
      </c>
      <c r="O206" s="20">
        <f>(MYRANKS_P[[#This Row],[BB]]+MYRANKS_P[[#This Row],[H]])/MYRANKS_P[[#This Row],[IP]]</f>
        <v>1.5257936507936509</v>
      </c>
      <c r="P206" s="20">
        <f>MYRANKS_P[[#This Row],[W]]/3.03-VLOOKUP(MYRANKS_P[[#This Row],[POS]],ReplacementLevel_P[],COLUMN(ReplacementLevel_P[W]),FALSE)</f>
        <v>-2.5459405568688269</v>
      </c>
      <c r="Q206" s="20">
        <f>MYRANKS_P[[#This Row],[SV]]/9.95</f>
        <v>0</v>
      </c>
      <c r="R206" s="20">
        <f>MYRANKS_P[[#This Row],[SO]]/39.3-VLOOKUP(MYRANKS_P[[#This Row],[POS]],ReplacementLevel_P[],COLUMN(ReplacementLevel_P[SO]),FALSE)</f>
        <v>-2.277370653095844</v>
      </c>
      <c r="S206" s="20">
        <f>((475+MYRANKS_P[[#This Row],[ER]])*9/(1192+MYRANKS_P[[#This Row],[IP]])-3.59)/-0.076-VLOOKUP(MYRANKS_P[[#This Row],[POS]],ReplacementLevel_P[],COLUMN(ReplacementLevel_P[ERA]),FALSE)</f>
        <v>0.18659341558233339</v>
      </c>
      <c r="T206" s="20">
        <f>((1466+MYRANKS_P[[#This Row],[BB]]+MYRANKS_P[[#This Row],[H]])/(1192+MYRANKS_P[[#This Row],[IP]])-1.23)/-0.015-VLOOKUP(MYRANKS_P[[#This Row],[POS]],ReplacementLevel_P[],COLUMN(ReplacementLevel_P[WHIP]),FALSE)</f>
        <v>-0.27527549864104706</v>
      </c>
      <c r="U206" s="20">
        <f>MYRANKS_P[[#This Row],[WSGP]]+MYRANKS_P[[#This Row],[SVSGP]]+MYRANKS_P[[#This Row],[SOSGP]]+MYRANKS_P[[#This Row],[ERASGP]]+MYRANKS_P[[#This Row],[WHIPSGP]]</f>
        <v>-4.9119932930233849</v>
      </c>
      <c r="V206" s="65">
        <f>_xlfn.RANK.EQ(MYRANKS_P[[#This Row],[TTLSGP]],U:U,0)</f>
        <v>205</v>
      </c>
    </row>
    <row r="207" spans="1:22" x14ac:dyDescent="0.25">
      <c r="A207" s="6" t="s">
        <v>5291</v>
      </c>
      <c r="B207" s="58" t="str">
        <f>VLOOKUP(MYRANKS_P[[#This Row],[PLAYERID]],PLAYERIDMAP[],COLUMN(PLAYERIDMAP[[#This Row],[PLAYERNAME]]),FALSE)</f>
        <v>Paul Clemens</v>
      </c>
      <c r="C207" s="58" t="str">
        <f>VLOOKUP(MYRANKS_P[[#This Row],[PLAYERID]],PLAYERIDMAP[],COLUMN(PLAYERIDMAP[TEAM]),FALSE)</f>
        <v>HOU</v>
      </c>
      <c r="D207" s="58" t="str">
        <f>VLOOKUP(MYRANKS_P[[#This Row],[PLAYERID]],PLAYERIDMAP[],COLUMN(PLAYERIDMAP[[#This Row],[POS]]),FALSE)</f>
        <v>P</v>
      </c>
      <c r="E207" s="58">
        <f>VLOOKUP(MYRANKS_P[[#This Row],[PLAYERID]],PLAYERIDMAP[],COLUMN(PLAYERIDMAP[[#This Row],[IDFANGRAPHS]]),FALSE)</f>
        <v>8037</v>
      </c>
      <c r="F207" s="64">
        <f>VLOOKUP(MYRANKS_P[[#This Row],[PLAYER NAME]],PITCHERPROJECTIONS[],COLUMN(PITCHERPROJECTIONS[[#This Row],[W]]),FALSE)</f>
        <v>5.6141767297440346</v>
      </c>
      <c r="G207" s="58">
        <f>VLOOKUP(MYRANKS_P[[#This Row],[PLAYER NAME]],PITCHERPROJECTIONS[],COLUMN(PITCHERPROJECTIONS[[#This Row],[SV]]),FALSE)</f>
        <v>0</v>
      </c>
      <c r="H207" s="58">
        <f>VLOOKUP(MYRANKS_P[[#This Row],[PLAYER NAME]],PITCHERPROJECTIONS[],COLUMN(PITCHERPROJECTIONS[[#This Row],[IP]]),FALSE)</f>
        <v>140</v>
      </c>
      <c r="I207" s="64">
        <f>VLOOKUP(MYRANKS_P[[#This Row],[PLAYER NAME]],PITCHERPROJECTIONS[],COLUMN(PITCHERPROJECTIONS[[#This Row],[H]]),FALSE)</f>
        <v>157.26144134665969</v>
      </c>
      <c r="J207" s="64">
        <f>VLOOKUP(MYRANKS_P[[#This Row],[PLAYER NAME]],PITCHERPROJECTIONS[],COLUMN(PITCHERPROJECTIONS[[#This Row],[ER]]),FALSE)</f>
        <v>77.997253572695328</v>
      </c>
      <c r="K207" s="64">
        <f>VLOOKUP(MYRANKS_P[[#This Row],[PLAYER NAME]],PITCHERPROJECTIONS[],COLUMN(PITCHERPROJECTIONS[[#This Row],[HR]]),FALSE)</f>
        <v>23.261441346659655</v>
      </c>
      <c r="L207" s="64">
        <f>VLOOKUP(MYRANKS_P[[#This Row],[PLAYER NAME]],PITCHERPROJECTIONS[],COLUMN(PITCHERPROJECTIONS[[#This Row],[SO]]),FALSE)</f>
        <v>93.333333333333329</v>
      </c>
      <c r="M207" s="64">
        <f>VLOOKUP(MYRANKS_P[[#This Row],[PLAYER NAME]],PITCHERPROJECTIONS[],COLUMN(PITCHERPROJECTIONS[[#This Row],[BB]]),FALSE)</f>
        <v>49.777777777777779</v>
      </c>
      <c r="N207" s="68">
        <f>MYRANKS_P[[#This Row],[ER]]*9/MYRANKS_P[[#This Row],[IP]]</f>
        <v>5.0141091582446995</v>
      </c>
      <c r="O207" s="68">
        <f>(MYRANKS_P[[#This Row],[BB]]+MYRANKS_P[[#This Row],[H]])/MYRANKS_P[[#This Row],[IP]]</f>
        <v>1.4788515651745533</v>
      </c>
      <c r="P207" s="65">
        <f>MYRANKS_P[[#This Row],[W]]/3.03-VLOOKUP(MYRANKS_P[[#This Row],[POS]],ReplacementLevel_P[],COLUMN(ReplacementLevel_P[W]),FALSE)</f>
        <v>-1.4371363928237508</v>
      </c>
      <c r="Q207" s="68">
        <f>MYRANKS_P[[#This Row],[SV]]/9.95</f>
        <v>0</v>
      </c>
      <c r="R207" s="65">
        <f>MYRANKS_P[[#This Row],[SO]]/39.3-VLOOKUP(MYRANKS_P[[#This Row],[POS]],ReplacementLevel_P[],COLUMN(ReplacementLevel_P[SO]),FALSE)</f>
        <v>-1.0051060220525869</v>
      </c>
      <c r="S207" s="65">
        <f>((475+MYRANKS_P[[#This Row],[ER]])*9/(1192+MYRANKS_P[[#This Row],[IP]])-3.59)/-0.076-VLOOKUP(MYRANKS_P[[#This Row],[POS]],ReplacementLevel_P[],COLUMN(ReplacementLevel_P[ERA]),FALSE)</f>
        <v>-1.2472095992794592</v>
      </c>
      <c r="T207" s="65">
        <f>((1466+MYRANKS_P[[#This Row],[BB]]+MYRANKS_P[[#This Row],[H]])/(1192+MYRANKS_P[[#This Row],[IP]])-1.23)/-0.015-VLOOKUP(MYRANKS_P[[#This Row],[POS]],ReplacementLevel_P[],COLUMN(ReplacementLevel_P[WHIP]),FALSE)</f>
        <v>-1.2256966528747484</v>
      </c>
      <c r="U207" s="68">
        <f>MYRANKS_P[[#This Row],[WSGP]]+MYRANKS_P[[#This Row],[SVSGP]]+MYRANKS_P[[#This Row],[SOSGP]]+MYRANKS_P[[#This Row],[ERASGP]]+MYRANKS_P[[#This Row],[WHIPSGP]]</f>
        <v>-4.9151486670305458</v>
      </c>
      <c r="V207" s="65">
        <f>_xlfn.RANK.EQ(MYRANKS_P[[#This Row],[TTLSGP]],U:U,0)</f>
        <v>206</v>
      </c>
    </row>
    <row r="208" spans="1:22" x14ac:dyDescent="0.25">
      <c r="A208" s="6" t="s">
        <v>1796</v>
      </c>
      <c r="B208" s="16" t="str">
        <f>VLOOKUP(MYRANKS_P[[#This Row],[PLAYERID]],PLAYERIDMAP[],COLUMN(PLAYERIDMAP[[#This Row],[PLAYERNAME]]),FALSE)</f>
        <v>Vance Worley</v>
      </c>
      <c r="C208" s="16" t="str">
        <f>VLOOKUP(MYRANKS_P[[#This Row],[PLAYERID]],PLAYERIDMAP[],COLUMN(PLAYERIDMAP[TEAM]),FALSE)</f>
        <v>MIN</v>
      </c>
      <c r="D208" s="16" t="str">
        <f>VLOOKUP(MYRANKS_P[[#This Row],[PLAYERID]],PLAYERIDMAP[],COLUMN(PLAYERIDMAP[[#This Row],[POS]]),FALSE)</f>
        <v>P</v>
      </c>
      <c r="E208" s="16">
        <f>VLOOKUP(MYRANKS_P[[#This Row],[PLAYERID]],PLAYERIDMAP[],COLUMN(PLAYERIDMAP[[#This Row],[IDFANGRAPHS]]),FALSE)</f>
        <v>6435</v>
      </c>
      <c r="F208" s="36">
        <f>VLOOKUP(MYRANKS_P[[#This Row],[PLAYER NAME]],PITCHERPROJECTIONS[],COLUMN(PITCHERPROJECTIONS[[#This Row],[W]]),FALSE)</f>
        <v>5.4668225410190665</v>
      </c>
      <c r="G208" s="18">
        <f>VLOOKUP(MYRANKS_P[[#This Row],[PLAYER NAME]],PITCHERPROJECTIONS[],COLUMN(PITCHERPROJECTIONS[[#This Row],[SV]]),FALSE)</f>
        <v>0</v>
      </c>
      <c r="H208" s="18">
        <f>VLOOKUP(MYRANKS_P[[#This Row],[PLAYER NAME]],PITCHERPROJECTIONS[],COLUMN(PITCHERPROJECTIONS[[#This Row],[IP]]),FALSE)</f>
        <v>130</v>
      </c>
      <c r="I208" s="36">
        <f>VLOOKUP(MYRANKS_P[[#This Row],[PLAYER NAME]],PITCHERPROJECTIONS[],COLUMN(PITCHERPROJECTIONS[[#This Row],[H]]),FALSE)</f>
        <v>155.47446757976402</v>
      </c>
      <c r="J208" s="36">
        <f>VLOOKUP(MYRANKS_P[[#This Row],[PLAYER NAME]],PITCHERPROJECTIONS[],COLUMN(PITCHERPROJECTIONS[[#This Row],[ER]]),FALSE)</f>
        <v>70.053285672686997</v>
      </c>
      <c r="K208" s="36">
        <f>VLOOKUP(MYRANKS_P[[#This Row],[PLAYER NAME]],PITCHERPROJECTIONS[],COLUMN(PITCHERPROJECTIONS[[#This Row],[HR]]),FALSE)</f>
        <v>15.448323788914395</v>
      </c>
      <c r="L208" s="36">
        <f>VLOOKUP(MYRANKS_P[[#This Row],[PLAYER NAME]],PITCHERPROJECTIONS[],COLUMN(PITCHERPROJECTIONS[[#This Row],[SO]]),FALSE)</f>
        <v>79.444444444444443</v>
      </c>
      <c r="M208" s="36">
        <f>VLOOKUP(MYRANKS_P[[#This Row],[PLAYER NAME]],PITCHERPROJECTIONS[],COLUMN(PITCHERPROJECTIONS[[#This Row],[BB]]),FALSE)</f>
        <v>40.444444444444443</v>
      </c>
      <c r="N208" s="20">
        <f>MYRANKS_P[[#This Row],[ER]]*9/MYRANKS_P[[#This Row],[IP]]</f>
        <v>4.8498428542629464</v>
      </c>
      <c r="O208" s="20">
        <f>(MYRANKS_P[[#This Row],[BB]]+MYRANKS_P[[#This Row],[H]])/MYRANKS_P[[#This Row],[IP]]</f>
        <v>1.5070685540323727</v>
      </c>
      <c r="P208" s="20">
        <f>MYRANKS_P[[#This Row],[W]]/3.03-VLOOKUP(MYRANKS_P[[#This Row],[POS]],ReplacementLevel_P[],COLUMN(ReplacementLevel_P[W]),FALSE)</f>
        <v>-1.4857681382775356</v>
      </c>
      <c r="Q208" s="20">
        <f>MYRANKS_P[[#This Row],[SV]]/9.95</f>
        <v>0</v>
      </c>
      <c r="R208" s="20">
        <f>MYRANKS_P[[#This Row],[SO]]/39.3-VLOOKUP(MYRANKS_P[[#This Row],[POS]],ReplacementLevel_P[],COLUMN(ReplacementLevel_P[SO]),FALSE)</f>
        <v>-1.3585128640090471</v>
      </c>
      <c r="S208" s="20">
        <f>((475+MYRANKS_P[[#This Row],[ER]])*9/(1192+MYRANKS_P[[#This Row],[IP]])-3.59)/-0.076-VLOOKUP(MYRANKS_P[[#This Row],[POS]],ReplacementLevel_P[],COLUMN(ReplacementLevel_P[ERA]),FALSE)</f>
        <v>-0.90750269780817472</v>
      </c>
      <c r="T208" s="20">
        <f>((1466+MYRANKS_P[[#This Row],[BB]]+MYRANKS_P[[#This Row],[H]])/(1192+MYRANKS_P[[#This Row],[IP]])-1.23)/-0.015-VLOOKUP(MYRANKS_P[[#This Row],[POS]],ReplacementLevel_P[],COLUMN(ReplacementLevel_P[WHIP]),FALSE)</f>
        <v>-1.2983162896726328</v>
      </c>
      <c r="U208" s="20">
        <f>MYRANKS_P[[#This Row],[WSGP]]+MYRANKS_P[[#This Row],[SVSGP]]+MYRANKS_P[[#This Row],[SOSGP]]+MYRANKS_P[[#This Row],[ERASGP]]+MYRANKS_P[[#This Row],[WHIPSGP]]</f>
        <v>-5.0500999897673911</v>
      </c>
      <c r="V208" s="65">
        <f>_xlfn.RANK.EQ(MYRANKS_P[[#This Row],[TTLSGP]],U:U,0)</f>
        <v>207</v>
      </c>
    </row>
    <row r="209" spans="1:22" x14ac:dyDescent="0.25">
      <c r="A209" s="8" t="s">
        <v>2140</v>
      </c>
      <c r="B209" s="69" t="str">
        <f>VLOOKUP(MYRANKS_P[[#This Row],[PLAYERID]],PLAYERIDMAP[],COLUMN(PLAYERIDMAP[[#This Row],[PLAYERNAME]]),FALSE)</f>
        <v>Kyle Drabek</v>
      </c>
      <c r="C209" s="17" t="str">
        <f>VLOOKUP(MYRANKS_P[[#This Row],[PLAYERID]],PLAYERIDMAP[],COLUMN(PLAYERIDMAP[TEAM]),FALSE)</f>
        <v>TOR</v>
      </c>
      <c r="D209" s="17" t="str">
        <f>VLOOKUP(MYRANKS_P[[#This Row],[PLAYERID]],PLAYERIDMAP[],COLUMN(PLAYERIDMAP[[#This Row],[POS]]),FALSE)</f>
        <v>P</v>
      </c>
      <c r="E209" s="17">
        <f>VLOOKUP(MYRANKS_P[[#This Row],[PLAYERID]],PLAYERIDMAP[],COLUMN(PLAYERIDMAP[[#This Row],[IDFANGRAPHS]]),FALSE)</f>
        <v>4359</v>
      </c>
      <c r="F209" s="37">
        <f>VLOOKUP(MYRANKS_P[[#This Row],[PLAYER NAME]],PITCHERPROJECTIONS[],COLUMN(PITCHERPROJECTIONS[[#This Row],[W]]),FALSE)</f>
        <v>3.9180563024567503</v>
      </c>
      <c r="G209" s="70">
        <f>VLOOKUP(MYRANKS_P[[#This Row],[PLAYER NAME]],PITCHERPROJECTIONS[],COLUMN(PITCHERPROJECTIONS[[#This Row],[SV]]),FALSE)</f>
        <v>0</v>
      </c>
      <c r="H209" s="19">
        <f>VLOOKUP(MYRANKS_P[[#This Row],[PLAYER NAME]],PITCHERPROJECTIONS[],COLUMN(PITCHERPROJECTIONS[[#This Row],[IP]]),FALSE)</f>
        <v>100</v>
      </c>
      <c r="I209" s="37">
        <f>VLOOKUP(MYRANKS_P[[#This Row],[PLAYER NAME]],PITCHERPROJECTIONS[],COLUMN(PITCHERPROJECTIONS[[#This Row],[H]]),FALSE)</f>
        <v>107.628927089508</v>
      </c>
      <c r="J209" s="71">
        <f>VLOOKUP(MYRANKS_P[[#This Row],[PLAYER NAME]],PITCHERPROJECTIONS[],COLUMN(PITCHERPROJECTIONS[[#This Row],[ER]]),FALSE)</f>
        <v>56.012991721567751</v>
      </c>
      <c r="K209" s="71">
        <f>VLOOKUP(MYRANKS_P[[#This Row],[PLAYER NAME]],PITCHERPROJECTIONS[],COLUMN(PITCHERPROJECTIONS[[#This Row],[HR]]),FALSE)</f>
        <v>11.914641375222287</v>
      </c>
      <c r="L209" s="71">
        <f>VLOOKUP(MYRANKS_P[[#This Row],[PLAYER NAME]],PITCHERPROJECTIONS[],COLUMN(PITCHERPROJECTIONS[[#This Row],[SO]]),FALSE)</f>
        <v>66.666666666666657</v>
      </c>
      <c r="M209" s="37">
        <f>VLOOKUP(MYRANKS_P[[#This Row],[PLAYER NAME]],PITCHERPROJECTIONS[],COLUMN(PITCHERPROJECTIONS[[#This Row],[BB]]),FALSE)</f>
        <v>55.555555555555557</v>
      </c>
      <c r="N209" s="72">
        <f>MYRANKS_P[[#This Row],[ER]]*9/MYRANKS_P[[#This Row],[IP]]</f>
        <v>5.0411692549410976</v>
      </c>
      <c r="O209" s="22">
        <f>(MYRANKS_P[[#This Row],[BB]]+MYRANKS_P[[#This Row],[H]])/MYRANKS_P[[#This Row],[IP]]</f>
        <v>1.6318448264506356</v>
      </c>
      <c r="P209" s="22">
        <f>MYRANKS_P[[#This Row],[W]]/3.03-VLOOKUP(MYRANKS_P[[#This Row],[POS]],ReplacementLevel_P[],COLUMN(ReplacementLevel_P[W]),FALSE)</f>
        <v>-1.9969121114004125</v>
      </c>
      <c r="Q209" s="22">
        <f>MYRANKS_P[[#This Row],[SV]]/9.95</f>
        <v>0</v>
      </c>
      <c r="R209" s="22">
        <f>MYRANKS_P[[#This Row],[SO]]/39.3-VLOOKUP(MYRANKS_P[[#This Row],[POS]],ReplacementLevel_P[],COLUMN(ReplacementLevel_P[SO]),FALSE)</f>
        <v>-1.6836471586089907</v>
      </c>
      <c r="S209" s="22">
        <f>((475+MYRANKS_P[[#This Row],[ER]])*9/(1192+MYRANKS_P[[#This Row],[IP]])-3.59)/-0.076-VLOOKUP(MYRANKS_P[[#This Row],[POS]],ReplacementLevel_P[],COLUMN(ReplacementLevel_P[ERA]),FALSE)</f>
        <v>-0.75430142469967942</v>
      </c>
      <c r="T209" s="22">
        <f>((1466+MYRANKS_P[[#This Row],[BB]]+MYRANKS_P[[#This Row],[H]])/(1192+MYRANKS_P[[#This Row],[IP]])-1.23)/-0.015-VLOOKUP(MYRANKS_P[[#This Row],[POS]],ReplacementLevel_P[],COLUMN(ReplacementLevel_P[WHIP]),FALSE)</f>
        <v>-1.5552467825110174</v>
      </c>
      <c r="U209" s="22">
        <f>MYRANKS_P[[#This Row],[WSGP]]+MYRANKS_P[[#This Row],[SVSGP]]+MYRANKS_P[[#This Row],[SOSGP]]+MYRANKS_P[[#This Row],[ERASGP]]+MYRANKS_P[[#This Row],[WHIPSGP]]</f>
        <v>-5.9901074772201</v>
      </c>
      <c r="V209" s="67">
        <f>_xlfn.RANK.EQ(MYRANKS_P[[#This Row],[TTLSGP]],U:U,0)</f>
        <v>208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K36" sqref="K36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89B7"/>
  </sheetPr>
  <dimension ref="A1:G11"/>
  <sheetViews>
    <sheetView workbookViewId="0">
      <selection activeCell="E11" sqref="E11"/>
    </sheetView>
  </sheetViews>
  <sheetFormatPr defaultRowHeight="15" x14ac:dyDescent="0.25"/>
  <sheetData>
    <row r="1" spans="1:7" x14ac:dyDescent="0.25">
      <c r="A1" t="s">
        <v>1061</v>
      </c>
      <c r="B1" t="s">
        <v>8</v>
      </c>
      <c r="C1" t="s">
        <v>7</v>
      </c>
      <c r="D1" t="s">
        <v>9</v>
      </c>
      <c r="E1" t="s">
        <v>14</v>
      </c>
      <c r="F1" t="s">
        <v>16</v>
      </c>
      <c r="G1" t="s">
        <v>542</v>
      </c>
    </row>
    <row r="2" spans="1:7" x14ac:dyDescent="0.25">
      <c r="A2" t="s">
        <v>1215</v>
      </c>
      <c r="B2">
        <v>1.66</v>
      </c>
      <c r="C2">
        <v>1.07</v>
      </c>
      <c r="D2">
        <v>1.79</v>
      </c>
      <c r="E2">
        <v>0.18</v>
      </c>
      <c r="F2">
        <v>-0.72</v>
      </c>
      <c r="G2">
        <f>SUM(ReplacementLevel_H[[#This Row],[R]:[AVG]])</f>
        <v>3.9799999999999995</v>
      </c>
    </row>
    <row r="3" spans="1:7" x14ac:dyDescent="0.25">
      <c r="A3" t="s">
        <v>4</v>
      </c>
      <c r="B3">
        <v>2.36</v>
      </c>
      <c r="C3">
        <v>1.94</v>
      </c>
      <c r="D3">
        <v>2.7</v>
      </c>
      <c r="E3">
        <v>0.28999999999999998</v>
      </c>
      <c r="F3">
        <v>0.28999999999999998</v>
      </c>
      <c r="G3">
        <f>SUM(ReplacementLevel_H[[#This Row],[R]:[AVG]])</f>
        <v>7.58</v>
      </c>
    </row>
    <row r="4" spans="1:7" x14ac:dyDescent="0.25">
      <c r="A4" t="s">
        <v>5</v>
      </c>
      <c r="B4">
        <v>2.13</v>
      </c>
      <c r="C4">
        <v>1.1000000000000001</v>
      </c>
      <c r="D4">
        <v>1.8</v>
      </c>
      <c r="E4">
        <v>0.38</v>
      </c>
      <c r="F4">
        <v>-0.45</v>
      </c>
      <c r="G4">
        <f>SUM(ReplacementLevel_H[[#This Row],[R]:[AVG]])</f>
        <v>4.96</v>
      </c>
    </row>
    <row r="5" spans="1:7" x14ac:dyDescent="0.25">
      <c r="A5" t="s">
        <v>1219</v>
      </c>
      <c r="B5">
        <v>2.7</v>
      </c>
      <c r="C5">
        <v>1.1200000000000001</v>
      </c>
      <c r="D5">
        <v>2.2000000000000002</v>
      </c>
      <c r="E5">
        <v>1.41</v>
      </c>
      <c r="F5">
        <v>-0.16</v>
      </c>
      <c r="G5">
        <f>SUM(ReplacementLevel_H[[#This Row],[R]:[AVG]])</f>
        <v>7.2700000000000005</v>
      </c>
    </row>
    <row r="6" spans="1:7" x14ac:dyDescent="0.25">
      <c r="A6" t="s">
        <v>6</v>
      </c>
      <c r="B6">
        <v>2.44</v>
      </c>
      <c r="C6">
        <v>1.4</v>
      </c>
      <c r="D6">
        <v>2.48</v>
      </c>
      <c r="E6">
        <v>0.35</v>
      </c>
      <c r="F6">
        <v>0.19</v>
      </c>
      <c r="G6">
        <f>SUM(ReplacementLevel_H[[#This Row],[R]:[AVG]])</f>
        <v>6.86</v>
      </c>
    </row>
    <row r="7" spans="1:7" x14ac:dyDescent="0.25">
      <c r="A7" t="s">
        <v>1222</v>
      </c>
      <c r="B7">
        <v>2.75</v>
      </c>
      <c r="C7">
        <v>1.36</v>
      </c>
      <c r="D7">
        <v>2.39</v>
      </c>
      <c r="E7">
        <v>0.78</v>
      </c>
      <c r="F7">
        <v>0.14000000000000001</v>
      </c>
      <c r="G7">
        <f>SUM(ReplacementLevel_H[[#This Row],[R]:[AVG]])</f>
        <v>7.42</v>
      </c>
    </row>
    <row r="8" spans="1:7" x14ac:dyDescent="0.25">
      <c r="A8" t="s">
        <v>2162</v>
      </c>
      <c r="B8" s="53">
        <v>2.36</v>
      </c>
      <c r="C8" s="53">
        <v>1.94</v>
      </c>
      <c r="D8" s="53">
        <v>2.7</v>
      </c>
      <c r="E8" s="53">
        <v>0.28999999999999998</v>
      </c>
      <c r="F8" s="53">
        <v>0.28999999999999998</v>
      </c>
      <c r="G8">
        <f>SUM(ReplacementLevel_H[[#This Row],[R]:[AVG]])</f>
        <v>7.58</v>
      </c>
    </row>
    <row r="10" spans="1:7" x14ac:dyDescent="0.25">
      <c r="A10" s="25" t="s">
        <v>1061</v>
      </c>
      <c r="B10" s="25" t="s">
        <v>545</v>
      </c>
      <c r="C10" s="25" t="s">
        <v>547</v>
      </c>
      <c r="D10" s="25" t="s">
        <v>11</v>
      </c>
      <c r="E10" s="25" t="s">
        <v>548</v>
      </c>
      <c r="F10" s="25" t="s">
        <v>550</v>
      </c>
      <c r="G10" s="25" t="s">
        <v>542</v>
      </c>
    </row>
    <row r="11" spans="1:7" x14ac:dyDescent="0.25">
      <c r="A11" s="26" t="s">
        <v>2163</v>
      </c>
      <c r="B11" s="26">
        <v>3.29</v>
      </c>
      <c r="C11" s="26">
        <v>0</v>
      </c>
      <c r="D11" s="26">
        <v>3.38</v>
      </c>
      <c r="E11" s="26">
        <v>-0.68</v>
      </c>
      <c r="F11" s="26">
        <v>-0.51</v>
      </c>
      <c r="G11" s="26">
        <f>SUM(B11:F11)</f>
        <v>5.48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89B7"/>
  </sheetPr>
  <dimension ref="A1:T1178"/>
  <sheetViews>
    <sheetView topLeftCell="A780" zoomScale="70" zoomScaleNormal="70" workbookViewId="0">
      <selection activeCell="G808" sqref="G808"/>
    </sheetView>
  </sheetViews>
  <sheetFormatPr defaultRowHeight="15" x14ac:dyDescent="0.25"/>
  <cols>
    <col min="1" max="1" width="11.42578125" customWidth="1"/>
    <col min="2" max="2" width="26.5703125" bestFit="1" customWidth="1"/>
    <col min="3" max="3" width="14" bestFit="1" customWidth="1"/>
    <col min="4" max="4" width="14.42578125" bestFit="1" customWidth="1"/>
    <col min="5" max="5" width="13.5703125" customWidth="1"/>
    <col min="6" max="6" width="16.7109375" customWidth="1"/>
    <col min="7" max="7" width="7.7109375" bestFit="1" customWidth="1"/>
    <col min="8" max="8" width="15.85546875" customWidth="1"/>
    <col min="10" max="10" width="21.7109375" bestFit="1" customWidth="1"/>
    <col min="11" max="11" width="9.42578125" bestFit="1" customWidth="1"/>
    <col min="12" max="12" width="21.7109375" bestFit="1" customWidth="1"/>
    <col min="13" max="13" width="15.5703125" bestFit="1" customWidth="1"/>
    <col min="14" max="14" width="11.7109375" bestFit="1" customWidth="1"/>
    <col min="15" max="15" width="12.5703125" bestFit="1" customWidth="1"/>
    <col min="16" max="16" width="10.85546875" bestFit="1" customWidth="1"/>
    <col min="17" max="17" width="22.28515625" bestFit="1" customWidth="1"/>
    <col min="18" max="18" width="21.7109375" bestFit="1" customWidth="1"/>
    <col min="20" max="20" width="21.7109375" bestFit="1" customWidth="1"/>
  </cols>
  <sheetData>
    <row r="1" spans="1:20" x14ac:dyDescent="0.25">
      <c r="A1" t="s">
        <v>2164</v>
      </c>
      <c r="B1" t="s">
        <v>2165</v>
      </c>
      <c r="C1" s="35" t="s">
        <v>2166</v>
      </c>
      <c r="D1" t="s">
        <v>2167</v>
      </c>
      <c r="E1" t="s">
        <v>2168</v>
      </c>
      <c r="F1" t="s">
        <v>1060</v>
      </c>
      <c r="G1" t="s">
        <v>1061</v>
      </c>
      <c r="H1" t="s">
        <v>1634</v>
      </c>
      <c r="I1" t="s">
        <v>2169</v>
      </c>
      <c r="J1" t="s">
        <v>2170</v>
      </c>
      <c r="K1" t="s">
        <v>2171</v>
      </c>
      <c r="L1" t="s">
        <v>2172</v>
      </c>
      <c r="M1" t="s">
        <v>2173</v>
      </c>
      <c r="N1" t="s">
        <v>2174</v>
      </c>
      <c r="O1" t="s">
        <v>2175</v>
      </c>
      <c r="P1" t="s">
        <v>2176</v>
      </c>
      <c r="Q1" t="s">
        <v>2177</v>
      </c>
      <c r="R1" t="s">
        <v>2178</v>
      </c>
      <c r="S1" t="s">
        <v>2179</v>
      </c>
      <c r="T1" t="s">
        <v>2180</v>
      </c>
    </row>
    <row r="2" spans="1:20" x14ac:dyDescent="0.25">
      <c r="A2" t="s">
        <v>2095</v>
      </c>
      <c r="B2" t="s">
        <v>826</v>
      </c>
      <c r="C2" s="35">
        <v>29947</v>
      </c>
      <c r="D2" s="1" t="str">
        <f>LEFT(PLAYERIDMAP[[#This Row],[PLAYERNAME]],FIND(" ",PLAYERIDMAP[[#This Row],[PLAYERNAME]],1))</f>
        <v xml:space="preserve">David </v>
      </c>
      <c r="E2" s="1" t="str">
        <f>MID(PLAYERIDMAP[PLAYERNAME],FIND(" ",PLAYERIDMAP[PLAYERNAME],1)+1,255)</f>
        <v>Aardsma</v>
      </c>
      <c r="F2" t="s">
        <v>1044</v>
      </c>
      <c r="G2" t="s">
        <v>2163</v>
      </c>
      <c r="H2" s="2">
        <v>1902</v>
      </c>
      <c r="I2">
        <v>430911</v>
      </c>
      <c r="J2" t="s">
        <v>826</v>
      </c>
      <c r="K2" s="1">
        <v>479025</v>
      </c>
      <c r="L2" s="1" t="s">
        <v>826</v>
      </c>
      <c r="M2" s="1" t="s">
        <v>2181</v>
      </c>
      <c r="N2" s="1" t="s">
        <v>2182</v>
      </c>
      <c r="O2" s="1" t="s">
        <v>2095</v>
      </c>
      <c r="P2" s="1">
        <v>7307</v>
      </c>
      <c r="Q2" s="1" t="s">
        <v>2183</v>
      </c>
      <c r="R2" s="1" t="s">
        <v>826</v>
      </c>
      <c r="S2" s="1">
        <v>5933</v>
      </c>
      <c r="T2" s="1" t="s">
        <v>826</v>
      </c>
    </row>
    <row r="3" spans="1:20" x14ac:dyDescent="0.25">
      <c r="A3" t="s">
        <v>2013</v>
      </c>
      <c r="B3" t="s">
        <v>851</v>
      </c>
      <c r="C3" s="35">
        <v>31398</v>
      </c>
      <c r="D3" s="1" t="str">
        <f>LEFT(PLAYERIDMAP[[#This Row],[PLAYERNAME]],FIND(" ",PLAYERIDMAP[[#This Row],[PLAYERNAME]],1))</f>
        <v xml:space="preserve">Fernando </v>
      </c>
      <c r="E3" s="1" t="str">
        <f>MID(PLAYERIDMAP[PLAYERNAME],FIND(" ",PLAYERIDMAP[PLAYERNAME],1)+1,255)</f>
        <v>Abad</v>
      </c>
      <c r="F3" t="s">
        <v>1053</v>
      </c>
      <c r="G3" t="s">
        <v>2163</v>
      </c>
      <c r="H3" s="2">
        <v>4994</v>
      </c>
      <c r="I3">
        <v>472551</v>
      </c>
      <c r="J3" t="s">
        <v>851</v>
      </c>
      <c r="K3" s="1">
        <v>1723564</v>
      </c>
      <c r="L3" s="1" t="s">
        <v>851</v>
      </c>
      <c r="M3" s="1" t="s">
        <v>2184</v>
      </c>
      <c r="N3" s="1" t="s">
        <v>2185</v>
      </c>
      <c r="O3" s="1" t="s">
        <v>2013</v>
      </c>
      <c r="P3" s="1">
        <v>8767</v>
      </c>
      <c r="Q3" s="1" t="s">
        <v>2186</v>
      </c>
      <c r="R3" s="1" t="s">
        <v>851</v>
      </c>
      <c r="S3" s="1">
        <v>30417</v>
      </c>
      <c r="T3" s="1" t="s">
        <v>851</v>
      </c>
    </row>
    <row r="4" spans="1:20" ht="15" customHeight="1" x14ac:dyDescent="0.25">
      <c r="A4" t="s">
        <v>1122</v>
      </c>
      <c r="B4" t="s">
        <v>2187</v>
      </c>
      <c r="C4" s="35">
        <v>27099</v>
      </c>
      <c r="D4" s="1" t="str">
        <f>LEFT(PLAYERIDMAP[[#This Row],[PLAYERNAME]],FIND(" ",PLAYERIDMAP[[#This Row],[PLAYERNAME]],1))</f>
        <v xml:space="preserve">Bobby </v>
      </c>
      <c r="E4" s="1" t="str">
        <f>MID(PLAYERIDMAP[PLAYERNAME],FIND(" ",PLAYERIDMAP[PLAYERNAME],1)+1,255)</f>
        <v>Abreu</v>
      </c>
      <c r="F4" t="s">
        <v>1045</v>
      </c>
      <c r="G4" t="s">
        <v>1222</v>
      </c>
      <c r="H4" s="2">
        <v>945</v>
      </c>
      <c r="I4">
        <v>110029</v>
      </c>
      <c r="J4" t="s">
        <v>2187</v>
      </c>
      <c r="K4" s="1">
        <v>7367</v>
      </c>
      <c r="L4" s="1" t="s">
        <v>2187</v>
      </c>
      <c r="M4" s="1" t="s">
        <v>2188</v>
      </c>
      <c r="N4" s="1" t="s">
        <v>2189</v>
      </c>
      <c r="O4" s="1" t="s">
        <v>1122</v>
      </c>
      <c r="P4" s="1">
        <v>5698</v>
      </c>
      <c r="Q4" s="1" t="s">
        <v>2190</v>
      </c>
      <c r="R4" s="1" t="s">
        <v>2187</v>
      </c>
      <c r="S4" s="1">
        <v>3537</v>
      </c>
      <c r="T4" s="1" t="s">
        <v>2187</v>
      </c>
    </row>
    <row r="5" spans="1:20" ht="15" customHeight="1" x14ac:dyDescent="0.25">
      <c r="A5" t="s">
        <v>2191</v>
      </c>
      <c r="B5" t="s">
        <v>177</v>
      </c>
      <c r="C5" s="35">
        <v>31806</v>
      </c>
      <c r="D5" s="1" t="str">
        <f>LEFT(PLAYERIDMAP[[#This Row],[PLAYERNAME]],FIND(" ",PLAYERIDMAP[[#This Row],[PLAYERNAME]],1))</f>
        <v xml:space="preserve">Jose </v>
      </c>
      <c r="E5" s="1" t="str">
        <f>MID(PLAYERIDMAP[PLAYERNAME],FIND(" ",PLAYERIDMAP[PLAYERNAME],1)+1,255)</f>
        <v>Abreu</v>
      </c>
      <c r="F5" s="1" t="s">
        <v>1056</v>
      </c>
      <c r="G5" t="s">
        <v>4</v>
      </c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 customHeight="1" x14ac:dyDescent="0.25">
      <c r="A6" t="s">
        <v>1409</v>
      </c>
      <c r="B6" t="s">
        <v>375</v>
      </c>
      <c r="C6" s="35">
        <v>30999</v>
      </c>
      <c r="D6" s="1" t="str">
        <f>LEFT(PLAYERIDMAP[[#This Row],[PLAYERNAME]],FIND(" ",PLAYERIDMAP[[#This Row],[PLAYERNAME]],1))</f>
        <v xml:space="preserve">Tony </v>
      </c>
      <c r="E6" s="1" t="str">
        <f>MID(PLAYERIDMAP[PLAYERNAME],FIND(" ",PLAYERIDMAP[PLAYERNAME],1)+1,255)</f>
        <v>Abreu</v>
      </c>
      <c r="F6" t="s">
        <v>13</v>
      </c>
      <c r="G6" t="s">
        <v>5</v>
      </c>
      <c r="H6" s="2">
        <v>5053</v>
      </c>
      <c r="I6">
        <v>473234</v>
      </c>
      <c r="J6" t="s">
        <v>375</v>
      </c>
      <c r="K6" s="1">
        <v>593265</v>
      </c>
      <c r="L6" s="1" t="s">
        <v>375</v>
      </c>
      <c r="M6" s="1" t="s">
        <v>2192</v>
      </c>
      <c r="N6" s="1" t="s">
        <v>2193</v>
      </c>
      <c r="O6" s="1" t="s">
        <v>1409</v>
      </c>
      <c r="P6" s="1">
        <v>8033</v>
      </c>
      <c r="Q6" s="1" t="s">
        <v>2194</v>
      </c>
      <c r="R6" s="1" t="s">
        <v>375</v>
      </c>
      <c r="S6" s="1">
        <v>28777</v>
      </c>
      <c r="T6" s="1" t="s">
        <v>375</v>
      </c>
    </row>
    <row r="7" spans="1:20" x14ac:dyDescent="0.25">
      <c r="A7" t="s">
        <v>2103</v>
      </c>
      <c r="B7" t="s">
        <v>2195</v>
      </c>
      <c r="C7" s="35">
        <v>29938</v>
      </c>
      <c r="D7" s="1" t="str">
        <f>LEFT(PLAYERIDMAP[[#This Row],[PLAYERNAME]],FIND(" ",PLAYERIDMAP[[#This Row],[PLAYERNAME]],1))</f>
        <v xml:space="preserve">Jeremy </v>
      </c>
      <c r="E7" s="1" t="str">
        <f>MID(PLAYERIDMAP[PLAYERNAME],FIND(" ",PLAYERIDMAP[PLAYERNAME],1)+1,255)</f>
        <v>Accardo</v>
      </c>
      <c r="F7" t="s">
        <v>1032</v>
      </c>
      <c r="G7" t="s">
        <v>2163</v>
      </c>
      <c r="H7" s="2">
        <v>6428</v>
      </c>
      <c r="I7">
        <v>435618</v>
      </c>
      <c r="J7" t="s">
        <v>2195</v>
      </c>
      <c r="K7" s="1">
        <v>490429</v>
      </c>
      <c r="L7" s="1" t="s">
        <v>2195</v>
      </c>
      <c r="M7" s="1" t="s">
        <v>2196</v>
      </c>
      <c r="N7" s="1" t="s">
        <v>2197</v>
      </c>
      <c r="O7" s="1" t="s">
        <v>2103</v>
      </c>
      <c r="P7" s="1">
        <v>7534</v>
      </c>
      <c r="Q7" s="1" t="s">
        <v>2198</v>
      </c>
      <c r="R7" s="1" t="s">
        <v>2195</v>
      </c>
      <c r="S7" s="1"/>
      <c r="T7" s="1"/>
    </row>
    <row r="8" spans="1:20" x14ac:dyDescent="0.25">
      <c r="A8" t="s">
        <v>1865</v>
      </c>
      <c r="B8" t="s">
        <v>951</v>
      </c>
      <c r="C8" s="35">
        <v>30293</v>
      </c>
      <c r="D8" s="1" t="str">
        <f>LEFT(PLAYERIDMAP[[#This Row],[PLAYERNAME]],FIND(" ",PLAYERIDMAP[[#This Row],[PLAYERNAME]],1))</f>
        <v xml:space="preserve">Alfredo </v>
      </c>
      <c r="E8" s="1" t="str">
        <f>MID(PLAYERIDMAP[PLAYERNAME],FIND(" ",PLAYERIDMAP[PLAYERNAME],1)+1,255)</f>
        <v>Aceves</v>
      </c>
      <c r="F8" t="s">
        <v>1029</v>
      </c>
      <c r="G8" t="s">
        <v>2163</v>
      </c>
      <c r="H8" s="2">
        <v>5164</v>
      </c>
      <c r="I8">
        <v>469686</v>
      </c>
      <c r="J8" t="s">
        <v>951</v>
      </c>
      <c r="K8" s="1">
        <v>1638980</v>
      </c>
      <c r="L8" s="1" t="s">
        <v>951</v>
      </c>
      <c r="M8" s="1" t="s">
        <v>2199</v>
      </c>
      <c r="N8" s="1" t="s">
        <v>2200</v>
      </c>
      <c r="O8" s="1" t="s">
        <v>1865</v>
      </c>
      <c r="P8" s="1">
        <v>8336</v>
      </c>
      <c r="Q8" s="1" t="s">
        <v>2201</v>
      </c>
      <c r="R8" s="1" t="s">
        <v>951</v>
      </c>
      <c r="S8" s="1">
        <v>29223</v>
      </c>
      <c r="T8" s="1" t="s">
        <v>951</v>
      </c>
    </row>
    <row r="9" spans="1:20" ht="15" customHeight="1" x14ac:dyDescent="0.25">
      <c r="A9" t="s">
        <v>1371</v>
      </c>
      <c r="B9" t="s">
        <v>280</v>
      </c>
      <c r="C9" s="35">
        <v>32199</v>
      </c>
      <c r="D9" s="1" t="str">
        <f>LEFT(PLAYERIDMAP[[#This Row],[PLAYERNAME]],FIND(" ",PLAYERIDMAP[[#This Row],[PLAYERNAME]],1))</f>
        <v xml:space="preserve">Dustin </v>
      </c>
      <c r="E9" s="1" t="str">
        <f>MID(PLAYERIDMAP[PLAYERNAME],FIND(" ",PLAYERIDMAP[PLAYERNAME],1)+1,255)</f>
        <v>Ackley</v>
      </c>
      <c r="F9" t="s">
        <v>1049</v>
      </c>
      <c r="G9" t="s">
        <v>5</v>
      </c>
      <c r="H9" s="2">
        <v>10099</v>
      </c>
      <c r="I9">
        <v>554429</v>
      </c>
      <c r="J9" t="s">
        <v>280</v>
      </c>
      <c r="K9" s="1">
        <v>1699742</v>
      </c>
      <c r="L9" s="1" t="s">
        <v>280</v>
      </c>
      <c r="M9" s="1" t="s">
        <v>2202</v>
      </c>
      <c r="N9" s="1" t="s">
        <v>2203</v>
      </c>
      <c r="O9" s="1" t="s">
        <v>1371</v>
      </c>
      <c r="P9" s="1">
        <v>8648</v>
      </c>
      <c r="Q9" s="1" t="s">
        <v>2204</v>
      </c>
      <c r="R9" s="1" t="s">
        <v>280</v>
      </c>
      <c r="S9" s="1">
        <v>30372</v>
      </c>
      <c r="T9" s="1" t="s">
        <v>280</v>
      </c>
    </row>
    <row r="10" spans="1:20" ht="15" customHeight="1" x14ac:dyDescent="0.25">
      <c r="A10" t="s">
        <v>1405</v>
      </c>
      <c r="B10" t="s">
        <v>478</v>
      </c>
      <c r="C10" s="35">
        <v>31912</v>
      </c>
      <c r="D10" s="1" t="str">
        <f>LEFT(PLAYERIDMAP[[#This Row],[PLAYERNAME]],FIND(" ",PLAYERIDMAP[[#This Row],[PLAYERNAME]],1))</f>
        <v xml:space="preserve">David </v>
      </c>
      <c r="E10" s="1" t="str">
        <f>MID(PLAYERIDMAP[PLAYERNAME],FIND(" ",PLAYERIDMAP[PLAYERNAME],1)+1,255)</f>
        <v>Adams</v>
      </c>
      <c r="F10" t="s">
        <v>1044</v>
      </c>
      <c r="G10" t="s">
        <v>5</v>
      </c>
      <c r="H10" s="2" t="s">
        <v>479</v>
      </c>
      <c r="I10">
        <v>458691</v>
      </c>
      <c r="J10" t="s">
        <v>478</v>
      </c>
      <c r="K10" s="3" t="s">
        <v>2205</v>
      </c>
      <c r="L10" s="3" t="s">
        <v>2205</v>
      </c>
      <c r="M10" s="3" t="s">
        <v>2205</v>
      </c>
      <c r="N10" s="3" t="s">
        <v>2205</v>
      </c>
      <c r="O10" s="3" t="s">
        <v>2205</v>
      </c>
      <c r="P10" s="3" t="s">
        <v>2205</v>
      </c>
      <c r="Q10" s="3" t="s">
        <v>2205</v>
      </c>
      <c r="R10" s="3" t="s">
        <v>2205</v>
      </c>
      <c r="S10" s="3">
        <v>30679</v>
      </c>
      <c r="T10" s="1" t="s">
        <v>478</v>
      </c>
    </row>
    <row r="11" spans="1:20" ht="15" customHeight="1" x14ac:dyDescent="0.25">
      <c r="A11" t="s">
        <v>1534</v>
      </c>
      <c r="B11" t="s">
        <v>173</v>
      </c>
      <c r="C11" s="35">
        <v>32386</v>
      </c>
      <c r="D11" s="1" t="str">
        <f>LEFT(PLAYERIDMAP[[#This Row],[PLAYERNAME]],FIND(" ",PLAYERIDMAP[[#This Row],[PLAYERNAME]],1))</f>
        <v xml:space="preserve">Matt </v>
      </c>
      <c r="E11" s="1" t="str">
        <f>MID(PLAYERIDMAP[PLAYERNAME],FIND(" ",PLAYERIDMAP[PLAYERNAME],1)+1,255)</f>
        <v>Adams</v>
      </c>
      <c r="F11" t="s">
        <v>1031</v>
      </c>
      <c r="G11" t="s">
        <v>4</v>
      </c>
      <c r="H11" s="2">
        <v>9393</v>
      </c>
      <c r="I11">
        <v>571431</v>
      </c>
      <c r="J11" t="s">
        <v>173</v>
      </c>
      <c r="K11" s="1">
        <v>1810388</v>
      </c>
      <c r="L11" s="1" t="s">
        <v>173</v>
      </c>
      <c r="M11" s="3" t="s">
        <v>2205</v>
      </c>
      <c r="N11" s="3" t="s">
        <v>2205</v>
      </c>
      <c r="O11" s="1" t="s">
        <v>1534</v>
      </c>
      <c r="P11" s="1">
        <v>9100</v>
      </c>
      <c r="Q11" s="1" t="s">
        <v>2206</v>
      </c>
      <c r="R11" s="1" t="s">
        <v>173</v>
      </c>
      <c r="S11" s="1">
        <v>31359</v>
      </c>
      <c r="T11" s="1" t="s">
        <v>173</v>
      </c>
    </row>
    <row r="12" spans="1:20" x14ac:dyDescent="0.25">
      <c r="A12" t="s">
        <v>1846</v>
      </c>
      <c r="B12" t="s">
        <v>844</v>
      </c>
      <c r="C12" s="35">
        <v>28700</v>
      </c>
      <c r="D12" s="1" t="str">
        <f>LEFT(PLAYERIDMAP[[#This Row],[PLAYERNAME]],FIND(" ",PLAYERIDMAP[[#This Row],[PLAYERNAME]],1))</f>
        <v xml:space="preserve">Mike </v>
      </c>
      <c r="E12" s="1" t="str">
        <f>MID(PLAYERIDMAP[PLAYERNAME],FIND(" ",PLAYERIDMAP[PLAYERNAME],1)+1,255)</f>
        <v>Adams</v>
      </c>
      <c r="F12" t="s">
        <v>1054</v>
      </c>
      <c r="G12" t="s">
        <v>2163</v>
      </c>
      <c r="H12" s="2">
        <v>1937</v>
      </c>
      <c r="I12">
        <v>430606</v>
      </c>
      <c r="J12" t="s">
        <v>844</v>
      </c>
      <c r="K12" s="1">
        <v>392251</v>
      </c>
      <c r="L12" s="1" t="s">
        <v>844</v>
      </c>
      <c r="M12" s="1" t="s">
        <v>2207</v>
      </c>
      <c r="N12" s="1" t="s">
        <v>2208</v>
      </c>
      <c r="O12" s="1" t="s">
        <v>1846</v>
      </c>
      <c r="P12" s="1">
        <v>7332</v>
      </c>
      <c r="Q12" s="1" t="s">
        <v>2209</v>
      </c>
      <c r="R12" s="1" t="s">
        <v>844</v>
      </c>
      <c r="S12" s="1"/>
      <c r="T12" s="1"/>
    </row>
    <row r="13" spans="1:20" x14ac:dyDescent="0.25">
      <c r="A13" t="s">
        <v>1864</v>
      </c>
      <c r="B13" t="s">
        <v>843</v>
      </c>
      <c r="C13" s="35">
        <v>29012</v>
      </c>
      <c r="D13" s="1" t="str">
        <f>LEFT(PLAYERIDMAP[[#This Row],[PLAYERNAME]],FIND(" ",PLAYERIDMAP[[#This Row],[PLAYERNAME]],1))</f>
        <v xml:space="preserve">Jeremy </v>
      </c>
      <c r="E13" s="1" t="str">
        <f>MID(PLAYERIDMAP[PLAYERNAME],FIND(" ",PLAYERIDMAP[PLAYERNAME],1)+1,255)</f>
        <v>Affeldt</v>
      </c>
      <c r="F13" t="s">
        <v>13</v>
      </c>
      <c r="G13" t="s">
        <v>2163</v>
      </c>
      <c r="H13" s="2">
        <v>583</v>
      </c>
      <c r="I13">
        <v>346793</v>
      </c>
      <c r="J13" t="s">
        <v>843</v>
      </c>
      <c r="K13" s="1">
        <v>223741</v>
      </c>
      <c r="L13" s="1" t="s">
        <v>843</v>
      </c>
      <c r="M13" s="1" t="s">
        <v>2210</v>
      </c>
      <c r="N13" s="1" t="s">
        <v>2211</v>
      </c>
      <c r="O13" s="1" t="s">
        <v>1864</v>
      </c>
      <c r="P13" s="1">
        <v>6883</v>
      </c>
      <c r="Q13" s="1" t="s">
        <v>2212</v>
      </c>
      <c r="R13" s="1" t="s">
        <v>843</v>
      </c>
      <c r="S13" s="1">
        <v>5061</v>
      </c>
      <c r="T13" s="1" t="s">
        <v>843</v>
      </c>
    </row>
    <row r="14" spans="1:20" x14ac:dyDescent="0.25">
      <c r="A14" t="s">
        <v>5275</v>
      </c>
      <c r="B14" t="s">
        <v>5274</v>
      </c>
      <c r="C14" s="35">
        <v>31326</v>
      </c>
      <c r="D14" s="1" t="str">
        <f>LEFT(PLAYERIDMAP[[#This Row],[PLAYERNAME]],FIND(" ",PLAYERIDMAP[[#This Row],[PLAYERNAME]],1))</f>
        <v xml:space="preserve">Andrew </v>
      </c>
      <c r="E14" s="1" t="str">
        <f>MID(PLAYERIDMAP[PLAYERNAME],FIND(" ",PLAYERIDMAP[PLAYERNAME],1)+1,255)</f>
        <v>Albers</v>
      </c>
      <c r="F14" s="1" t="s">
        <v>1052</v>
      </c>
      <c r="G14" t="s">
        <v>2163</v>
      </c>
      <c r="H14" s="2">
        <v>7853</v>
      </c>
      <c r="I14" s="1">
        <v>452027</v>
      </c>
      <c r="J14" s="1" t="s">
        <v>5274</v>
      </c>
      <c r="K14" s="1"/>
      <c r="L14" s="1"/>
      <c r="M14" s="1"/>
      <c r="N14" s="1"/>
      <c r="O14" s="1"/>
      <c r="P14" s="1"/>
      <c r="Q14" s="1"/>
      <c r="R14" s="1"/>
      <c r="S14" s="1">
        <v>32754</v>
      </c>
      <c r="T14" s="1" t="s">
        <v>5274</v>
      </c>
    </row>
    <row r="15" spans="1:20" x14ac:dyDescent="0.25">
      <c r="A15" t="s">
        <v>1921</v>
      </c>
      <c r="B15" t="s">
        <v>779</v>
      </c>
      <c r="C15" s="35">
        <v>30336</v>
      </c>
      <c r="D15" s="1" t="str">
        <f>LEFT(PLAYERIDMAP[[#This Row],[PLAYERNAME]],FIND(" ",PLAYERIDMAP[[#This Row],[PLAYERNAME]],1))</f>
        <v xml:space="preserve">Matt </v>
      </c>
      <c r="E15" s="1" t="str">
        <f>MID(PLAYERIDMAP[PLAYERNAME],FIND(" ",PLAYERIDMAP[PLAYERNAME],1)+1,255)</f>
        <v>Albers</v>
      </c>
      <c r="F15" t="s">
        <v>1034</v>
      </c>
      <c r="G15" t="s">
        <v>2163</v>
      </c>
      <c r="H15" s="2">
        <v>4300</v>
      </c>
      <c r="I15">
        <v>458006</v>
      </c>
      <c r="J15" t="s">
        <v>779</v>
      </c>
      <c r="K15" s="1">
        <v>580567</v>
      </c>
      <c r="L15" s="1" t="s">
        <v>779</v>
      </c>
      <c r="M15" s="1" t="s">
        <v>2213</v>
      </c>
      <c r="N15" s="1" t="s">
        <v>2214</v>
      </c>
      <c r="O15" s="1" t="s">
        <v>1921</v>
      </c>
      <c r="P15" s="1">
        <v>7820</v>
      </c>
      <c r="Q15" s="1" t="s">
        <v>2215</v>
      </c>
      <c r="R15" s="1" t="s">
        <v>779</v>
      </c>
      <c r="S15" s="1">
        <v>28525</v>
      </c>
      <c r="T15" s="1" t="s">
        <v>779</v>
      </c>
    </row>
    <row r="16" spans="1:20" x14ac:dyDescent="0.25">
      <c r="A16" t="s">
        <v>1826</v>
      </c>
      <c r="B16" t="s">
        <v>769</v>
      </c>
      <c r="C16" s="35">
        <v>31573</v>
      </c>
      <c r="D16" s="1" t="str">
        <f>LEFT(PLAYERIDMAP[[#This Row],[PLAYERNAME]],FIND(" ",PLAYERIDMAP[[#This Row],[PLAYERNAME]],1))</f>
        <v xml:space="preserve">Al </v>
      </c>
      <c r="E16" s="1" t="str">
        <f>MID(PLAYERIDMAP[PLAYERNAME],FIND(" ",PLAYERIDMAP[PLAYERNAME],1)+1,255)</f>
        <v>Alburquerque</v>
      </c>
      <c r="F16" t="s">
        <v>1030</v>
      </c>
      <c r="G16" t="s">
        <v>2163</v>
      </c>
      <c r="H16" s="2">
        <v>6324</v>
      </c>
      <c r="I16">
        <v>456379</v>
      </c>
      <c r="J16" t="s">
        <v>769</v>
      </c>
      <c r="K16" s="1">
        <v>1725468</v>
      </c>
      <c r="L16" s="1" t="s">
        <v>769</v>
      </c>
      <c r="M16" s="1" t="s">
        <v>2216</v>
      </c>
      <c r="N16" s="1" t="s">
        <v>2217</v>
      </c>
      <c r="O16" s="1" t="s">
        <v>1826</v>
      </c>
      <c r="P16" s="1">
        <v>8843</v>
      </c>
      <c r="Q16" s="1" t="s">
        <v>2218</v>
      </c>
      <c r="R16" s="1" t="s">
        <v>769</v>
      </c>
      <c r="S16" s="1">
        <v>30494</v>
      </c>
      <c r="T16" s="1" t="s">
        <v>769</v>
      </c>
    </row>
    <row r="17" spans="1:20" ht="15" customHeight="1" x14ac:dyDescent="0.25">
      <c r="A17" t="s">
        <v>2219</v>
      </c>
      <c r="B17" t="s">
        <v>651</v>
      </c>
      <c r="C17" s="35">
        <v>32467</v>
      </c>
      <c r="D17" s="1" t="str">
        <f>LEFT(PLAYERIDMAP[[#This Row],[PLAYERNAME]],FIND(" ",PLAYERIDMAP[[#This Row],[PLAYERNAME]],1))</f>
        <v xml:space="preserve">Cody </v>
      </c>
      <c r="E17" s="1" t="str">
        <f>MID(PLAYERIDMAP[PLAYERNAME],FIND(" ",PLAYERIDMAP[PLAYERNAME],1)+1,255)</f>
        <v>Allen</v>
      </c>
      <c r="F17" s="1" t="s">
        <v>1034</v>
      </c>
      <c r="G17" t="s">
        <v>2163</v>
      </c>
      <c r="H17" s="2">
        <v>12183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>
        <v>32188</v>
      </c>
      <c r="T17" s="1" t="s">
        <v>651</v>
      </c>
    </row>
    <row r="18" spans="1:20" ht="15" customHeight="1" x14ac:dyDescent="0.25">
      <c r="A18" s="1" t="s">
        <v>5267</v>
      </c>
      <c r="B18" t="s">
        <v>5268</v>
      </c>
      <c r="C18" s="35">
        <v>32686</v>
      </c>
      <c r="D18" s="1" t="str">
        <f>LEFT(PLAYERIDMAP[[#This Row],[PLAYERNAME]],FIND(" ",PLAYERIDMAP[[#This Row],[PLAYERNAME]],1))</f>
        <v xml:space="preserve">Abraham </v>
      </c>
      <c r="E18" s="1" t="str">
        <f>MID(PLAYERIDMAP[PLAYERNAME],FIND(" ",PLAYERIDMAP[PLAYERNAME],1)+1,255)</f>
        <v>Almonte</v>
      </c>
      <c r="F18" s="1" t="s">
        <v>1049</v>
      </c>
      <c r="G18" t="s">
        <v>1222</v>
      </c>
      <c r="H18" s="2">
        <v>5486</v>
      </c>
      <c r="I18" s="1">
        <v>501659</v>
      </c>
      <c r="J18" s="1" t="s">
        <v>5268</v>
      </c>
      <c r="K18" s="1"/>
      <c r="L18" s="1"/>
      <c r="M18" s="1"/>
      <c r="N18" s="1"/>
      <c r="O18" s="1" t="s">
        <v>5267</v>
      </c>
      <c r="P18" s="1"/>
      <c r="Q18" s="1"/>
      <c r="R18" s="1"/>
      <c r="S18" s="1">
        <v>31474</v>
      </c>
      <c r="T18" s="1" t="s">
        <v>5269</v>
      </c>
    </row>
    <row r="19" spans="1:20" ht="15" customHeight="1" x14ac:dyDescent="0.25">
      <c r="A19" t="s">
        <v>1581</v>
      </c>
      <c r="B19" t="s">
        <v>464</v>
      </c>
      <c r="C19" s="35">
        <v>32669</v>
      </c>
      <c r="D19" s="1" t="str">
        <f>LEFT(PLAYERIDMAP[[#This Row],[PLAYERNAME]],FIND(" ",PLAYERIDMAP[[#This Row],[PLAYERNAME]],1))</f>
        <v xml:space="preserve">Zoilo </v>
      </c>
      <c r="E19" s="1" t="str">
        <f>MID(PLAYERIDMAP[PLAYERNAME],FIND(" ",PLAYERIDMAP[PLAYERNAME],1)+1,255)</f>
        <v>Almonte</v>
      </c>
      <c r="F19" t="s">
        <v>1044</v>
      </c>
      <c r="G19" t="s">
        <v>1222</v>
      </c>
      <c r="H19" s="2">
        <v>6732</v>
      </c>
      <c r="I19">
        <v>501660</v>
      </c>
      <c r="J19" t="s">
        <v>464</v>
      </c>
      <c r="K19" s="3" t="s">
        <v>2205</v>
      </c>
      <c r="L19" s="3" t="s">
        <v>2205</v>
      </c>
      <c r="M19" s="3" t="s">
        <v>2205</v>
      </c>
      <c r="N19" s="3" t="s">
        <v>2205</v>
      </c>
      <c r="O19" s="3" t="s">
        <v>2205</v>
      </c>
      <c r="P19" s="3" t="s">
        <v>2205</v>
      </c>
      <c r="Q19" s="3" t="s">
        <v>2205</v>
      </c>
      <c r="R19" s="3" t="s">
        <v>2205</v>
      </c>
      <c r="S19" s="3">
        <v>31469</v>
      </c>
      <c r="T19" s="1" t="s">
        <v>464</v>
      </c>
    </row>
    <row r="20" spans="1:20" ht="15" customHeight="1" x14ac:dyDescent="0.25">
      <c r="A20" t="s">
        <v>1510</v>
      </c>
      <c r="B20" t="s">
        <v>239</v>
      </c>
      <c r="C20" s="35">
        <v>31875</v>
      </c>
      <c r="D20" s="1" t="str">
        <f>LEFT(PLAYERIDMAP[[#This Row],[PLAYERNAME]],FIND(" ",PLAYERIDMAP[[#This Row],[PLAYERNAME]],1))</f>
        <v xml:space="preserve">Yonder </v>
      </c>
      <c r="E20" s="1" t="str">
        <f>MID(PLAYERIDMAP[PLAYERNAME],FIND(" ",PLAYERIDMAP[PLAYERNAME],1)+1,255)</f>
        <v>Alonso</v>
      </c>
      <c r="F20" t="s">
        <v>1051</v>
      </c>
      <c r="G20" t="s">
        <v>4</v>
      </c>
      <c r="H20" s="2">
        <v>2530</v>
      </c>
      <c r="I20">
        <v>475174</v>
      </c>
      <c r="J20" t="s">
        <v>239</v>
      </c>
      <c r="K20" s="1">
        <v>1629156</v>
      </c>
      <c r="L20" s="1" t="s">
        <v>239</v>
      </c>
      <c r="M20" s="1" t="s">
        <v>2220</v>
      </c>
      <c r="N20" s="1" t="s">
        <v>2221</v>
      </c>
      <c r="O20" s="1" t="s">
        <v>1510</v>
      </c>
      <c r="P20" s="1">
        <v>8660</v>
      </c>
      <c r="Q20" s="1" t="s">
        <v>2222</v>
      </c>
      <c r="R20" s="1" t="s">
        <v>239</v>
      </c>
      <c r="S20" s="1">
        <v>30016</v>
      </c>
      <c r="T20" s="1" t="s">
        <v>239</v>
      </c>
    </row>
    <row r="21" spans="1:20" x14ac:dyDescent="0.25">
      <c r="A21" t="s">
        <v>1366</v>
      </c>
      <c r="B21" t="s">
        <v>89</v>
      </c>
      <c r="C21" s="35">
        <v>32999</v>
      </c>
      <c r="D21" s="1" t="str">
        <f>LEFT(PLAYERIDMAP[[#This Row],[PLAYERNAME]],FIND(" ",PLAYERIDMAP[[#This Row],[PLAYERNAME]],1))</f>
        <v xml:space="preserve">Jose </v>
      </c>
      <c r="E21" s="1" t="str">
        <f>MID(PLAYERIDMAP[PLAYERNAME],FIND(" ",PLAYERIDMAP[PLAYERNAME],1)+1,255)</f>
        <v>Altuve</v>
      </c>
      <c r="F21" t="s">
        <v>1053</v>
      </c>
      <c r="G21" t="s">
        <v>5</v>
      </c>
      <c r="H21" s="2">
        <v>5417</v>
      </c>
      <c r="I21">
        <v>514888</v>
      </c>
      <c r="J21" t="s">
        <v>89</v>
      </c>
      <c r="K21" s="1">
        <v>1839905</v>
      </c>
      <c r="L21" s="1" t="s">
        <v>89</v>
      </c>
      <c r="M21" s="3" t="s">
        <v>2205</v>
      </c>
      <c r="N21" s="1" t="s">
        <v>2223</v>
      </c>
      <c r="O21" s="1" t="s">
        <v>1366</v>
      </c>
      <c r="P21" s="1">
        <v>8996</v>
      </c>
      <c r="Q21" s="1" t="s">
        <v>2224</v>
      </c>
      <c r="R21" s="1" t="s">
        <v>89</v>
      </c>
      <c r="S21" s="1">
        <v>31662</v>
      </c>
      <c r="T21" s="1" t="s">
        <v>89</v>
      </c>
    </row>
    <row r="22" spans="1:20" ht="15" customHeight="1" x14ac:dyDescent="0.25">
      <c r="A22" t="s">
        <v>1753</v>
      </c>
      <c r="B22" t="s">
        <v>768</v>
      </c>
      <c r="C22" s="35">
        <v>32981</v>
      </c>
      <c r="D22" s="1" t="str">
        <f>LEFT(PLAYERIDMAP[[#This Row],[PLAYERNAME]],FIND(" ",PLAYERIDMAP[[#This Row],[PLAYERNAME]],1))</f>
        <v xml:space="preserve">Henderson </v>
      </c>
      <c r="E22" s="1" t="str">
        <f>MID(PLAYERIDMAP[PLAYERNAME],FIND(" ",PLAYERIDMAP[PLAYERNAME],1)+1,255)</f>
        <v>Alvarez</v>
      </c>
      <c r="F22" t="s">
        <v>1057</v>
      </c>
      <c r="G22" t="s">
        <v>2163</v>
      </c>
      <c r="H22" s="2">
        <v>5669</v>
      </c>
      <c r="I22">
        <v>506693</v>
      </c>
      <c r="J22" t="s">
        <v>768</v>
      </c>
      <c r="K22" s="1">
        <v>1756627</v>
      </c>
      <c r="L22" s="1" t="s">
        <v>768</v>
      </c>
      <c r="M22" s="1" t="s">
        <v>2225</v>
      </c>
      <c r="N22" s="1" t="s">
        <v>2226</v>
      </c>
      <c r="O22" s="1" t="s">
        <v>1753</v>
      </c>
      <c r="P22" s="1">
        <v>9011</v>
      </c>
      <c r="Q22" s="1" t="s">
        <v>2227</v>
      </c>
      <c r="R22" s="1" t="s">
        <v>768</v>
      </c>
      <c r="S22" s="1">
        <v>31047</v>
      </c>
      <c r="T22" s="1" t="s">
        <v>768</v>
      </c>
    </row>
    <row r="23" spans="1:20" ht="15" customHeight="1" x14ac:dyDescent="0.25">
      <c r="A23" t="s">
        <v>1422</v>
      </c>
      <c r="B23" t="s">
        <v>62</v>
      </c>
      <c r="C23" s="35">
        <v>31814</v>
      </c>
      <c r="D23" s="1" t="str">
        <f>LEFT(PLAYERIDMAP[[#This Row],[PLAYERNAME]],FIND(" ",PLAYERIDMAP[[#This Row],[PLAYERNAME]],1))</f>
        <v xml:space="preserve">Pedro </v>
      </c>
      <c r="E23" s="1" t="str">
        <f>MID(PLAYERIDMAP[PLAYERNAME],FIND(" ",PLAYERIDMAP[PLAYERNAME],1)+1,255)</f>
        <v>Alvarez</v>
      </c>
      <c r="F23" t="s">
        <v>1048</v>
      </c>
      <c r="G23" t="s">
        <v>6</v>
      </c>
      <c r="H23" s="2">
        <v>2495</v>
      </c>
      <c r="I23">
        <v>476883</v>
      </c>
      <c r="J23" t="s">
        <v>62</v>
      </c>
      <c r="K23" s="1">
        <v>1630071</v>
      </c>
      <c r="L23" s="1" t="s">
        <v>62</v>
      </c>
      <c r="M23" s="1" t="s">
        <v>2228</v>
      </c>
      <c r="N23" s="1" t="s">
        <v>2229</v>
      </c>
      <c r="O23" s="1" t="s">
        <v>1422</v>
      </c>
      <c r="P23" s="1">
        <v>8645</v>
      </c>
      <c r="Q23" s="1" t="s">
        <v>2230</v>
      </c>
      <c r="R23" s="1" t="s">
        <v>62</v>
      </c>
      <c r="S23" s="1">
        <v>29962</v>
      </c>
      <c r="T23" s="1" t="s">
        <v>62</v>
      </c>
    </row>
    <row r="24" spans="1:20" x14ac:dyDescent="0.25">
      <c r="A24" t="s">
        <v>1388</v>
      </c>
      <c r="B24" t="s">
        <v>268</v>
      </c>
      <c r="C24" s="35">
        <v>32604</v>
      </c>
      <c r="D24" s="1" t="str">
        <f>LEFT(PLAYERIDMAP[[#This Row],[PLAYERNAME]],FIND(" ",PLAYERIDMAP[[#This Row],[PLAYERNAME]],1))</f>
        <v xml:space="preserve">Alexi </v>
      </c>
      <c r="E24" s="1" t="str">
        <f>MID(PLAYERIDMAP[PLAYERNAME],FIND(" ",PLAYERIDMAP[PLAYERNAME],1)+1,255)</f>
        <v>Amarista</v>
      </c>
      <c r="F24" t="s">
        <v>1051</v>
      </c>
      <c r="G24" t="s">
        <v>5</v>
      </c>
      <c r="H24" s="2">
        <v>9063</v>
      </c>
      <c r="I24">
        <v>506560</v>
      </c>
      <c r="J24" t="s">
        <v>268</v>
      </c>
      <c r="K24" s="1">
        <v>1735053</v>
      </c>
      <c r="L24" s="1" t="s">
        <v>268</v>
      </c>
      <c r="M24" s="3" t="s">
        <v>2205</v>
      </c>
      <c r="N24" s="1" t="s">
        <v>2231</v>
      </c>
      <c r="O24" s="1" t="s">
        <v>1388</v>
      </c>
      <c r="P24" s="1">
        <v>8914</v>
      </c>
      <c r="Q24" s="1" t="s">
        <v>2232</v>
      </c>
      <c r="R24" s="1" t="s">
        <v>268</v>
      </c>
      <c r="S24" s="1">
        <v>30562</v>
      </c>
      <c r="T24" s="1" t="s">
        <v>268</v>
      </c>
    </row>
    <row r="25" spans="1:20" x14ac:dyDescent="0.25">
      <c r="A25" t="s">
        <v>2082</v>
      </c>
      <c r="B25" t="s">
        <v>896</v>
      </c>
      <c r="C25" s="35">
        <v>30826</v>
      </c>
      <c r="D25" s="1" t="str">
        <f>LEFT(PLAYERIDMAP[[#This Row],[PLAYERNAME]],FIND(" ",PLAYERIDMAP[[#This Row],[PLAYERNAME]],1))</f>
        <v xml:space="preserve">Hector </v>
      </c>
      <c r="E25" s="1" t="str">
        <f>MID(PLAYERIDMAP[PLAYERNAME],FIND(" ",PLAYERIDMAP[PLAYERNAME],1)+1,255)</f>
        <v>Ambriz</v>
      </c>
      <c r="F25" t="s">
        <v>1053</v>
      </c>
      <c r="G25" t="s">
        <v>2163</v>
      </c>
      <c r="H25" s="2">
        <v>559</v>
      </c>
      <c r="I25">
        <v>459932</v>
      </c>
      <c r="J25" t="s">
        <v>896</v>
      </c>
      <c r="K25" s="1">
        <v>1531174</v>
      </c>
      <c r="L25" s="1" t="s">
        <v>896</v>
      </c>
      <c r="M25" s="3" t="s">
        <v>2205</v>
      </c>
      <c r="N25" s="3" t="s">
        <v>2205</v>
      </c>
      <c r="O25" s="1" t="s">
        <v>2082</v>
      </c>
      <c r="P25" s="1">
        <v>8697</v>
      </c>
      <c r="Q25" s="1" t="s">
        <v>2233</v>
      </c>
      <c r="R25" s="1" t="s">
        <v>896</v>
      </c>
      <c r="S25" s="1"/>
      <c r="T25" s="1"/>
    </row>
    <row r="26" spans="1:20" ht="15" customHeight="1" x14ac:dyDescent="0.25">
      <c r="A26" t="s">
        <v>1756</v>
      </c>
      <c r="B26" t="s">
        <v>980</v>
      </c>
      <c r="C26" s="35">
        <v>32174</v>
      </c>
      <c r="D26" s="1" t="str">
        <f>LEFT(PLAYERIDMAP[[#This Row],[PLAYERNAME]],FIND(" ",PLAYERIDMAP[[#This Row],[PLAYERNAME]],1))</f>
        <v xml:space="preserve">Brett </v>
      </c>
      <c r="E26" s="1" t="str">
        <f>MID(PLAYERIDMAP[PLAYERNAME],FIND(" ",PLAYERIDMAP[PLAYERNAME],1)+1,255)</f>
        <v>Anderson</v>
      </c>
      <c r="F26" t="s">
        <v>1038</v>
      </c>
      <c r="G26" t="s">
        <v>2163</v>
      </c>
      <c r="H26" s="2">
        <v>8223</v>
      </c>
      <c r="I26">
        <v>474463</v>
      </c>
      <c r="J26" t="s">
        <v>980</v>
      </c>
      <c r="K26" s="1">
        <v>1611137</v>
      </c>
      <c r="L26" s="1" t="s">
        <v>980</v>
      </c>
      <c r="M26" s="1" t="s">
        <v>2234</v>
      </c>
      <c r="N26" s="1" t="s">
        <v>2235</v>
      </c>
      <c r="O26" s="1" t="s">
        <v>1756</v>
      </c>
      <c r="P26" s="1">
        <v>8409</v>
      </c>
      <c r="Q26" s="1" t="s">
        <v>2236</v>
      </c>
      <c r="R26" s="1" t="s">
        <v>980</v>
      </c>
      <c r="S26" s="1">
        <v>30041</v>
      </c>
      <c r="T26" s="1" t="s">
        <v>980</v>
      </c>
    </row>
    <row r="27" spans="1:20" ht="15" customHeight="1" x14ac:dyDescent="0.25">
      <c r="A27" t="s">
        <v>1313</v>
      </c>
      <c r="B27" t="s">
        <v>459</v>
      </c>
      <c r="C27" s="35">
        <v>31762</v>
      </c>
      <c r="D27" s="1" t="str">
        <f>LEFT(PLAYERIDMAP[[#This Row],[PLAYERNAME]],FIND(" ",PLAYERIDMAP[[#This Row],[PLAYERNAME]],1))</f>
        <v xml:space="preserve">Bryan </v>
      </c>
      <c r="E27" s="1" t="str">
        <f>MID(PLAYERIDMAP[PLAYERNAME],FIND(" ",PLAYERIDMAP[PLAYERNAME],1)+1,255)</f>
        <v>Anderson</v>
      </c>
      <c r="F27" t="s">
        <v>1031</v>
      </c>
      <c r="G27" t="s">
        <v>1215</v>
      </c>
      <c r="H27" s="2">
        <v>9871</v>
      </c>
      <c r="I27">
        <v>457762</v>
      </c>
      <c r="J27" t="s">
        <v>459</v>
      </c>
      <c r="K27" s="1">
        <v>593266</v>
      </c>
      <c r="L27" s="1" t="s">
        <v>2237</v>
      </c>
      <c r="M27" s="1" t="s">
        <v>2238</v>
      </c>
      <c r="N27" s="1" t="s">
        <v>2239</v>
      </c>
      <c r="O27" s="1" t="s">
        <v>1313</v>
      </c>
      <c r="P27" s="1">
        <v>8708</v>
      </c>
      <c r="Q27" s="1" t="s">
        <v>2240</v>
      </c>
      <c r="R27" s="1" t="s">
        <v>459</v>
      </c>
      <c r="S27" s="1">
        <v>29697</v>
      </c>
      <c r="T27" s="1" t="s">
        <v>459</v>
      </c>
    </row>
    <row r="28" spans="1:20" ht="15" customHeight="1" x14ac:dyDescent="0.25">
      <c r="A28" t="s">
        <v>1127</v>
      </c>
      <c r="B28" t="s">
        <v>2241</v>
      </c>
      <c r="C28" s="35">
        <v>32045</v>
      </c>
      <c r="D28" s="1" t="str">
        <f>LEFT(PLAYERIDMAP[[#This Row],[PLAYERNAME]],FIND(" ",PLAYERIDMAP[[#This Row],[PLAYERNAME]],1))</f>
        <v xml:space="preserve">Lars </v>
      </c>
      <c r="E28" s="1" t="str">
        <f>MID(PLAYERIDMAP[PLAYERNAME],FIND(" ",PLAYERIDMAP[PLAYERNAME],1)+1,255)</f>
        <v>Anderson</v>
      </c>
      <c r="F28" t="s">
        <v>1037</v>
      </c>
      <c r="G28" t="s">
        <v>4</v>
      </c>
      <c r="H28" s="2">
        <v>9018</v>
      </c>
      <c r="I28" s="4" t="s">
        <v>2205</v>
      </c>
      <c r="J28" s="4" t="s">
        <v>2205</v>
      </c>
      <c r="K28" s="3" t="s">
        <v>2205</v>
      </c>
      <c r="L28" s="3" t="s">
        <v>2205</v>
      </c>
      <c r="M28" s="3" t="s">
        <v>2205</v>
      </c>
      <c r="N28" s="3" t="s">
        <v>2205</v>
      </c>
      <c r="O28" s="3" t="s">
        <v>2205</v>
      </c>
      <c r="P28" s="3" t="s">
        <v>2205</v>
      </c>
      <c r="Q28" s="3" t="s">
        <v>2205</v>
      </c>
      <c r="R28" s="3" t="s">
        <v>2205</v>
      </c>
      <c r="S28" s="3"/>
      <c r="T28" s="1"/>
    </row>
    <row r="29" spans="1:20" ht="15" customHeight="1" x14ac:dyDescent="0.25">
      <c r="A29" t="s">
        <v>1397</v>
      </c>
      <c r="B29" t="s">
        <v>445</v>
      </c>
      <c r="C29" s="35">
        <v>30797</v>
      </c>
      <c r="D29" s="1" t="str">
        <f>LEFT(PLAYERIDMAP[[#This Row],[PLAYERNAME]],FIND(" ",PLAYERIDMAP[[#This Row],[PLAYERNAME]],1))</f>
        <v xml:space="preserve">Robert </v>
      </c>
      <c r="E29" s="1" t="str">
        <f>MID(PLAYERIDMAP[PLAYERNAME],FIND(" ",PLAYERIDMAP[PLAYERNAME],1)+1,255)</f>
        <v>Andino</v>
      </c>
      <c r="F29" t="s">
        <v>1049</v>
      </c>
      <c r="G29" t="s">
        <v>5</v>
      </c>
      <c r="H29" s="2">
        <v>4900</v>
      </c>
      <c r="I29">
        <v>435180</v>
      </c>
      <c r="J29" t="s">
        <v>445</v>
      </c>
      <c r="K29" s="1">
        <v>546224</v>
      </c>
      <c r="L29" s="1" t="s">
        <v>445</v>
      </c>
      <c r="M29" s="1" t="s">
        <v>2242</v>
      </c>
      <c r="N29" s="1" t="s">
        <v>2243</v>
      </c>
      <c r="O29" s="1" t="s">
        <v>1397</v>
      </c>
      <c r="P29" s="1">
        <v>7648</v>
      </c>
      <c r="Q29" s="1" t="s">
        <v>2244</v>
      </c>
      <c r="R29" s="1" t="s">
        <v>445</v>
      </c>
      <c r="S29" s="1"/>
      <c r="T29" s="1"/>
    </row>
    <row r="30" spans="1:20" ht="15" customHeight="1" x14ac:dyDescent="0.25">
      <c r="A30" t="s">
        <v>1465</v>
      </c>
      <c r="B30" t="s">
        <v>45</v>
      </c>
      <c r="C30" s="35">
        <v>32381</v>
      </c>
      <c r="D30" s="1" t="str">
        <f>LEFT(PLAYERIDMAP[[#This Row],[PLAYERNAME]],FIND(" ",PLAYERIDMAP[[#This Row],[PLAYERNAME]],1))</f>
        <v xml:space="preserve">Elvis </v>
      </c>
      <c r="E30" s="1" t="str">
        <f>MID(PLAYERIDMAP[PLAYERNAME],FIND(" ",PLAYERIDMAP[PLAYERNAME],1)+1,255)</f>
        <v>Andrus</v>
      </c>
      <c r="F30" t="s">
        <v>1036</v>
      </c>
      <c r="G30" t="s">
        <v>1219</v>
      </c>
      <c r="H30" s="2">
        <v>8709</v>
      </c>
      <c r="I30">
        <v>462101</v>
      </c>
      <c r="J30" t="s">
        <v>45</v>
      </c>
      <c r="K30" s="1">
        <v>1099374</v>
      </c>
      <c r="L30" s="1" t="s">
        <v>45</v>
      </c>
      <c r="M30" s="1" t="s">
        <v>2245</v>
      </c>
      <c r="N30" s="1" t="s">
        <v>2246</v>
      </c>
      <c r="O30" s="1" t="s">
        <v>1465</v>
      </c>
      <c r="P30" s="1">
        <v>8401</v>
      </c>
      <c r="Q30" s="1" t="s">
        <v>2247</v>
      </c>
      <c r="R30" s="1" t="s">
        <v>45</v>
      </c>
      <c r="S30" s="1">
        <v>29515</v>
      </c>
      <c r="T30" s="1" t="s">
        <v>45</v>
      </c>
    </row>
    <row r="31" spans="1:20" ht="15" customHeight="1" x14ac:dyDescent="0.25">
      <c r="A31" t="s">
        <v>1582</v>
      </c>
      <c r="B31" t="s">
        <v>424</v>
      </c>
      <c r="C31" s="35">
        <v>29055</v>
      </c>
      <c r="D31" s="1" t="str">
        <f>LEFT(PLAYERIDMAP[[#This Row],[PLAYERNAME]],FIND(" ",PLAYERIDMAP[[#This Row],[PLAYERNAME]],1))</f>
        <v xml:space="preserve">Rick </v>
      </c>
      <c r="E31" s="1" t="str">
        <f>MID(PLAYERIDMAP[PLAYERNAME],FIND(" ",PLAYERIDMAP[PLAYERNAME],1)+1,255)</f>
        <v>Ankiel</v>
      </c>
      <c r="F31" t="s">
        <v>1043</v>
      </c>
      <c r="G31" t="s">
        <v>1222</v>
      </c>
      <c r="H31" s="2">
        <v>1142</v>
      </c>
      <c r="I31">
        <v>150449</v>
      </c>
      <c r="J31" t="s">
        <v>424</v>
      </c>
      <c r="K31" s="1">
        <v>22045</v>
      </c>
      <c r="L31" s="1" t="s">
        <v>424</v>
      </c>
      <c r="M31" s="1" t="s">
        <v>2248</v>
      </c>
      <c r="N31" s="1" t="s">
        <v>2249</v>
      </c>
      <c r="O31" s="1" t="s">
        <v>1582</v>
      </c>
      <c r="P31" s="1">
        <v>6320</v>
      </c>
      <c r="Q31" s="1" t="s">
        <v>2250</v>
      </c>
      <c r="R31" s="1" t="s">
        <v>424</v>
      </c>
      <c r="S31" s="1"/>
      <c r="T31" s="1"/>
    </row>
    <row r="32" spans="1:20" x14ac:dyDescent="0.25">
      <c r="A32" t="s">
        <v>1617</v>
      </c>
      <c r="B32" t="s">
        <v>127</v>
      </c>
      <c r="C32" s="35">
        <v>29956</v>
      </c>
      <c r="D32" s="1" t="str">
        <f>LEFT(PLAYERIDMAP[[#This Row],[PLAYERNAME]],FIND(" ",PLAYERIDMAP[[#This Row],[PLAYERNAME]],1))</f>
        <v xml:space="preserve">Norichika </v>
      </c>
      <c r="E32" s="1" t="str">
        <f>MID(PLAYERIDMAP[PLAYERNAME],FIND(" ",PLAYERIDMAP[PLAYERNAME],1)+1,255)</f>
        <v>Aoki</v>
      </c>
      <c r="F32" t="s">
        <v>1046</v>
      </c>
      <c r="G32" t="s">
        <v>1222</v>
      </c>
      <c r="H32" s="2">
        <v>13075</v>
      </c>
      <c r="I32">
        <v>493114</v>
      </c>
      <c r="J32" t="s">
        <v>127</v>
      </c>
      <c r="K32" s="1">
        <v>1937143</v>
      </c>
      <c r="L32" s="1" t="s">
        <v>127</v>
      </c>
      <c r="M32" s="3" t="s">
        <v>2205</v>
      </c>
      <c r="N32" s="3" t="s">
        <v>2205</v>
      </c>
      <c r="O32" s="1" t="s">
        <v>1617</v>
      </c>
      <c r="P32" s="1">
        <v>9094</v>
      </c>
      <c r="Q32" s="1" t="s">
        <v>2251</v>
      </c>
      <c r="R32" s="1" t="s">
        <v>127</v>
      </c>
      <c r="S32" s="1">
        <v>32053</v>
      </c>
      <c r="T32" s="1" t="s">
        <v>127</v>
      </c>
    </row>
    <row r="33" spans="1:20" ht="15" customHeight="1" x14ac:dyDescent="0.25">
      <c r="A33" t="s">
        <v>1976</v>
      </c>
      <c r="B33" t="s">
        <v>641</v>
      </c>
      <c r="C33" s="35">
        <v>32412</v>
      </c>
      <c r="D33" s="1" t="str">
        <f>LEFT(PLAYERIDMAP[[#This Row],[PLAYERNAME]],FIND(" ",PLAYERIDMAP[[#This Row],[PLAYERNAME]],1))</f>
        <v xml:space="preserve">Chris </v>
      </c>
      <c r="E33" s="1" t="str">
        <f>MID(PLAYERIDMAP[PLAYERNAME],FIND(" ",PLAYERIDMAP[PLAYERNAME],1)+1,255)</f>
        <v>Archer</v>
      </c>
      <c r="F33" t="s">
        <v>1039</v>
      </c>
      <c r="G33" t="s">
        <v>2163</v>
      </c>
      <c r="H33" s="2">
        <v>6345</v>
      </c>
      <c r="I33">
        <v>502042</v>
      </c>
      <c r="J33" t="s">
        <v>641</v>
      </c>
      <c r="K33" s="1">
        <v>1758899</v>
      </c>
      <c r="L33" s="1" t="s">
        <v>641</v>
      </c>
      <c r="M33" s="3" t="s">
        <v>2205</v>
      </c>
      <c r="N33" s="3" t="s">
        <v>2205</v>
      </c>
      <c r="O33" s="1" t="s">
        <v>1976</v>
      </c>
      <c r="P33" s="1">
        <v>8849</v>
      </c>
      <c r="Q33" s="1" t="s">
        <v>2252</v>
      </c>
      <c r="R33" s="1" t="s">
        <v>641</v>
      </c>
      <c r="S33" s="1">
        <v>31003</v>
      </c>
      <c r="T33" s="1" t="s">
        <v>641</v>
      </c>
    </row>
    <row r="34" spans="1:20" ht="15" customHeight="1" x14ac:dyDescent="0.25">
      <c r="A34" t="s">
        <v>2253</v>
      </c>
      <c r="B34" t="s">
        <v>251</v>
      </c>
      <c r="C34" s="35">
        <v>33367</v>
      </c>
      <c r="D34" s="1" t="str">
        <f>LEFT(PLAYERIDMAP[[#This Row],[PLAYERNAME]],FIND(" ",PLAYERIDMAP[[#This Row],[PLAYERNAME]],1))</f>
        <v xml:space="preserve">Oswaldo </v>
      </c>
      <c r="E34" s="1" t="str">
        <f>MID(PLAYERIDMAP[PLAYERNAME],FIND(" ",PLAYERIDMAP[PLAYERNAME],1)+1,255)</f>
        <v>Arcia</v>
      </c>
      <c r="F34" s="1" t="s">
        <v>1052</v>
      </c>
      <c r="G34" t="s">
        <v>1222</v>
      </c>
      <c r="H34" s="2">
        <v>10306</v>
      </c>
      <c r="I34" s="1"/>
      <c r="J34" s="1"/>
      <c r="K34" s="1"/>
      <c r="L34" s="1"/>
      <c r="M34" s="3"/>
      <c r="N34" s="3"/>
      <c r="O34" s="1"/>
      <c r="P34" s="1"/>
      <c r="Q34" s="1"/>
      <c r="R34" s="1"/>
      <c r="S34" s="1">
        <v>31262</v>
      </c>
      <c r="T34" s="1" t="s">
        <v>251</v>
      </c>
    </row>
    <row r="35" spans="1:20" ht="15" customHeight="1" x14ac:dyDescent="0.25">
      <c r="A35" t="s">
        <v>1433</v>
      </c>
      <c r="B35" t="s">
        <v>206</v>
      </c>
      <c r="C35" s="35">
        <v>33344</v>
      </c>
      <c r="D35" s="1" t="str">
        <f>LEFT(PLAYERIDMAP[[#This Row],[PLAYERNAME]],FIND(" ",PLAYERIDMAP[[#This Row],[PLAYERNAME]],1))</f>
        <v xml:space="preserve">Nolan </v>
      </c>
      <c r="E35" s="1" t="str">
        <f>MID(PLAYERIDMAP[PLAYERNAME],FIND(" ",PLAYERIDMAP[PLAYERNAME],1)+1,255)</f>
        <v>Arenado</v>
      </c>
      <c r="F35" t="s">
        <v>1038</v>
      </c>
      <c r="G35" t="s">
        <v>6</v>
      </c>
      <c r="H35" s="2">
        <v>9777</v>
      </c>
      <c r="I35">
        <v>571448</v>
      </c>
      <c r="J35" t="s">
        <v>206</v>
      </c>
      <c r="K35" s="3" t="s">
        <v>2205</v>
      </c>
      <c r="L35" s="3" t="s">
        <v>2205</v>
      </c>
      <c r="M35" s="3" t="s">
        <v>2205</v>
      </c>
      <c r="N35" s="3" t="s">
        <v>2205</v>
      </c>
      <c r="O35" s="1" t="s">
        <v>1433</v>
      </c>
      <c r="P35" s="1">
        <v>9105</v>
      </c>
      <c r="Q35" s="1" t="s">
        <v>2254</v>
      </c>
      <c r="R35" s="1" t="s">
        <v>206</v>
      </c>
      <c r="S35" s="1">
        <v>31261</v>
      </c>
      <c r="T35" s="1" t="s">
        <v>206</v>
      </c>
    </row>
    <row r="36" spans="1:20" x14ac:dyDescent="0.25">
      <c r="A36" t="s">
        <v>1249</v>
      </c>
      <c r="B36" t="s">
        <v>191</v>
      </c>
      <c r="C36" s="35">
        <v>31417</v>
      </c>
      <c r="D36" s="1" t="str">
        <f>LEFT(PLAYERIDMAP[[#This Row],[PLAYERNAME]],FIND(" ",PLAYERIDMAP[[#This Row],[PLAYERNAME]],1))</f>
        <v xml:space="preserve">J.P. </v>
      </c>
      <c r="E36" s="1" t="str">
        <f>MID(PLAYERIDMAP[PLAYERNAME],FIND(" ",PLAYERIDMAP[PLAYERNAME],1)+1,255)</f>
        <v>Arencibia</v>
      </c>
      <c r="F36" t="s">
        <v>1036</v>
      </c>
      <c r="G36" t="s">
        <v>1215</v>
      </c>
      <c r="H36" s="2">
        <v>697</v>
      </c>
      <c r="I36">
        <v>450317</v>
      </c>
      <c r="J36" t="s">
        <v>191</v>
      </c>
      <c r="K36" s="1">
        <v>1522585</v>
      </c>
      <c r="L36" s="1" t="s">
        <v>191</v>
      </c>
      <c r="M36" s="3" t="s">
        <v>2205</v>
      </c>
      <c r="N36" s="1" t="s">
        <v>2255</v>
      </c>
      <c r="O36" s="1" t="s">
        <v>1249</v>
      </c>
      <c r="P36" s="1">
        <v>8655</v>
      </c>
      <c r="Q36" s="1" t="s">
        <v>2256</v>
      </c>
      <c r="R36" s="1" t="s">
        <v>191</v>
      </c>
      <c r="S36" s="1">
        <v>29537</v>
      </c>
      <c r="T36" s="1" t="s">
        <v>191</v>
      </c>
    </row>
    <row r="37" spans="1:20" x14ac:dyDescent="0.25">
      <c r="A37" t="s">
        <v>1394</v>
      </c>
      <c r="B37" t="s">
        <v>349</v>
      </c>
      <c r="C37" s="35">
        <v>30946</v>
      </c>
      <c r="D37" s="1" t="str">
        <f>LEFT(PLAYERIDMAP[[#This Row],[PLAYERNAME]],FIND(" ",PLAYERIDMAP[[#This Row],[PLAYERNAME]],1))</f>
        <v xml:space="preserve">Joaquin </v>
      </c>
      <c r="E37" s="1" t="str">
        <f>MID(PLAYERIDMAP[PLAYERNAME],FIND(" ",PLAYERIDMAP[PLAYERNAME],1)+1,255)</f>
        <v>Arias</v>
      </c>
      <c r="F37" t="s">
        <v>13</v>
      </c>
      <c r="G37" t="s">
        <v>5</v>
      </c>
      <c r="H37" s="2">
        <v>3817</v>
      </c>
      <c r="I37">
        <v>435078</v>
      </c>
      <c r="J37" t="s">
        <v>349</v>
      </c>
      <c r="K37" s="1">
        <v>538911</v>
      </c>
      <c r="L37" s="1" t="s">
        <v>349</v>
      </c>
      <c r="M37" s="1" t="s">
        <v>2257</v>
      </c>
      <c r="N37" s="1" t="s">
        <v>2258</v>
      </c>
      <c r="O37" s="1" t="s">
        <v>1394</v>
      </c>
      <c r="P37" s="1">
        <v>7880</v>
      </c>
      <c r="Q37" s="1" t="s">
        <v>2259</v>
      </c>
      <c r="R37" s="1" t="s">
        <v>349</v>
      </c>
      <c r="S37" s="1">
        <v>28603</v>
      </c>
      <c r="T37" s="1" t="s">
        <v>349</v>
      </c>
    </row>
    <row r="38" spans="1:20" x14ac:dyDescent="0.25">
      <c r="A38" t="s">
        <v>1932</v>
      </c>
      <c r="B38" t="s">
        <v>2260</v>
      </c>
      <c r="C38" s="35">
        <v>30771</v>
      </c>
      <c r="D38" s="1" t="str">
        <f>LEFT(PLAYERIDMAP[[#This Row],[PLAYERNAME]],FIND(" ",PLAYERIDMAP[[#This Row],[PLAYERNAME]],1))</f>
        <v xml:space="preserve">Jose </v>
      </c>
      <c r="E38" s="1" t="str">
        <f>MID(PLAYERIDMAP[PLAYERNAME],FIND(" ",PLAYERIDMAP[PLAYERNAME],1)+1,255)</f>
        <v>Arredondo</v>
      </c>
      <c r="F38" t="s">
        <v>1040</v>
      </c>
      <c r="G38" t="s">
        <v>2163</v>
      </c>
      <c r="H38" s="2">
        <v>4722</v>
      </c>
      <c r="I38">
        <v>461766</v>
      </c>
      <c r="J38" t="s">
        <v>2260</v>
      </c>
      <c r="K38" s="1">
        <v>580578</v>
      </c>
      <c r="L38" s="1" t="s">
        <v>2260</v>
      </c>
      <c r="M38" s="1" t="s">
        <v>2261</v>
      </c>
      <c r="N38" s="1" t="s">
        <v>2262</v>
      </c>
      <c r="O38" s="1" t="s">
        <v>1932</v>
      </c>
      <c r="P38" s="1">
        <v>8231</v>
      </c>
      <c r="Q38" s="1" t="s">
        <v>2263</v>
      </c>
      <c r="R38" s="1" t="s">
        <v>2260</v>
      </c>
      <c r="S38" s="1"/>
      <c r="T38" s="1"/>
    </row>
    <row r="39" spans="1:20" x14ac:dyDescent="0.25">
      <c r="A39" t="s">
        <v>1905</v>
      </c>
      <c r="B39" t="s">
        <v>804</v>
      </c>
      <c r="C39" s="35">
        <v>31477</v>
      </c>
      <c r="D39" s="1" t="str">
        <f>LEFT(PLAYERIDMAP[[#This Row],[PLAYERNAME]],FIND(" ",PLAYERIDMAP[[#This Row],[PLAYERNAME]],1))</f>
        <v xml:space="preserve">Jake </v>
      </c>
      <c r="E39" s="1" t="str">
        <f>MID(PLAYERIDMAP[PLAYERNAME],FIND(" ",PLAYERIDMAP[PLAYERNAME],1)+1,255)</f>
        <v>Arrieta</v>
      </c>
      <c r="F39" t="s">
        <v>1055</v>
      </c>
      <c r="G39" t="s">
        <v>2163</v>
      </c>
      <c r="H39" s="2">
        <v>4153</v>
      </c>
      <c r="I39">
        <v>453562</v>
      </c>
      <c r="J39" t="s">
        <v>804</v>
      </c>
      <c r="K39" s="1">
        <v>1619229</v>
      </c>
      <c r="L39" s="1" t="s">
        <v>804</v>
      </c>
      <c r="M39" s="1" t="s">
        <v>2264</v>
      </c>
      <c r="N39" s="1" t="s">
        <v>2265</v>
      </c>
      <c r="O39" s="1" t="s">
        <v>1905</v>
      </c>
      <c r="P39" s="1">
        <v>8623</v>
      </c>
      <c r="Q39" s="1" t="s">
        <v>2266</v>
      </c>
      <c r="R39" s="1" t="s">
        <v>804</v>
      </c>
      <c r="S39" s="1">
        <v>30145</v>
      </c>
      <c r="T39" s="1" t="s">
        <v>804</v>
      </c>
    </row>
    <row r="40" spans="1:20" x14ac:dyDescent="0.25">
      <c r="A40" t="s">
        <v>1780</v>
      </c>
      <c r="B40" t="s">
        <v>617</v>
      </c>
      <c r="C40" s="35">
        <v>28180</v>
      </c>
      <c r="D40" s="1" t="str">
        <f>LEFT(PLAYERIDMAP[[#This Row],[PLAYERNAME]],FIND(" ",PLAYERIDMAP[[#This Row],[PLAYERNAME]],1))</f>
        <v xml:space="preserve">Bronson </v>
      </c>
      <c r="E40" s="1" t="str">
        <f>MID(PLAYERIDMAP[PLAYERNAME],FIND(" ",PLAYERIDMAP[PLAYERNAME],1)+1,255)</f>
        <v>Arroyo</v>
      </c>
      <c r="F40" t="s">
        <v>1040</v>
      </c>
      <c r="G40" t="s">
        <v>2163</v>
      </c>
      <c r="H40" s="2">
        <v>978</v>
      </c>
      <c r="I40">
        <v>276520</v>
      </c>
      <c r="J40" t="s">
        <v>617</v>
      </c>
      <c r="K40" s="1">
        <v>22106</v>
      </c>
      <c r="L40" s="1" t="s">
        <v>617</v>
      </c>
      <c r="M40" s="1" t="s">
        <v>2267</v>
      </c>
      <c r="N40" s="1" t="s">
        <v>2268</v>
      </c>
      <c r="O40" s="1" t="s">
        <v>1780</v>
      </c>
      <c r="P40" s="1">
        <v>6498</v>
      </c>
      <c r="Q40" s="1" t="s">
        <v>2269</v>
      </c>
      <c r="R40" s="1" t="s">
        <v>617</v>
      </c>
      <c r="S40" s="1">
        <v>4416</v>
      </c>
      <c r="T40" s="1" t="s">
        <v>617</v>
      </c>
    </row>
    <row r="41" spans="1:20" x14ac:dyDescent="0.25">
      <c r="A41" t="s">
        <v>2270</v>
      </c>
      <c r="B41" t="s">
        <v>297</v>
      </c>
      <c r="C41" s="35">
        <v>33054</v>
      </c>
      <c r="D41" s="1" t="str">
        <f>LEFT(PLAYERIDMAP[[#This Row],[PLAYERNAME]],FIND(" ",PLAYERIDMAP[[#This Row],[PLAYERNAME]],1))</f>
        <v xml:space="preserve">Cody </v>
      </c>
      <c r="E41" s="1" t="str">
        <f>MID(PLAYERIDMAP[PLAYERNAME],FIND(" ",PLAYERIDMAP[PLAYERNAME],1)+1,255)</f>
        <v>Asche</v>
      </c>
      <c r="F41" s="1" t="s">
        <v>1054</v>
      </c>
      <c r="G41" t="s">
        <v>6</v>
      </c>
      <c r="H41" s="2">
        <v>11997</v>
      </c>
      <c r="I41" s="1">
        <v>605125</v>
      </c>
      <c r="J41" s="1" t="s">
        <v>297</v>
      </c>
      <c r="K41" s="1"/>
      <c r="L41" s="1"/>
      <c r="M41" s="1"/>
      <c r="N41" s="1"/>
      <c r="O41" s="1" t="s">
        <v>2270</v>
      </c>
      <c r="P41" s="1"/>
      <c r="Q41" s="1"/>
      <c r="R41" s="1"/>
      <c r="S41" s="1">
        <v>32637</v>
      </c>
      <c r="T41" s="1" t="s">
        <v>297</v>
      </c>
    </row>
    <row r="42" spans="1:20" ht="15" customHeight="1" x14ac:dyDescent="0.25">
      <c r="A42" t="s">
        <v>1995</v>
      </c>
      <c r="B42" t="s">
        <v>806</v>
      </c>
      <c r="C42" s="35">
        <v>27848</v>
      </c>
      <c r="D42" s="1" t="str">
        <f>LEFT(PLAYERIDMAP[[#This Row],[PLAYERNAME]],FIND(" ",PLAYERIDMAP[[#This Row],[PLAYERNAME]],1))</f>
        <v xml:space="preserve">Scott </v>
      </c>
      <c r="E42" s="1" t="str">
        <f>MID(PLAYERIDMAP[PLAYERNAME],FIND(" ",PLAYERIDMAP[PLAYERNAME],1)+1,255)</f>
        <v>Atchison</v>
      </c>
      <c r="F42" t="s">
        <v>1029</v>
      </c>
      <c r="G42" t="s">
        <v>2163</v>
      </c>
      <c r="H42" s="2">
        <v>2642</v>
      </c>
      <c r="I42">
        <v>425786</v>
      </c>
      <c r="J42" t="s">
        <v>806</v>
      </c>
      <c r="K42" s="1">
        <v>293126</v>
      </c>
      <c r="L42" s="1" t="s">
        <v>806</v>
      </c>
      <c r="M42" s="3" t="s">
        <v>2205</v>
      </c>
      <c r="N42" s="1" t="s">
        <v>2271</v>
      </c>
      <c r="O42" s="1" t="s">
        <v>1995</v>
      </c>
      <c r="P42" s="1">
        <v>7391</v>
      </c>
      <c r="Q42" s="1" t="s">
        <v>2272</v>
      </c>
      <c r="R42" s="1" t="s">
        <v>806</v>
      </c>
      <c r="S42" s="1">
        <v>4755</v>
      </c>
      <c r="T42" s="1" t="s">
        <v>806</v>
      </c>
    </row>
    <row r="43" spans="1:20" ht="15" customHeight="1" x14ac:dyDescent="0.25">
      <c r="A43" t="s">
        <v>2023</v>
      </c>
      <c r="B43" t="s">
        <v>893</v>
      </c>
      <c r="C43" s="35">
        <v>32515</v>
      </c>
      <c r="D43" s="1" t="str">
        <f>LEFT(PLAYERIDMAP[[#This Row],[PLAYERNAME]],FIND(" ",PLAYERIDMAP[[#This Row],[PLAYERNAME]],1))</f>
        <v xml:space="preserve">Phillippe </v>
      </c>
      <c r="E43" s="1" t="str">
        <f>MID(PLAYERIDMAP[PLAYERNAME],FIND(" ",PLAYERIDMAP[PLAYERNAME],1)+1,255)</f>
        <v>Aumont</v>
      </c>
      <c r="F43" t="s">
        <v>1054</v>
      </c>
      <c r="G43" t="s">
        <v>2163</v>
      </c>
      <c r="H43" s="2">
        <v>5362</v>
      </c>
      <c r="I43">
        <v>518418</v>
      </c>
      <c r="J43" t="s">
        <v>893</v>
      </c>
      <c r="K43" s="1">
        <v>1499971</v>
      </c>
      <c r="L43" s="1" t="s">
        <v>893</v>
      </c>
      <c r="M43" s="3" t="s">
        <v>2205</v>
      </c>
      <c r="N43" s="3" t="s">
        <v>2205</v>
      </c>
      <c r="O43" s="1" t="s">
        <v>2023</v>
      </c>
      <c r="P43" s="1">
        <v>8643</v>
      </c>
      <c r="Q43" s="1" t="s">
        <v>2273</v>
      </c>
      <c r="R43" s="1" t="s">
        <v>893</v>
      </c>
      <c r="S43" s="1">
        <v>29501</v>
      </c>
      <c r="T43" s="1" t="s">
        <v>893</v>
      </c>
    </row>
    <row r="44" spans="1:20" x14ac:dyDescent="0.25">
      <c r="A44" t="s">
        <v>1138</v>
      </c>
      <c r="B44" t="s">
        <v>2274</v>
      </c>
      <c r="C44" s="35">
        <v>32874</v>
      </c>
      <c r="D44" s="1" t="str">
        <f>LEFT(PLAYERIDMAP[[#This Row],[PLAYERNAME]],FIND(" ",PLAYERIDMAP[[#This Row],[PLAYERNAME]],1))</f>
        <v xml:space="preserve">Xavier </v>
      </c>
      <c r="E44" s="1" t="str">
        <f>MID(PLAYERIDMAP[PLAYERNAME],FIND(" ",PLAYERIDMAP[PLAYERNAME],1)+1,255)</f>
        <v>Avery</v>
      </c>
      <c r="F44" t="s">
        <v>1033</v>
      </c>
      <c r="G44" t="s">
        <v>1222</v>
      </c>
      <c r="H44" s="2">
        <v>8471</v>
      </c>
      <c r="I44">
        <v>542897</v>
      </c>
      <c r="J44" t="s">
        <v>2274</v>
      </c>
      <c r="K44" s="1">
        <v>1741206</v>
      </c>
      <c r="L44" s="1" t="s">
        <v>2274</v>
      </c>
      <c r="M44" s="3" t="s">
        <v>2205</v>
      </c>
      <c r="N44" s="3" t="s">
        <v>2205</v>
      </c>
      <c r="O44" s="1" t="s">
        <v>1138</v>
      </c>
      <c r="P44" s="1">
        <v>9181</v>
      </c>
      <c r="Q44" s="1" t="s">
        <v>2275</v>
      </c>
      <c r="R44" s="1" t="s">
        <v>2274</v>
      </c>
      <c r="S44" s="1">
        <v>30827</v>
      </c>
      <c r="T44" s="1" t="s">
        <v>2274</v>
      </c>
    </row>
    <row r="45" spans="1:20" ht="15" customHeight="1" x14ac:dyDescent="0.25">
      <c r="A45" t="s">
        <v>1246</v>
      </c>
      <c r="B45" t="s">
        <v>222</v>
      </c>
      <c r="C45" s="35">
        <v>31806</v>
      </c>
      <c r="D45" s="1" t="str">
        <f>LEFT(PLAYERIDMAP[[#This Row],[PLAYERNAME]],FIND(" ",PLAYERIDMAP[[#This Row],[PLAYERNAME]],1))</f>
        <v xml:space="preserve">Alex </v>
      </c>
      <c r="E45" s="1" t="str">
        <f>MID(PLAYERIDMAP[PLAYERNAME],FIND(" ",PLAYERIDMAP[PLAYERNAME],1)+1,255)</f>
        <v>Avila</v>
      </c>
      <c r="F45" t="s">
        <v>1030</v>
      </c>
      <c r="G45" t="s">
        <v>1215</v>
      </c>
      <c r="H45" s="2">
        <v>7476</v>
      </c>
      <c r="I45">
        <v>488671</v>
      </c>
      <c r="J45" t="s">
        <v>222</v>
      </c>
      <c r="K45" s="1">
        <v>1660422</v>
      </c>
      <c r="L45" s="1" t="s">
        <v>222</v>
      </c>
      <c r="M45" s="1" t="s">
        <v>2276</v>
      </c>
      <c r="N45" s="1" t="s">
        <v>2277</v>
      </c>
      <c r="O45" s="1" t="s">
        <v>1246</v>
      </c>
      <c r="P45" s="1">
        <v>8550</v>
      </c>
      <c r="Q45" s="1" t="s">
        <v>2278</v>
      </c>
      <c r="R45" s="1" t="s">
        <v>222</v>
      </c>
      <c r="S45" s="1">
        <v>30115</v>
      </c>
      <c r="T45" s="1" t="s">
        <v>222</v>
      </c>
    </row>
    <row r="46" spans="1:20" ht="15" customHeight="1" x14ac:dyDescent="0.25">
      <c r="A46" t="s">
        <v>2016</v>
      </c>
      <c r="B46" t="s">
        <v>677</v>
      </c>
      <c r="C46" s="35">
        <v>32708</v>
      </c>
      <c r="D46" s="1" t="str">
        <f>LEFT(PLAYERIDMAP[[#This Row],[PLAYERNAME]],FIND(" ",PLAYERIDMAP[[#This Row],[PLAYERNAME]],1))</f>
        <v xml:space="preserve">Luis </v>
      </c>
      <c r="E46" s="1" t="str">
        <f>MID(PLAYERIDMAP[PLAYERNAME],FIND(" ",PLAYERIDMAP[PLAYERNAME],1)+1,255)</f>
        <v>Avilan</v>
      </c>
      <c r="F46" t="s">
        <v>1041</v>
      </c>
      <c r="G46" t="s">
        <v>2163</v>
      </c>
      <c r="H46" s="2">
        <v>2882</v>
      </c>
      <c r="I46">
        <v>501593</v>
      </c>
      <c r="J46" t="s">
        <v>677</v>
      </c>
      <c r="K46" s="1">
        <v>1812884</v>
      </c>
      <c r="L46" s="1" t="s">
        <v>677</v>
      </c>
      <c r="M46" s="3" t="s">
        <v>2205</v>
      </c>
      <c r="N46" s="3" t="s">
        <v>2205</v>
      </c>
      <c r="O46" s="1" t="s">
        <v>2016</v>
      </c>
      <c r="P46" s="1">
        <v>9233</v>
      </c>
      <c r="Q46" s="1" t="s">
        <v>2279</v>
      </c>
      <c r="R46" s="1" t="s">
        <v>677</v>
      </c>
      <c r="S46" s="1">
        <v>31465</v>
      </c>
      <c r="T46" s="1" t="s">
        <v>677</v>
      </c>
    </row>
    <row r="47" spans="1:20" x14ac:dyDescent="0.25">
      <c r="A47" t="s">
        <v>1348</v>
      </c>
      <c r="B47" t="s">
        <v>164</v>
      </c>
      <c r="C47" s="35">
        <v>29658</v>
      </c>
      <c r="D47" s="1" t="str">
        <f>LEFT(PLAYERIDMAP[[#This Row],[PLAYERNAME]],FIND(" ",PLAYERIDMAP[[#This Row],[PLAYERNAME]],1))</f>
        <v xml:space="preserve">Mike </v>
      </c>
      <c r="E47" s="1" t="str">
        <f>MID(PLAYERIDMAP[PLAYERNAME],FIND(" ",PLAYERIDMAP[PLAYERNAME],1)+1,255)</f>
        <v>Aviles</v>
      </c>
      <c r="F47" t="s">
        <v>1034</v>
      </c>
      <c r="G47" t="s">
        <v>1219</v>
      </c>
      <c r="H47" s="2">
        <v>5986</v>
      </c>
      <c r="I47">
        <v>449107</v>
      </c>
      <c r="J47" t="s">
        <v>164</v>
      </c>
      <c r="K47" s="1">
        <v>490430</v>
      </c>
      <c r="L47" s="1" t="s">
        <v>164</v>
      </c>
      <c r="M47" s="1" t="s">
        <v>2280</v>
      </c>
      <c r="N47" s="1" t="s">
        <v>2281</v>
      </c>
      <c r="O47" s="1" t="s">
        <v>1348</v>
      </c>
      <c r="P47" s="1">
        <v>8260</v>
      </c>
      <c r="Q47" s="1" t="s">
        <v>2282</v>
      </c>
      <c r="R47" s="1" t="s">
        <v>164</v>
      </c>
      <c r="S47" s="1">
        <v>29145</v>
      </c>
      <c r="T47" s="1" t="s">
        <v>164</v>
      </c>
    </row>
    <row r="48" spans="1:20" x14ac:dyDescent="0.25">
      <c r="A48" t="s">
        <v>2283</v>
      </c>
      <c r="B48" t="s">
        <v>1025</v>
      </c>
      <c r="C48" s="35">
        <v>31258</v>
      </c>
      <c r="D48" s="1" t="str">
        <f>LEFT(PLAYERIDMAP[[#This Row],[PLAYERNAME]],FIND(" ",PLAYERIDMAP[[#This Row],[PLAYERNAME]],1))</f>
        <v xml:space="preserve">Dylan </v>
      </c>
      <c r="E48" s="1" t="str">
        <f>MID(PLAYERIDMAP[PLAYERNAME],FIND(" ",PLAYERIDMAP[PLAYERNAME],1)+1,255)</f>
        <v>Axelrod</v>
      </c>
      <c r="F48" t="s">
        <v>1056</v>
      </c>
      <c r="G48" s="4" t="s">
        <v>2163</v>
      </c>
      <c r="H48" s="2">
        <v>9303</v>
      </c>
      <c r="I48" s="4" t="s">
        <v>2205</v>
      </c>
      <c r="J48" s="4" t="s">
        <v>2205</v>
      </c>
      <c r="K48" s="3" t="s">
        <v>2205</v>
      </c>
      <c r="L48" s="3" t="s">
        <v>2205</v>
      </c>
      <c r="M48" s="3" t="s">
        <v>2205</v>
      </c>
      <c r="N48" s="3" t="s">
        <v>2205</v>
      </c>
      <c r="O48" s="3" t="s">
        <v>2205</v>
      </c>
      <c r="P48" s="3" t="s">
        <v>2205</v>
      </c>
      <c r="Q48" s="3" t="s">
        <v>2205</v>
      </c>
      <c r="R48" s="3" t="s">
        <v>2205</v>
      </c>
      <c r="S48" s="3">
        <v>29727</v>
      </c>
      <c r="T48" s="1" t="s">
        <v>1025</v>
      </c>
    </row>
    <row r="49" spans="1:20" ht="15" customHeight="1" x14ac:dyDescent="0.25">
      <c r="A49" t="s">
        <v>1676</v>
      </c>
      <c r="B49" t="s">
        <v>767</v>
      </c>
      <c r="C49" s="35">
        <v>30407</v>
      </c>
      <c r="D49" s="1" t="str">
        <f>LEFT(PLAYERIDMAP[[#This Row],[PLAYERNAME]],FIND(" ",PLAYERIDMAP[[#This Row],[PLAYERNAME]],1))</f>
        <v xml:space="preserve">John </v>
      </c>
      <c r="E49" s="1" t="str">
        <f>MID(PLAYERIDMAP[PLAYERNAME],FIND(" ",PLAYERIDMAP[PLAYERNAME],1)+1,255)</f>
        <v>Axford</v>
      </c>
      <c r="F49" t="s">
        <v>1034</v>
      </c>
      <c r="G49" t="s">
        <v>2163</v>
      </c>
      <c r="H49" s="2">
        <v>9059</v>
      </c>
      <c r="I49">
        <v>446099</v>
      </c>
      <c r="J49" t="s">
        <v>767</v>
      </c>
      <c r="K49" s="1">
        <v>1707287</v>
      </c>
      <c r="L49" s="1" t="s">
        <v>767</v>
      </c>
      <c r="M49" s="1" t="s">
        <v>2284</v>
      </c>
      <c r="N49" s="1" t="s">
        <v>2285</v>
      </c>
      <c r="O49" s="1" t="s">
        <v>1676</v>
      </c>
      <c r="P49" s="1">
        <v>8583</v>
      </c>
      <c r="Q49" s="1" t="s">
        <v>2286</v>
      </c>
      <c r="R49" s="1" t="s">
        <v>767</v>
      </c>
      <c r="S49" s="1">
        <v>30378</v>
      </c>
      <c r="T49" s="1" t="s">
        <v>767</v>
      </c>
    </row>
    <row r="50" spans="1:20" x14ac:dyDescent="0.25">
      <c r="A50" t="s">
        <v>1981</v>
      </c>
      <c r="B50" t="s">
        <v>855</v>
      </c>
      <c r="C50" s="35">
        <v>28502</v>
      </c>
      <c r="D50" s="1" t="str">
        <f>LEFT(PLAYERIDMAP[[#This Row],[PLAYERNAME]],FIND(" ",PLAYERIDMAP[[#This Row],[PLAYERNAME]],1))</f>
        <v xml:space="preserve">Luis </v>
      </c>
      <c r="E50" s="1" t="str">
        <f>MID(PLAYERIDMAP[PLAYERNAME],FIND(" ",PLAYERIDMAP[PLAYERNAME],1)+1,255)</f>
        <v>Ayala</v>
      </c>
      <c r="F50" t="s">
        <v>1033</v>
      </c>
      <c r="G50" t="s">
        <v>2163</v>
      </c>
      <c r="H50" s="2">
        <v>1650</v>
      </c>
      <c r="I50">
        <v>425646</v>
      </c>
      <c r="J50" t="s">
        <v>855</v>
      </c>
      <c r="K50" s="1">
        <v>225309</v>
      </c>
      <c r="L50" s="1" t="s">
        <v>855</v>
      </c>
      <c r="M50" s="1" t="s">
        <v>2287</v>
      </c>
      <c r="N50" s="1" t="s">
        <v>2288</v>
      </c>
      <c r="O50" s="1" t="s">
        <v>1981</v>
      </c>
      <c r="P50" s="1">
        <v>7080</v>
      </c>
      <c r="Q50" s="1" t="s">
        <v>2289</v>
      </c>
      <c r="R50" s="1" t="s">
        <v>855</v>
      </c>
      <c r="S50" s="1">
        <v>5389</v>
      </c>
      <c r="T50" s="1" t="s">
        <v>855</v>
      </c>
    </row>
    <row r="51" spans="1:20" x14ac:dyDescent="0.25">
      <c r="A51" t="s">
        <v>1467</v>
      </c>
      <c r="B51" t="s">
        <v>129</v>
      </c>
      <c r="C51" s="35">
        <v>30695</v>
      </c>
      <c r="D51" s="1" t="str">
        <f>LEFT(PLAYERIDMAP[[#This Row],[PLAYERNAME]],FIND(" ",PLAYERIDMAP[[#This Row],[PLAYERNAME]],1))</f>
        <v xml:space="preserve">Erick </v>
      </c>
      <c r="E51" s="1" t="str">
        <f>MID(PLAYERIDMAP[PLAYERNAME],FIND(" ",PLAYERIDMAP[PLAYERNAME],1)+1,255)</f>
        <v>Aybar</v>
      </c>
      <c r="F51" t="s">
        <v>1035</v>
      </c>
      <c r="G51" t="s">
        <v>1219</v>
      </c>
      <c r="H51" s="2">
        <v>4082</v>
      </c>
      <c r="I51">
        <v>430947</v>
      </c>
      <c r="J51" t="s">
        <v>129</v>
      </c>
      <c r="K51" s="1">
        <v>479165</v>
      </c>
      <c r="L51" s="1" t="s">
        <v>129</v>
      </c>
      <c r="M51" s="1" t="s">
        <v>2290</v>
      </c>
      <c r="N51" s="1" t="s">
        <v>2291</v>
      </c>
      <c r="O51" s="1" t="s">
        <v>1467</v>
      </c>
      <c r="P51" s="1">
        <v>7744</v>
      </c>
      <c r="Q51" s="1" t="s">
        <v>2292</v>
      </c>
      <c r="R51" s="1" t="s">
        <v>129</v>
      </c>
      <c r="S51" s="1">
        <v>6522</v>
      </c>
      <c r="T51" s="1" t="s">
        <v>129</v>
      </c>
    </row>
    <row r="52" spans="1:20" x14ac:dyDescent="0.25">
      <c r="A52" t="s">
        <v>1991</v>
      </c>
      <c r="B52" t="s">
        <v>780</v>
      </c>
      <c r="C52" s="35">
        <v>30355</v>
      </c>
      <c r="D52" s="1" t="str">
        <f>LEFT(PLAYERIDMAP[[#This Row],[PLAYERNAME]],FIND(" ",PLAYERIDMAP[[#This Row],[PLAYERNAME]],1))</f>
        <v xml:space="preserve">Burke </v>
      </c>
      <c r="E52" s="1" t="str">
        <f>MID(PLAYERIDMAP[PLAYERNAME],FIND(" ",PLAYERIDMAP[PLAYERNAME],1)+1,255)</f>
        <v>Badenhop</v>
      </c>
      <c r="F52" t="s">
        <v>1047</v>
      </c>
      <c r="G52" t="s">
        <v>2163</v>
      </c>
      <c r="H52" s="2">
        <v>9736</v>
      </c>
      <c r="I52">
        <v>488674</v>
      </c>
      <c r="J52" t="s">
        <v>780</v>
      </c>
      <c r="K52" s="1">
        <v>1473574</v>
      </c>
      <c r="L52" s="1" t="s">
        <v>780</v>
      </c>
      <c r="M52" s="1" t="s">
        <v>2293</v>
      </c>
      <c r="N52" s="1" t="s">
        <v>2294</v>
      </c>
      <c r="O52" s="1" t="s">
        <v>1991</v>
      </c>
      <c r="P52" s="1">
        <v>8215</v>
      </c>
      <c r="Q52" s="1" t="s">
        <v>2295</v>
      </c>
      <c r="R52" s="1" t="s">
        <v>780</v>
      </c>
      <c r="S52" s="1">
        <v>29090</v>
      </c>
      <c r="T52" s="1" t="s">
        <v>780</v>
      </c>
    </row>
    <row r="53" spans="1:20" ht="15" customHeight="1" x14ac:dyDescent="0.25">
      <c r="A53" t="s">
        <v>1916</v>
      </c>
      <c r="B53" t="s">
        <v>736</v>
      </c>
      <c r="C53" s="35">
        <v>30833</v>
      </c>
      <c r="D53" s="1" t="str">
        <f>LEFT(PLAYERIDMAP[[#This Row],[PLAYERNAME]],FIND(" ",PLAYERIDMAP[[#This Row],[PLAYERNAME]],1))</f>
        <v xml:space="preserve">Andrew </v>
      </c>
      <c r="E53" s="1" t="str">
        <f>MID(PLAYERIDMAP[PLAYERNAME],FIND(" ",PLAYERIDMAP[PLAYERNAME],1)+1,255)</f>
        <v>Bailey</v>
      </c>
      <c r="F53" t="s">
        <v>1029</v>
      </c>
      <c r="G53" t="s">
        <v>2163</v>
      </c>
      <c r="H53" s="2">
        <v>1368</v>
      </c>
      <c r="I53">
        <v>457732</v>
      </c>
      <c r="J53" t="s">
        <v>736</v>
      </c>
      <c r="K53" s="1">
        <v>1655624</v>
      </c>
      <c r="L53" s="1" t="s">
        <v>736</v>
      </c>
      <c r="M53" s="1" t="s">
        <v>2296</v>
      </c>
      <c r="N53" s="1" t="s">
        <v>2297</v>
      </c>
      <c r="O53" s="1" t="s">
        <v>1916</v>
      </c>
      <c r="P53" s="1">
        <v>8440</v>
      </c>
      <c r="Q53" s="1" t="s">
        <v>2298</v>
      </c>
      <c r="R53" s="1" t="s">
        <v>736</v>
      </c>
      <c r="S53" s="1">
        <v>30096</v>
      </c>
      <c r="T53" s="1" t="s">
        <v>736</v>
      </c>
    </row>
    <row r="54" spans="1:20" x14ac:dyDescent="0.25">
      <c r="A54" t="s">
        <v>1699</v>
      </c>
      <c r="B54" t="s">
        <v>584</v>
      </c>
      <c r="C54" s="35">
        <v>31535</v>
      </c>
      <c r="D54" s="1" t="str">
        <f>LEFT(PLAYERIDMAP[[#This Row],[PLAYERNAME]],FIND(" ",PLAYERIDMAP[[#This Row],[PLAYERNAME]],1))</f>
        <v xml:space="preserve">Homer </v>
      </c>
      <c r="E54" s="1" t="str">
        <f>MID(PLAYERIDMAP[PLAYERNAME],FIND(" ",PLAYERIDMAP[PLAYERNAME],1)+1,255)</f>
        <v>Bailey</v>
      </c>
      <c r="F54" t="s">
        <v>1040</v>
      </c>
      <c r="G54" t="s">
        <v>2163</v>
      </c>
      <c r="H54" s="2">
        <v>8362</v>
      </c>
      <c r="I54">
        <v>456701</v>
      </c>
      <c r="J54" t="s">
        <v>584</v>
      </c>
      <c r="K54" s="1">
        <v>583492</v>
      </c>
      <c r="L54" s="1" t="s">
        <v>584</v>
      </c>
      <c r="M54" s="1" t="s">
        <v>2299</v>
      </c>
      <c r="N54" s="1" t="s">
        <v>2300</v>
      </c>
      <c r="O54" s="1" t="s">
        <v>1699</v>
      </c>
      <c r="P54" s="1">
        <v>7944</v>
      </c>
      <c r="Q54" s="1" t="s">
        <v>2301</v>
      </c>
      <c r="R54" s="1" t="s">
        <v>584</v>
      </c>
      <c r="S54" s="1">
        <v>28668</v>
      </c>
      <c r="T54" s="1" t="s">
        <v>584</v>
      </c>
    </row>
    <row r="55" spans="1:20" x14ac:dyDescent="0.25">
      <c r="A55" t="s">
        <v>1318</v>
      </c>
      <c r="B55" t="s">
        <v>469</v>
      </c>
      <c r="C55" s="35">
        <v>29606</v>
      </c>
      <c r="D55" s="1" t="str">
        <f>LEFT(PLAYERIDMAP[[#This Row],[PLAYERNAME]],FIND(" ",PLAYERIDMAP[[#This Row],[PLAYERNAME]],1))</f>
        <v xml:space="preserve">John </v>
      </c>
      <c r="E55" s="1" t="str">
        <f>MID(PLAYERIDMAP[PLAYERNAME],FIND(" ",PLAYERIDMAP[PLAYERNAME],1)+1,255)</f>
        <v>Baker</v>
      </c>
      <c r="F55" t="s">
        <v>1051</v>
      </c>
      <c r="G55" t="s">
        <v>1215</v>
      </c>
      <c r="H55" s="2">
        <v>4756</v>
      </c>
      <c r="I55">
        <v>434633</v>
      </c>
      <c r="J55" t="s">
        <v>469</v>
      </c>
      <c r="K55" s="1">
        <v>532994</v>
      </c>
      <c r="L55" s="1" t="s">
        <v>469</v>
      </c>
      <c r="M55" s="1" t="s">
        <v>2302</v>
      </c>
      <c r="N55" s="1" t="s">
        <v>2303</v>
      </c>
      <c r="O55" s="1" t="s">
        <v>1318</v>
      </c>
      <c r="P55" s="1">
        <v>8297</v>
      </c>
      <c r="Q55" s="1" t="s">
        <v>2304</v>
      </c>
      <c r="R55" s="1" t="s">
        <v>469</v>
      </c>
      <c r="S55" s="1">
        <v>29183</v>
      </c>
      <c r="T55" s="1" t="s">
        <v>469</v>
      </c>
    </row>
    <row r="56" spans="1:20" x14ac:dyDescent="0.25">
      <c r="A56" t="s">
        <v>1762</v>
      </c>
      <c r="B56" t="s">
        <v>963</v>
      </c>
      <c r="C56" s="35">
        <v>29848</v>
      </c>
      <c r="D56" s="1" t="str">
        <f>LEFT(PLAYERIDMAP[[#This Row],[PLAYERNAME]],FIND(" ",PLAYERIDMAP[[#This Row],[PLAYERNAME]],1))</f>
        <v xml:space="preserve">Scott </v>
      </c>
      <c r="E56" s="1" t="str">
        <f>MID(PLAYERIDMAP[PLAYERNAME],FIND(" ",PLAYERIDMAP[PLAYERNAME],1)+1,255)</f>
        <v>Baker</v>
      </c>
      <c r="F56" t="s">
        <v>1055</v>
      </c>
      <c r="G56" t="s">
        <v>2163</v>
      </c>
      <c r="H56" s="2">
        <v>6176</v>
      </c>
      <c r="I56">
        <v>435044</v>
      </c>
      <c r="J56" t="s">
        <v>963</v>
      </c>
      <c r="K56" s="1">
        <v>546225</v>
      </c>
      <c r="L56" s="1" t="s">
        <v>963</v>
      </c>
      <c r="M56" s="1" t="s">
        <v>2305</v>
      </c>
      <c r="N56" s="1" t="s">
        <v>2306</v>
      </c>
      <c r="O56" s="1" t="s">
        <v>1762</v>
      </c>
      <c r="P56" s="1">
        <v>7533</v>
      </c>
      <c r="Q56" s="1" t="s">
        <v>2307</v>
      </c>
      <c r="R56" s="1" t="s">
        <v>963</v>
      </c>
      <c r="S56" s="1">
        <v>6261</v>
      </c>
      <c r="T56" s="1" t="s">
        <v>963</v>
      </c>
    </row>
    <row r="57" spans="1:20" ht="15" customHeight="1" x14ac:dyDescent="0.25">
      <c r="A57" t="s">
        <v>2083</v>
      </c>
      <c r="B57" t="s">
        <v>2308</v>
      </c>
      <c r="C57" s="35">
        <v>31569</v>
      </c>
      <c r="D57" s="1" t="str">
        <f>LEFT(PLAYERIDMAP[[#This Row],[PLAYERNAME]],FIND(" ",PLAYERIDMAP[[#This Row],[PLAYERNAME]],1))</f>
        <v xml:space="preserve">Collin </v>
      </c>
      <c r="E57" s="1" t="str">
        <f>MID(PLAYERIDMAP[PLAYERNAME],FIND(" ",PLAYERIDMAP[PLAYERNAME],1)+1,255)</f>
        <v>Balester</v>
      </c>
      <c r="F57" t="s">
        <v>1030</v>
      </c>
      <c r="G57" t="s">
        <v>2163</v>
      </c>
      <c r="H57" s="2">
        <v>6883</v>
      </c>
      <c r="I57">
        <v>444446</v>
      </c>
      <c r="J57" t="s">
        <v>2308</v>
      </c>
      <c r="K57" s="1">
        <v>1262856</v>
      </c>
      <c r="L57" s="1" t="s">
        <v>2308</v>
      </c>
      <c r="M57" s="1" t="s">
        <v>2309</v>
      </c>
      <c r="N57" s="1" t="s">
        <v>2310</v>
      </c>
      <c r="O57" s="1" t="s">
        <v>2083</v>
      </c>
      <c r="P57" s="1">
        <v>8184</v>
      </c>
      <c r="Q57" s="1" t="s">
        <v>2311</v>
      </c>
      <c r="R57" s="1" t="s">
        <v>2308</v>
      </c>
      <c r="S57" s="1"/>
      <c r="T57" s="1"/>
    </row>
    <row r="58" spans="1:20" x14ac:dyDescent="0.25">
      <c r="A58" t="s">
        <v>1731</v>
      </c>
      <c r="B58" t="s">
        <v>614</v>
      </c>
      <c r="C58" s="35">
        <v>28489</v>
      </c>
      <c r="D58" s="1" t="str">
        <f>LEFT(PLAYERIDMAP[[#This Row],[PLAYERNAME]],FIND(" ",PLAYERIDMAP[[#This Row],[PLAYERNAME]],1))</f>
        <v xml:space="preserve">Grant </v>
      </c>
      <c r="E58" s="1" t="str">
        <f>MID(PLAYERIDMAP[PLAYERNAME],FIND(" ",PLAYERIDMAP[PLAYERNAME],1)+1,255)</f>
        <v>Balfour</v>
      </c>
      <c r="G58" t="s">
        <v>2163</v>
      </c>
      <c r="H58" s="2">
        <v>718</v>
      </c>
      <c r="I58">
        <v>346797</v>
      </c>
      <c r="J58" t="s">
        <v>614</v>
      </c>
      <c r="K58" s="1">
        <v>223474</v>
      </c>
      <c r="L58" s="1" t="s">
        <v>614</v>
      </c>
      <c r="M58" s="1" t="s">
        <v>2312</v>
      </c>
      <c r="N58" s="1" t="s">
        <v>2313</v>
      </c>
      <c r="O58" s="1" t="s">
        <v>1731</v>
      </c>
      <c r="P58" s="1">
        <v>6765</v>
      </c>
      <c r="Q58" s="1" t="s">
        <v>2314</v>
      </c>
      <c r="R58" s="1" t="s">
        <v>614</v>
      </c>
      <c r="S58" s="1">
        <v>4811</v>
      </c>
      <c r="T58" s="1" t="s">
        <v>614</v>
      </c>
    </row>
    <row r="59" spans="1:20" ht="15" customHeight="1" x14ac:dyDescent="0.25">
      <c r="A59" t="s">
        <v>1083</v>
      </c>
      <c r="B59" t="s">
        <v>2315</v>
      </c>
      <c r="C59" s="35">
        <v>27642</v>
      </c>
      <c r="D59" s="1" t="str">
        <f>LEFT(PLAYERIDMAP[[#This Row],[PLAYERNAME]],FIND(" ",PLAYERIDMAP[[#This Row],[PLAYERNAME]],1))</f>
        <v xml:space="preserve">Rod </v>
      </c>
      <c r="E59" s="1" t="str">
        <f>MID(PLAYERIDMAP[PLAYERNAME],FIND(" ",PLAYERIDMAP[PLAYERNAME],1)+1,255)</f>
        <v>Barajas</v>
      </c>
      <c r="F59" t="s">
        <v>1048</v>
      </c>
      <c r="G59" t="s">
        <v>1215</v>
      </c>
      <c r="H59" s="2">
        <v>45</v>
      </c>
      <c r="I59">
        <v>150148</v>
      </c>
      <c r="J59" t="s">
        <v>2315</v>
      </c>
      <c r="K59" s="1">
        <v>22234</v>
      </c>
      <c r="L59" s="1" t="s">
        <v>2315</v>
      </c>
      <c r="M59" s="1" t="s">
        <v>2316</v>
      </c>
      <c r="N59" s="1" t="s">
        <v>2317</v>
      </c>
      <c r="O59" s="1" t="s">
        <v>1083</v>
      </c>
      <c r="P59" s="1">
        <v>6368</v>
      </c>
      <c r="Q59" s="1" t="s">
        <v>2318</v>
      </c>
      <c r="R59" s="1" t="s">
        <v>2315</v>
      </c>
      <c r="S59" s="1">
        <v>4207</v>
      </c>
      <c r="T59" s="1" t="s">
        <v>2315</v>
      </c>
    </row>
    <row r="60" spans="1:20" ht="15" customHeight="1" x14ac:dyDescent="0.25">
      <c r="A60" t="s">
        <v>2012</v>
      </c>
      <c r="B60" t="s">
        <v>910</v>
      </c>
      <c r="C60" s="35">
        <v>31223</v>
      </c>
      <c r="D60" s="1" t="str">
        <f>LEFT(PLAYERIDMAP[[#This Row],[PLAYERNAME]],FIND(" ",PLAYERIDMAP[[#This Row],[PLAYERNAME]],1))</f>
        <v xml:space="preserve">Daniel </v>
      </c>
      <c r="E60" s="1" t="str">
        <f>MID(PLAYERIDMAP[PLAYERNAME],FIND(" ",PLAYERIDMAP[PLAYERNAME],1)+1,255)</f>
        <v>Bard</v>
      </c>
      <c r="F60" t="s">
        <v>1029</v>
      </c>
      <c r="G60" t="s">
        <v>2163</v>
      </c>
      <c r="H60" s="2">
        <v>7115</v>
      </c>
      <c r="I60">
        <v>453268</v>
      </c>
      <c r="J60" t="s">
        <v>910</v>
      </c>
      <c r="K60" s="1">
        <v>1662777</v>
      </c>
      <c r="L60" s="1" t="s">
        <v>910</v>
      </c>
      <c r="M60" s="1" t="s">
        <v>2319</v>
      </c>
      <c r="N60" s="1" t="s">
        <v>2320</v>
      </c>
      <c r="O60" s="1" t="s">
        <v>2012</v>
      </c>
      <c r="P60" s="1">
        <v>8470</v>
      </c>
      <c r="Q60" s="1" t="s">
        <v>2321</v>
      </c>
      <c r="R60" s="1" t="s">
        <v>910</v>
      </c>
      <c r="S60" s="1">
        <v>30158</v>
      </c>
      <c r="T60" s="1" t="s">
        <v>910</v>
      </c>
    </row>
    <row r="61" spans="1:20" ht="15" customHeight="1" x14ac:dyDescent="0.25">
      <c r="A61" t="s">
        <v>1480</v>
      </c>
      <c r="B61" t="s">
        <v>356</v>
      </c>
      <c r="C61" s="35">
        <v>28920</v>
      </c>
      <c r="D61" s="1" t="str">
        <f>LEFT(PLAYERIDMAP[[#This Row],[PLAYERNAME]],FIND(" ",PLAYERIDMAP[[#This Row],[PLAYERNAME]],1))</f>
        <v xml:space="preserve">Clint </v>
      </c>
      <c r="E61" s="1" t="str">
        <f>MID(PLAYERIDMAP[PLAYERNAME],FIND(" ",PLAYERIDMAP[PLAYERNAME],1)+1,255)</f>
        <v>Barmes</v>
      </c>
      <c r="F61" t="s">
        <v>1048</v>
      </c>
      <c r="G61" t="s">
        <v>1219</v>
      </c>
      <c r="H61" s="2">
        <v>1830</v>
      </c>
      <c r="I61">
        <v>425549</v>
      </c>
      <c r="J61" t="s">
        <v>356</v>
      </c>
      <c r="K61" s="1">
        <v>292678</v>
      </c>
      <c r="L61" s="1" t="s">
        <v>356</v>
      </c>
      <c r="M61" s="1" t="s">
        <v>2322</v>
      </c>
      <c r="N61" s="1" t="s">
        <v>2323</v>
      </c>
      <c r="O61" s="1" t="s">
        <v>1480</v>
      </c>
      <c r="P61" s="1">
        <v>7231</v>
      </c>
      <c r="Q61" s="1" t="s">
        <v>2324</v>
      </c>
      <c r="R61" s="1" t="s">
        <v>356</v>
      </c>
      <c r="S61" s="1">
        <v>5798</v>
      </c>
      <c r="T61" s="1" t="s">
        <v>356</v>
      </c>
    </row>
    <row r="62" spans="1:20" x14ac:dyDescent="0.25">
      <c r="A62" t="s">
        <v>1586</v>
      </c>
      <c r="B62" t="s">
        <v>235</v>
      </c>
      <c r="C62" s="35">
        <v>31547</v>
      </c>
      <c r="D62" s="1" t="str">
        <f>LEFT(PLAYERIDMAP[[#This Row],[PLAYERNAME]],FIND(" ",PLAYERIDMAP[[#This Row],[PLAYERNAME]],1))</f>
        <v xml:space="preserve">Brandon </v>
      </c>
      <c r="E62" s="1" t="str">
        <f>MID(PLAYERIDMAP[PLAYERNAME],FIND(" ",PLAYERIDMAP[PLAYERNAME],1)+1,255)</f>
        <v>Barnes</v>
      </c>
      <c r="F62" t="s">
        <v>1038</v>
      </c>
      <c r="G62" t="s">
        <v>1222</v>
      </c>
      <c r="H62" s="2">
        <v>629</v>
      </c>
      <c r="I62">
        <v>488681</v>
      </c>
      <c r="J62" t="s">
        <v>235</v>
      </c>
      <c r="K62" s="1">
        <v>1740907</v>
      </c>
      <c r="L62" s="1" t="s">
        <v>235</v>
      </c>
      <c r="M62" s="3" t="s">
        <v>2205</v>
      </c>
      <c r="N62" s="3" t="s">
        <v>2205</v>
      </c>
      <c r="O62" s="1" t="s">
        <v>1586</v>
      </c>
      <c r="P62" s="1">
        <v>9263</v>
      </c>
      <c r="Q62" s="1" t="s">
        <v>2325</v>
      </c>
      <c r="R62" s="1" t="s">
        <v>235</v>
      </c>
      <c r="S62" s="1">
        <v>30732</v>
      </c>
      <c r="T62" s="1" t="s">
        <v>235</v>
      </c>
    </row>
    <row r="63" spans="1:20" ht="15" customHeight="1" x14ac:dyDescent="0.25">
      <c r="A63" t="s">
        <v>1377</v>
      </c>
      <c r="B63" t="s">
        <v>272</v>
      </c>
      <c r="C63" s="35">
        <v>31359</v>
      </c>
      <c r="D63" s="1" t="str">
        <f>LEFT(PLAYERIDMAP[[#This Row],[PLAYERNAME]],FIND(" ",PLAYERIDMAP[[#This Row],[PLAYERNAME]],1))</f>
        <v xml:space="preserve">Darwin </v>
      </c>
      <c r="E63" s="1" t="str">
        <f>MID(PLAYERIDMAP[PLAYERNAME],FIND(" ",PLAYERIDMAP[PLAYERNAME],1)+1,255)</f>
        <v>Barney</v>
      </c>
      <c r="F63" t="s">
        <v>1055</v>
      </c>
      <c r="G63" t="s">
        <v>5</v>
      </c>
      <c r="H63" s="2">
        <v>2430</v>
      </c>
      <c r="I63">
        <v>446381</v>
      </c>
      <c r="J63" t="s">
        <v>272</v>
      </c>
      <c r="K63" s="1">
        <v>1599166</v>
      </c>
      <c r="L63" s="1" t="s">
        <v>272</v>
      </c>
      <c r="M63" s="3" t="s">
        <v>2205</v>
      </c>
      <c r="N63" s="1" t="s">
        <v>2326</v>
      </c>
      <c r="O63" s="1" t="s">
        <v>1377</v>
      </c>
      <c r="P63" s="1">
        <v>8787</v>
      </c>
      <c r="Q63" s="1" t="s">
        <v>2327</v>
      </c>
      <c r="R63" s="1" t="s">
        <v>272</v>
      </c>
      <c r="S63" s="1">
        <v>29567</v>
      </c>
      <c r="T63" s="1" t="s">
        <v>272</v>
      </c>
    </row>
    <row r="64" spans="1:20" ht="15" customHeight="1" x14ac:dyDescent="0.25">
      <c r="A64" t="s">
        <v>1935</v>
      </c>
      <c r="B64" t="s">
        <v>890</v>
      </c>
      <c r="C64" s="35">
        <v>32025</v>
      </c>
      <c r="D64" s="1" t="str">
        <f>LEFT(PLAYERIDMAP[[#This Row],[PLAYERNAME]],FIND(" ",PLAYERIDMAP[[#This Row],[PLAYERNAME]],1))</f>
        <v xml:space="preserve">Scott </v>
      </c>
      <c r="E64" s="1" t="str">
        <f>MID(PLAYERIDMAP[PLAYERNAME],FIND(" ",PLAYERIDMAP[PLAYERNAME],1)+1,255)</f>
        <v>Barnes</v>
      </c>
      <c r="F64" t="s">
        <v>1034</v>
      </c>
      <c r="G64" t="s">
        <v>2163</v>
      </c>
      <c r="H64" s="2">
        <v>8718</v>
      </c>
      <c r="I64">
        <v>488683</v>
      </c>
      <c r="J64" t="s">
        <v>890</v>
      </c>
      <c r="K64" s="1">
        <v>1666820</v>
      </c>
      <c r="L64" s="1" t="s">
        <v>890</v>
      </c>
      <c r="M64" s="1" t="s">
        <v>2328</v>
      </c>
      <c r="N64" s="3" t="s">
        <v>2205</v>
      </c>
      <c r="O64" s="1" t="s">
        <v>1935</v>
      </c>
      <c r="P64" s="1">
        <v>9199</v>
      </c>
      <c r="Q64" s="1" t="s">
        <v>2329</v>
      </c>
      <c r="R64" s="1" t="s">
        <v>890</v>
      </c>
      <c r="S64" s="1"/>
      <c r="T64" s="1"/>
    </row>
    <row r="65" spans="1:20" x14ac:dyDescent="0.25">
      <c r="A65" t="s">
        <v>1116</v>
      </c>
      <c r="B65" t="s">
        <v>2330</v>
      </c>
      <c r="C65" s="35">
        <v>29158</v>
      </c>
      <c r="D65" s="1" t="str">
        <f>LEFT(PLAYERIDMAP[[#This Row],[PLAYERNAME]],FIND(" ",PLAYERIDMAP[[#This Row],[PLAYERNAME]],1))</f>
        <v xml:space="preserve">Jason </v>
      </c>
      <c r="E65" s="1" t="str">
        <f>MID(PLAYERIDMAP[PLAYERNAME],FIND(" ",PLAYERIDMAP[PLAYERNAME],1)+1,255)</f>
        <v>Bartlett</v>
      </c>
      <c r="F65" t="s">
        <v>1051</v>
      </c>
      <c r="G65" t="s">
        <v>1219</v>
      </c>
      <c r="H65" s="2">
        <v>8219</v>
      </c>
      <c r="I65">
        <v>430583</v>
      </c>
      <c r="J65" t="s">
        <v>2330</v>
      </c>
      <c r="K65" s="1">
        <v>392862</v>
      </c>
      <c r="L65" s="1" t="s">
        <v>2330</v>
      </c>
      <c r="M65" s="1" t="s">
        <v>2331</v>
      </c>
      <c r="N65" s="1" t="s">
        <v>2332</v>
      </c>
      <c r="O65" s="1" t="s">
        <v>1116</v>
      </c>
      <c r="P65" s="1">
        <v>7388</v>
      </c>
      <c r="Q65" s="1" t="s">
        <v>2333</v>
      </c>
      <c r="R65" s="1" t="s">
        <v>2330</v>
      </c>
      <c r="S65" s="1">
        <v>6044</v>
      </c>
      <c r="T65" s="1" t="s">
        <v>2330</v>
      </c>
    </row>
    <row r="66" spans="1:20" x14ac:dyDescent="0.25">
      <c r="A66" t="s">
        <v>1532</v>
      </c>
      <c r="B66" t="s">
        <v>410</v>
      </c>
      <c r="C66" s="35">
        <v>31275</v>
      </c>
      <c r="D66" s="1" t="str">
        <f>LEFT(PLAYERIDMAP[[#This Row],[PLAYERNAME]],FIND(" ",PLAYERIDMAP[[#This Row],[PLAYERNAME]],1))</f>
        <v xml:space="preserve">Daric </v>
      </c>
      <c r="E66" s="1" t="str">
        <f>MID(PLAYERIDMAP[PLAYERNAME],FIND(" ",PLAYERIDMAP[PLAYERNAME],1)+1,255)</f>
        <v>Barton</v>
      </c>
      <c r="F66" t="s">
        <v>1032</v>
      </c>
      <c r="G66" t="s">
        <v>4</v>
      </c>
      <c r="H66" s="2">
        <v>5928</v>
      </c>
      <c r="I66">
        <v>435558</v>
      </c>
      <c r="J66" t="s">
        <v>410</v>
      </c>
      <c r="K66" s="1">
        <v>546496</v>
      </c>
      <c r="L66" s="1" t="s">
        <v>410</v>
      </c>
      <c r="M66" s="1" t="s">
        <v>2334</v>
      </c>
      <c r="N66" s="1" t="s">
        <v>2335</v>
      </c>
      <c r="O66" s="1" t="s">
        <v>1532</v>
      </c>
      <c r="P66" s="1">
        <v>7635</v>
      </c>
      <c r="Q66" s="1" t="s">
        <v>2336</v>
      </c>
      <c r="R66" s="1" t="s">
        <v>410</v>
      </c>
      <c r="S66" s="1">
        <v>6397</v>
      </c>
      <c r="T66" s="1" t="s">
        <v>410</v>
      </c>
    </row>
    <row r="67" spans="1:20" x14ac:dyDescent="0.25">
      <c r="A67" t="s">
        <v>1924</v>
      </c>
      <c r="B67" t="s">
        <v>1008</v>
      </c>
      <c r="C67" s="35">
        <v>32082</v>
      </c>
      <c r="D67" s="1" t="str">
        <f>LEFT(PLAYERIDMAP[[#This Row],[PLAYERNAME]],FIND(" ",PLAYERIDMAP[[#This Row],[PLAYERNAME]],1))</f>
        <v xml:space="preserve">Anthony </v>
      </c>
      <c r="E67" s="1" t="str">
        <f>MID(PLAYERIDMAP[PLAYERNAME],FIND(" ",PLAYERIDMAP[PLAYERNAME],1)+1,255)</f>
        <v>Bass</v>
      </c>
      <c r="F67" t="s">
        <v>1053</v>
      </c>
      <c r="G67" t="s">
        <v>2163</v>
      </c>
      <c r="H67" s="2">
        <v>7982</v>
      </c>
      <c r="I67">
        <v>542914</v>
      </c>
      <c r="J67" t="s">
        <v>1008</v>
      </c>
      <c r="K67" s="1">
        <v>1793606</v>
      </c>
      <c r="L67" s="1" t="s">
        <v>1008</v>
      </c>
      <c r="M67" s="1" t="s">
        <v>2337</v>
      </c>
      <c r="N67" s="1" t="s">
        <v>2338</v>
      </c>
      <c r="O67" s="1" t="s">
        <v>1924</v>
      </c>
      <c r="P67" s="1">
        <v>8965</v>
      </c>
      <c r="Q67" s="1" t="s">
        <v>2339</v>
      </c>
      <c r="R67" s="1" t="s">
        <v>1008</v>
      </c>
      <c r="S67" s="1">
        <v>31144</v>
      </c>
      <c r="T67" s="1" t="s">
        <v>1008</v>
      </c>
    </row>
    <row r="68" spans="1:20" x14ac:dyDescent="0.25">
      <c r="A68" t="s">
        <v>1871</v>
      </c>
      <c r="B68" t="s">
        <v>741</v>
      </c>
      <c r="C68" s="35">
        <v>31311</v>
      </c>
      <c r="D68" s="1" t="str">
        <f>LEFT(PLAYERIDMAP[[#This Row],[PLAYERNAME]],FIND(" ",PLAYERIDMAP[[#This Row],[PLAYERNAME]],1))</f>
        <v xml:space="preserve">Antonio </v>
      </c>
      <c r="E68" s="1" t="str">
        <f>MID(PLAYERIDMAP[PLAYERNAME],FIND(" ",PLAYERIDMAP[PLAYERNAME],1)+1,255)</f>
        <v>Bastardo</v>
      </c>
      <c r="F68" t="s">
        <v>1054</v>
      </c>
      <c r="G68" t="s">
        <v>2163</v>
      </c>
      <c r="H68" s="2">
        <v>8844</v>
      </c>
      <c r="I68">
        <v>455374</v>
      </c>
      <c r="J68" t="s">
        <v>741</v>
      </c>
      <c r="K68" s="1">
        <v>1618624</v>
      </c>
      <c r="L68" s="1" t="s">
        <v>741</v>
      </c>
      <c r="M68" s="1" t="s">
        <v>2340</v>
      </c>
      <c r="N68" s="1" t="s">
        <v>2341</v>
      </c>
      <c r="O68" s="1" t="s">
        <v>1871</v>
      </c>
      <c r="P68" s="1">
        <v>8503</v>
      </c>
      <c r="Q68" s="1" t="s">
        <v>2342</v>
      </c>
      <c r="R68" s="1" t="s">
        <v>741</v>
      </c>
      <c r="S68" s="1">
        <v>30105</v>
      </c>
      <c r="T68" s="1" t="s">
        <v>741</v>
      </c>
    </row>
    <row r="69" spans="1:20" ht="15" customHeight="1" x14ac:dyDescent="0.25">
      <c r="A69" t="s">
        <v>2128</v>
      </c>
      <c r="B69" t="s">
        <v>2343</v>
      </c>
      <c r="C69" s="35">
        <v>25983</v>
      </c>
      <c r="D69" s="1" t="str">
        <f>LEFT(PLAYERIDMAP[[#This Row],[PLAYERNAME]],FIND(" ",PLAYERIDMAP[[#This Row],[PLAYERNAME]],1))</f>
        <v xml:space="preserve">Miguel </v>
      </c>
      <c r="E69" s="1" t="str">
        <f>MID(PLAYERIDMAP[PLAYERNAME],FIND(" ",PLAYERIDMAP[PLAYERNAME],1)+1,255)</f>
        <v>Batista</v>
      </c>
      <c r="F69" t="s">
        <v>1041</v>
      </c>
      <c r="G69" t="s">
        <v>2163</v>
      </c>
      <c r="H69" s="2">
        <v>46</v>
      </c>
      <c r="I69">
        <v>110683</v>
      </c>
      <c r="J69" t="s">
        <v>2343</v>
      </c>
      <c r="K69" s="1">
        <v>8217</v>
      </c>
      <c r="L69" s="1" t="s">
        <v>2343</v>
      </c>
      <c r="M69" s="1" t="s">
        <v>2344</v>
      </c>
      <c r="N69" s="1" t="s">
        <v>2345</v>
      </c>
      <c r="O69" s="1" t="s">
        <v>2128</v>
      </c>
      <c r="P69" s="1">
        <v>4815</v>
      </c>
      <c r="Q69" s="1" t="s">
        <v>2346</v>
      </c>
      <c r="R69" s="1" t="s">
        <v>2343</v>
      </c>
      <c r="S69" s="1">
        <v>2657</v>
      </c>
      <c r="T69" s="1" t="s">
        <v>2343</v>
      </c>
    </row>
    <row r="70" spans="1:20" ht="15" customHeight="1" x14ac:dyDescent="0.25">
      <c r="A70" t="s">
        <v>1876</v>
      </c>
      <c r="B70" t="s">
        <v>987</v>
      </c>
      <c r="C70" s="35">
        <v>33255</v>
      </c>
      <c r="D70" s="1" t="str">
        <f>LEFT(PLAYERIDMAP[[#This Row],[PLAYERNAME]],FIND(" ",PLAYERIDMAP[[#This Row],[PLAYERNAME]],1))</f>
        <v xml:space="preserve">Trevor </v>
      </c>
      <c r="E70" s="1" t="str">
        <f>MID(PLAYERIDMAP[PLAYERNAME],FIND(" ",PLAYERIDMAP[PLAYERNAME],1)+1,255)</f>
        <v>Bauer</v>
      </c>
      <c r="F70" t="s">
        <v>1034</v>
      </c>
      <c r="G70" t="s">
        <v>2163</v>
      </c>
      <c r="H70" s="2">
        <v>12703</v>
      </c>
      <c r="I70">
        <v>545333</v>
      </c>
      <c r="J70" t="s">
        <v>987</v>
      </c>
      <c r="K70" s="1">
        <v>1852623</v>
      </c>
      <c r="L70" s="1" t="s">
        <v>987</v>
      </c>
      <c r="M70" s="1" t="s">
        <v>2347</v>
      </c>
      <c r="N70" s="3" t="s">
        <v>2205</v>
      </c>
      <c r="O70" s="1" t="s">
        <v>1876</v>
      </c>
      <c r="P70" s="1">
        <v>9122</v>
      </c>
      <c r="Q70" s="1" t="s">
        <v>2348</v>
      </c>
      <c r="R70" s="1" t="s">
        <v>987</v>
      </c>
      <c r="S70" s="1">
        <v>32014</v>
      </c>
      <c r="T70" s="1" t="s">
        <v>987</v>
      </c>
    </row>
    <row r="71" spans="1:20" ht="15" customHeight="1" x14ac:dyDescent="0.25">
      <c r="A71" t="s">
        <v>1248</v>
      </c>
      <c r="B71" t="s">
        <v>76</v>
      </c>
      <c r="C71" s="35">
        <v>29513</v>
      </c>
      <c r="D71" s="1" t="str">
        <f>LEFT(PLAYERIDMAP[[#This Row],[PLAYERNAME]],FIND(" ",PLAYERIDMAP[[#This Row],[PLAYERNAME]],1))</f>
        <v xml:space="preserve">Jose </v>
      </c>
      <c r="E71" s="1" t="str">
        <f>MID(PLAYERIDMAP[PLAYERNAME],FIND(" ",PLAYERIDMAP[PLAYERNAME],1)+1,255)</f>
        <v>Bautista</v>
      </c>
      <c r="F71" t="s">
        <v>1037</v>
      </c>
      <c r="G71" t="s">
        <v>1222</v>
      </c>
      <c r="H71" s="2">
        <v>1887</v>
      </c>
      <c r="I71">
        <v>430832</v>
      </c>
      <c r="J71" t="s">
        <v>76</v>
      </c>
      <c r="K71" s="1">
        <v>392528</v>
      </c>
      <c r="L71" s="1" t="s">
        <v>76</v>
      </c>
      <c r="M71" s="1" t="s">
        <v>2349</v>
      </c>
      <c r="N71" s="1" t="s">
        <v>2350</v>
      </c>
      <c r="O71" s="1" t="s">
        <v>1248</v>
      </c>
      <c r="P71" s="1">
        <v>7264</v>
      </c>
      <c r="Q71" s="1" t="s">
        <v>2351</v>
      </c>
      <c r="R71" s="1" t="s">
        <v>76</v>
      </c>
      <c r="S71" s="1">
        <v>5890</v>
      </c>
      <c r="T71" s="1" t="s">
        <v>76</v>
      </c>
    </row>
    <row r="72" spans="1:20" x14ac:dyDescent="0.25">
      <c r="A72" t="s">
        <v>1548</v>
      </c>
      <c r="B72" t="s">
        <v>486</v>
      </c>
      <c r="C72" s="35">
        <v>31023</v>
      </c>
      <c r="D72" s="1" t="str">
        <f>LEFT(PLAYERIDMAP[[#This Row],[PLAYERNAME]],FIND(" ",PLAYERIDMAP[[#This Row],[PLAYERNAME]],1))</f>
        <v xml:space="preserve">Mike </v>
      </c>
      <c r="E72" s="1" t="str">
        <f>MID(PLAYERIDMAP[PLAYERNAME],FIND(" ",PLAYERIDMAP[PLAYERNAME],1)+1,255)</f>
        <v>Baxter</v>
      </c>
      <c r="F72" t="s">
        <v>1050</v>
      </c>
      <c r="G72" t="s">
        <v>1222</v>
      </c>
      <c r="H72" s="2">
        <v>4464</v>
      </c>
      <c r="I72">
        <v>488689</v>
      </c>
      <c r="J72" t="s">
        <v>486</v>
      </c>
      <c r="K72" s="1">
        <v>1200050</v>
      </c>
      <c r="L72" s="1" t="s">
        <v>486</v>
      </c>
      <c r="M72" s="3" t="s">
        <v>2205</v>
      </c>
      <c r="N72" s="1" t="s">
        <v>2352</v>
      </c>
      <c r="O72" s="1" t="s">
        <v>1548</v>
      </c>
      <c r="P72" s="1">
        <v>8820</v>
      </c>
      <c r="Q72" s="1" t="s">
        <v>2353</v>
      </c>
      <c r="R72" s="1" t="s">
        <v>486</v>
      </c>
      <c r="S72" s="1">
        <v>29723</v>
      </c>
      <c r="T72" s="1" t="s">
        <v>486</v>
      </c>
    </row>
    <row r="73" spans="1:20" x14ac:dyDescent="0.25">
      <c r="A73" t="s">
        <v>1560</v>
      </c>
      <c r="B73" t="s">
        <v>340</v>
      </c>
      <c r="C73" s="35">
        <v>28753</v>
      </c>
      <c r="D73" s="1" t="str">
        <f>LEFT(PLAYERIDMAP[[#This Row],[PLAYERNAME]],FIND(" ",PLAYERIDMAP[[#This Row],[PLAYERNAME]],1))</f>
        <v xml:space="preserve">Jason </v>
      </c>
      <c r="E73" s="1" t="str">
        <f>MID(PLAYERIDMAP[PLAYERNAME],FIND(" ",PLAYERIDMAP[PLAYERNAME],1)+1,255)</f>
        <v>Bay</v>
      </c>
      <c r="F73" t="s">
        <v>1049</v>
      </c>
      <c r="G73" t="s">
        <v>1222</v>
      </c>
      <c r="H73" s="2">
        <v>1717</v>
      </c>
      <c r="I73">
        <v>424726</v>
      </c>
      <c r="J73" t="s">
        <v>340</v>
      </c>
      <c r="K73" s="1">
        <v>390795</v>
      </c>
      <c r="L73" s="1" t="s">
        <v>340</v>
      </c>
      <c r="M73" s="1" t="s">
        <v>2354</v>
      </c>
      <c r="N73" s="1" t="s">
        <v>2355</v>
      </c>
      <c r="O73" s="1" t="s">
        <v>1560</v>
      </c>
      <c r="P73" s="1">
        <v>7143</v>
      </c>
      <c r="Q73" s="1" t="s">
        <v>2356</v>
      </c>
      <c r="R73" s="1" t="s">
        <v>340</v>
      </c>
      <c r="S73" s="1">
        <v>5496</v>
      </c>
      <c r="T73" s="1" t="s">
        <v>340</v>
      </c>
    </row>
    <row r="74" spans="1:20" x14ac:dyDescent="0.25">
      <c r="A74" t="s">
        <v>1845</v>
      </c>
      <c r="B74" t="s">
        <v>891</v>
      </c>
      <c r="C74" s="35">
        <v>31658</v>
      </c>
      <c r="D74" s="1" t="str">
        <f>LEFT(PLAYERIDMAP[[#This Row],[PLAYERNAME]],FIND(" ",PLAYERIDMAP[[#This Row],[PLAYERNAME]],1))</f>
        <v xml:space="preserve">Brandon </v>
      </c>
      <c r="E74" s="1" t="str">
        <f>MID(PLAYERIDMAP[PLAYERNAME],FIND(" ",PLAYERIDMAP[PLAYERNAME],1)+1,255)</f>
        <v>Beachy</v>
      </c>
      <c r="F74" t="s">
        <v>1041</v>
      </c>
      <c r="G74" t="s">
        <v>2163</v>
      </c>
      <c r="H74" s="2">
        <v>8851</v>
      </c>
      <c r="I74">
        <v>545404</v>
      </c>
      <c r="J74" t="s">
        <v>891</v>
      </c>
      <c r="K74" s="1">
        <v>1770803</v>
      </c>
      <c r="L74" s="1" t="s">
        <v>891</v>
      </c>
      <c r="M74" s="1" t="s">
        <v>2357</v>
      </c>
      <c r="N74" s="1" t="s">
        <v>2358</v>
      </c>
      <c r="O74" s="1" t="s">
        <v>1845</v>
      </c>
      <c r="P74" s="1">
        <v>8837</v>
      </c>
      <c r="Q74" s="1" t="s">
        <v>2359</v>
      </c>
      <c r="R74" s="1" t="s">
        <v>891</v>
      </c>
      <c r="S74" s="1">
        <v>30962</v>
      </c>
      <c r="T74" s="1" t="s">
        <v>891</v>
      </c>
    </row>
    <row r="75" spans="1:20" x14ac:dyDescent="0.25">
      <c r="A75" t="s">
        <v>1998</v>
      </c>
      <c r="B75" t="s">
        <v>999</v>
      </c>
      <c r="C75" s="35">
        <v>32525</v>
      </c>
      <c r="D75" s="1" t="str">
        <f>LEFT(PLAYERIDMAP[[#This Row],[PLAYERNAME]],FIND(" ",PLAYERIDMAP[[#This Row],[PLAYERNAME]],1))</f>
        <v xml:space="preserve">Blake </v>
      </c>
      <c r="E75" s="1" t="str">
        <f>MID(PLAYERIDMAP[PLAYERNAME],FIND(" ",PLAYERIDMAP[PLAYERNAME],1)+1,255)</f>
        <v>Beavan</v>
      </c>
      <c r="F75" t="s">
        <v>1049</v>
      </c>
      <c r="G75" t="s">
        <v>2163</v>
      </c>
      <c r="H75" s="2">
        <v>338</v>
      </c>
      <c r="I75">
        <v>518444</v>
      </c>
      <c r="J75" t="s">
        <v>999</v>
      </c>
      <c r="K75" s="1">
        <v>1755140</v>
      </c>
      <c r="L75" s="1" t="s">
        <v>999</v>
      </c>
      <c r="M75" s="1" t="s">
        <v>2360</v>
      </c>
      <c r="N75" s="1" t="s">
        <v>2361</v>
      </c>
      <c r="O75" s="1" t="s">
        <v>1998</v>
      </c>
      <c r="P75" s="1">
        <v>8981</v>
      </c>
      <c r="Q75" s="1" t="s">
        <v>2362</v>
      </c>
      <c r="R75" s="1" t="s">
        <v>999</v>
      </c>
      <c r="S75" s="1">
        <v>31018</v>
      </c>
      <c r="T75" s="1" t="s">
        <v>999</v>
      </c>
    </row>
    <row r="76" spans="1:20" ht="15" customHeight="1" x14ac:dyDescent="0.25">
      <c r="A76" t="s">
        <v>2119</v>
      </c>
      <c r="B76" t="s">
        <v>2363</v>
      </c>
      <c r="C76" s="35">
        <v>31064</v>
      </c>
      <c r="D76" s="1" t="str">
        <f>LEFT(PLAYERIDMAP[[#This Row],[PLAYERNAME]],FIND(" ",PLAYERIDMAP[[#This Row],[PLAYERNAME]],1))</f>
        <v xml:space="preserve">Chad </v>
      </c>
      <c r="E76" s="1" t="str">
        <f>MID(PLAYERIDMAP[PLAYERNAME],FIND(" ",PLAYERIDMAP[PLAYERNAME],1)+1,255)</f>
        <v>Beck</v>
      </c>
      <c r="F76" t="s">
        <v>1037</v>
      </c>
      <c r="G76" t="s">
        <v>2163</v>
      </c>
      <c r="H76" s="2">
        <v>9258</v>
      </c>
      <c r="I76">
        <v>444447</v>
      </c>
      <c r="J76" t="s">
        <v>2363</v>
      </c>
      <c r="K76" s="1">
        <v>1895572</v>
      </c>
      <c r="L76" s="1" t="s">
        <v>2363</v>
      </c>
      <c r="M76" s="3" t="s">
        <v>2205</v>
      </c>
      <c r="N76" s="1" t="s">
        <v>2364</v>
      </c>
      <c r="O76" s="1" t="s">
        <v>2119</v>
      </c>
      <c r="P76" s="1">
        <v>9071</v>
      </c>
      <c r="Q76" s="1" t="s">
        <v>2365</v>
      </c>
      <c r="R76" s="1" t="s">
        <v>2363</v>
      </c>
      <c r="S76" s="1">
        <v>32027</v>
      </c>
      <c r="T76" s="1" t="s">
        <v>2363</v>
      </c>
    </row>
    <row r="77" spans="1:20" x14ac:dyDescent="0.25">
      <c r="A77" t="s">
        <v>1698</v>
      </c>
      <c r="B77" t="s">
        <v>990</v>
      </c>
      <c r="C77" s="35">
        <v>29356</v>
      </c>
      <c r="D77" s="1" t="str">
        <f>LEFT(PLAYERIDMAP[[#This Row],[PLAYERNAME]],FIND(" ",PLAYERIDMAP[[#This Row],[PLAYERNAME]],1))</f>
        <v xml:space="preserve">Josh </v>
      </c>
      <c r="E77" s="1" t="str">
        <f>MID(PLAYERIDMAP[PLAYERNAME],FIND(" ",PLAYERIDMAP[PLAYERNAME],1)+1,255)</f>
        <v>Beckett</v>
      </c>
      <c r="F77" t="s">
        <v>1045</v>
      </c>
      <c r="G77" t="s">
        <v>2163</v>
      </c>
      <c r="H77" s="2">
        <v>510</v>
      </c>
      <c r="I77">
        <v>277417</v>
      </c>
      <c r="J77" t="s">
        <v>990</v>
      </c>
      <c r="K77" s="1">
        <v>174887</v>
      </c>
      <c r="L77" s="1" t="s">
        <v>990</v>
      </c>
      <c r="M77" s="1" t="s">
        <v>2366</v>
      </c>
      <c r="N77" s="1" t="s">
        <v>2367</v>
      </c>
      <c r="O77" s="1" t="s">
        <v>1698</v>
      </c>
      <c r="P77" s="1">
        <v>6403</v>
      </c>
      <c r="Q77" s="1" t="s">
        <v>2368</v>
      </c>
      <c r="R77" s="1" t="s">
        <v>990</v>
      </c>
      <c r="S77" s="1">
        <v>4242</v>
      </c>
      <c r="T77" s="1" t="s">
        <v>990</v>
      </c>
    </row>
    <row r="78" spans="1:20" x14ac:dyDescent="0.25">
      <c r="A78" t="s">
        <v>1337</v>
      </c>
      <c r="B78" t="s">
        <v>256</v>
      </c>
      <c r="C78" s="35">
        <v>31671</v>
      </c>
      <c r="D78" s="1" t="str">
        <f>LEFT(PLAYERIDMAP[[#This Row],[PLAYERNAME]],FIND(" ",PLAYERIDMAP[[#This Row],[PLAYERNAME]],1))</f>
        <v xml:space="preserve">Gordon </v>
      </c>
      <c r="E78" s="1" t="str">
        <f>MID(PLAYERIDMAP[PLAYERNAME],FIND(" ",PLAYERIDMAP[PLAYERNAME],1)+1,255)</f>
        <v>Beckham</v>
      </c>
      <c r="F78" t="s">
        <v>1056</v>
      </c>
      <c r="G78" t="s">
        <v>5</v>
      </c>
      <c r="H78" s="2">
        <v>9015</v>
      </c>
      <c r="I78">
        <v>493596</v>
      </c>
      <c r="J78" t="s">
        <v>256</v>
      </c>
      <c r="K78" s="1">
        <v>1660445</v>
      </c>
      <c r="L78" s="1" t="s">
        <v>256</v>
      </c>
      <c r="M78" s="1" t="s">
        <v>2369</v>
      </c>
      <c r="N78" s="1" t="s">
        <v>2370</v>
      </c>
      <c r="O78" s="1" t="s">
        <v>1337</v>
      </c>
      <c r="P78" s="1">
        <v>8422</v>
      </c>
      <c r="Q78" s="1" t="s">
        <v>2371</v>
      </c>
      <c r="R78" s="1" t="s">
        <v>256</v>
      </c>
      <c r="S78" s="1">
        <v>30117</v>
      </c>
      <c r="T78" s="1" t="s">
        <v>256</v>
      </c>
    </row>
    <row r="79" spans="1:20" x14ac:dyDescent="0.25">
      <c r="A79" t="s">
        <v>1831</v>
      </c>
      <c r="B79" t="s">
        <v>858</v>
      </c>
      <c r="C79" s="35">
        <v>28920</v>
      </c>
      <c r="D79" s="1" t="str">
        <f>LEFT(PLAYERIDMAP[[#This Row],[PLAYERNAME]],FIND(" ",PLAYERIDMAP[[#This Row],[PLAYERNAME]],1))</f>
        <v xml:space="preserve">Erik </v>
      </c>
      <c r="E79" s="1" t="str">
        <f>MID(PLAYERIDMAP[PLAYERNAME],FIND(" ",PLAYERIDMAP[PLAYERNAME],1)+1,255)</f>
        <v>Bedard</v>
      </c>
      <c r="F79" t="s">
        <v>1048</v>
      </c>
      <c r="G79" t="s">
        <v>2163</v>
      </c>
      <c r="H79" s="2">
        <v>126</v>
      </c>
      <c r="I79">
        <v>407853</v>
      </c>
      <c r="J79" t="s">
        <v>858</v>
      </c>
      <c r="K79" s="1">
        <v>288939</v>
      </c>
      <c r="L79" s="1" t="s">
        <v>858</v>
      </c>
      <c r="M79" s="1" t="s">
        <v>2372</v>
      </c>
      <c r="N79" s="1" t="s">
        <v>2373</v>
      </c>
      <c r="O79" s="1" t="s">
        <v>1831</v>
      </c>
      <c r="P79" s="1">
        <v>6910</v>
      </c>
      <c r="Q79" s="1" t="s">
        <v>2374</v>
      </c>
      <c r="R79" s="1" t="s">
        <v>858</v>
      </c>
      <c r="S79" s="1">
        <v>5099</v>
      </c>
      <c r="T79" s="1" t="s">
        <v>858</v>
      </c>
    </row>
    <row r="80" spans="1:20" x14ac:dyDescent="0.25">
      <c r="A80" t="s">
        <v>1862</v>
      </c>
      <c r="B80" t="s">
        <v>744</v>
      </c>
      <c r="C80" s="35">
        <v>29378</v>
      </c>
      <c r="D80" s="1" t="str">
        <f>LEFT(PLAYERIDMAP[[#This Row],[PLAYERNAME]],FIND(" ",PLAYERIDMAP[[#This Row],[PLAYERNAME]],1))</f>
        <v xml:space="preserve">Matt </v>
      </c>
      <c r="E80" s="1" t="str">
        <f>MID(PLAYERIDMAP[PLAYERNAME],FIND(" ",PLAYERIDMAP[PLAYERNAME],1)+1,255)</f>
        <v>Belisle</v>
      </c>
      <c r="F80" t="s">
        <v>1038</v>
      </c>
      <c r="G80" t="s">
        <v>2163</v>
      </c>
      <c r="H80" s="2">
        <v>1837</v>
      </c>
      <c r="I80">
        <v>279571</v>
      </c>
      <c r="J80" t="s">
        <v>744</v>
      </c>
      <c r="K80" s="1">
        <v>174984</v>
      </c>
      <c r="L80" s="1" t="s">
        <v>744</v>
      </c>
      <c r="M80" s="1" t="s">
        <v>2375</v>
      </c>
      <c r="N80" s="1" t="s">
        <v>2376</v>
      </c>
      <c r="O80" s="1" t="s">
        <v>1862</v>
      </c>
      <c r="P80" s="1">
        <v>7240</v>
      </c>
      <c r="Q80" s="1" t="s">
        <v>2377</v>
      </c>
      <c r="R80" s="1" t="s">
        <v>744</v>
      </c>
      <c r="S80" s="1">
        <v>5829</v>
      </c>
      <c r="T80" s="1" t="s">
        <v>744</v>
      </c>
    </row>
    <row r="81" spans="1:20" x14ac:dyDescent="0.25">
      <c r="A81" t="s">
        <v>1820</v>
      </c>
      <c r="B81" t="s">
        <v>775</v>
      </c>
      <c r="C81" s="35">
        <v>30316</v>
      </c>
      <c r="D81" s="1" t="str">
        <f>LEFT(PLAYERIDMAP[[#This Row],[PLAYERNAME]],FIND(" ",PLAYERIDMAP[[#This Row],[PLAYERNAME]],1))</f>
        <v xml:space="preserve">Ronald </v>
      </c>
      <c r="E81" s="1" t="str">
        <f>MID(PLAYERIDMAP[PLAYERNAME],FIND(" ",PLAYERIDMAP[PLAYERNAME],1)+1,255)</f>
        <v>Belisario</v>
      </c>
      <c r="F81" t="s">
        <v>1045</v>
      </c>
      <c r="G81" t="s">
        <v>2163</v>
      </c>
      <c r="H81" s="2">
        <v>2203</v>
      </c>
      <c r="I81">
        <v>430613</v>
      </c>
      <c r="J81" t="s">
        <v>775</v>
      </c>
      <c r="K81" s="1">
        <v>448908</v>
      </c>
      <c r="L81" s="1" t="s">
        <v>775</v>
      </c>
      <c r="M81" s="1" t="s">
        <v>2378</v>
      </c>
      <c r="N81" s="3" t="s">
        <v>2205</v>
      </c>
      <c r="O81" s="1" t="s">
        <v>1820</v>
      </c>
      <c r="P81" s="1">
        <v>8442</v>
      </c>
      <c r="Q81" s="1" t="s">
        <v>2379</v>
      </c>
      <c r="R81" s="1" t="s">
        <v>775</v>
      </c>
      <c r="S81" s="1">
        <v>29680</v>
      </c>
      <c r="T81" s="1" t="s">
        <v>775</v>
      </c>
    </row>
    <row r="82" spans="1:20" ht="15" customHeight="1" x14ac:dyDescent="0.25">
      <c r="A82" t="s">
        <v>2019</v>
      </c>
      <c r="B82" t="s">
        <v>900</v>
      </c>
      <c r="C82" s="35">
        <v>31794</v>
      </c>
      <c r="D82" s="1" t="str">
        <f>LEFT(PLAYERIDMAP[[#This Row],[PLAYERNAME]],FIND(" ",PLAYERIDMAP[[#This Row],[PLAYERNAME]],1))</f>
        <v xml:space="preserve">Jeff </v>
      </c>
      <c r="E82" s="1" t="str">
        <f>MID(PLAYERIDMAP[PLAYERNAME],FIND(" ",PLAYERIDMAP[PLAYERNAME],1)+1,255)</f>
        <v>Beliveau</v>
      </c>
      <c r="F82" t="s">
        <v>1036</v>
      </c>
      <c r="G82" t="s">
        <v>2163</v>
      </c>
      <c r="H82" s="2">
        <v>8504</v>
      </c>
      <c r="I82">
        <v>542924</v>
      </c>
      <c r="J82" t="s">
        <v>900</v>
      </c>
      <c r="K82" s="1">
        <v>1915127</v>
      </c>
      <c r="L82" s="1" t="s">
        <v>900</v>
      </c>
      <c r="M82" s="3" t="s">
        <v>2205</v>
      </c>
      <c r="N82" s="3" t="s">
        <v>2205</v>
      </c>
      <c r="O82" s="1" t="s">
        <v>2019</v>
      </c>
      <c r="P82" s="1">
        <v>9246</v>
      </c>
      <c r="Q82" s="1" t="s">
        <v>2380</v>
      </c>
      <c r="R82" s="1" t="s">
        <v>900</v>
      </c>
      <c r="S82" s="1">
        <v>32037</v>
      </c>
      <c r="T82" s="1" t="s">
        <v>900</v>
      </c>
    </row>
    <row r="83" spans="1:20" x14ac:dyDescent="0.25">
      <c r="A83" t="s">
        <v>1906</v>
      </c>
      <c r="B83" t="s">
        <v>675</v>
      </c>
      <c r="C83" s="35">
        <v>28397</v>
      </c>
      <c r="D83" s="1" t="str">
        <f>LEFT(PLAYERIDMAP[[#This Row],[PLAYERNAME]],FIND(" ",PLAYERIDMAP[[#This Row],[PLAYERNAME]],1))</f>
        <v xml:space="preserve">Heath </v>
      </c>
      <c r="E83" s="1" t="str">
        <f>MID(PLAYERIDMAP[PLAYERNAME],FIND(" ",PLAYERIDMAP[PLAYERNAME],1)+1,255)</f>
        <v>Bell</v>
      </c>
      <c r="F83" t="s">
        <v>1039</v>
      </c>
      <c r="G83" t="s">
        <v>2163</v>
      </c>
      <c r="H83" s="2">
        <v>2080</v>
      </c>
      <c r="I83">
        <v>425514</v>
      </c>
      <c r="J83" t="s">
        <v>675</v>
      </c>
      <c r="K83" s="1">
        <v>383399</v>
      </c>
      <c r="L83" s="1" t="s">
        <v>675</v>
      </c>
      <c r="M83" s="1" t="s">
        <v>2381</v>
      </c>
      <c r="N83" s="1" t="s">
        <v>2382</v>
      </c>
      <c r="O83" s="1" t="s">
        <v>1906</v>
      </c>
      <c r="P83" s="1">
        <v>7418</v>
      </c>
      <c r="Q83" s="1" t="s">
        <v>2383</v>
      </c>
      <c r="R83" s="1" t="s">
        <v>675</v>
      </c>
      <c r="S83" s="1">
        <v>6084</v>
      </c>
      <c r="T83" s="1" t="s">
        <v>675</v>
      </c>
    </row>
    <row r="84" spans="1:20" ht="15" customHeight="1" x14ac:dyDescent="0.25">
      <c r="A84" t="s">
        <v>1111</v>
      </c>
      <c r="B84" t="s">
        <v>2384</v>
      </c>
      <c r="C84" s="35">
        <v>31729</v>
      </c>
      <c r="D84" s="1" t="str">
        <f>LEFT(PLAYERIDMAP[[#This Row],[PLAYERNAME]],FIND(" ",PLAYERIDMAP[[#This Row],[PLAYERNAME]],1))</f>
        <v xml:space="preserve">Josh </v>
      </c>
      <c r="E84" s="1" t="str">
        <f>MID(PLAYERIDMAP[PLAYERNAME],FIND(" ",PLAYERIDMAP[PLAYERNAME],1)+1,255)</f>
        <v>Bell</v>
      </c>
      <c r="F84" t="s">
        <v>1042</v>
      </c>
      <c r="G84" t="s">
        <v>6</v>
      </c>
      <c r="H84" s="2">
        <v>2510</v>
      </c>
      <c r="I84">
        <v>458679</v>
      </c>
      <c r="J84" t="s">
        <v>2384</v>
      </c>
      <c r="K84" s="1">
        <v>1208691</v>
      </c>
      <c r="L84" s="1" t="s">
        <v>2384</v>
      </c>
      <c r="M84" s="1" t="s">
        <v>2385</v>
      </c>
      <c r="N84" s="1" t="s">
        <v>2386</v>
      </c>
      <c r="O84" s="1" t="s">
        <v>1111</v>
      </c>
      <c r="P84" s="1">
        <v>8625</v>
      </c>
      <c r="Q84" s="1" t="s">
        <v>2387</v>
      </c>
      <c r="R84" s="1" t="s">
        <v>2384</v>
      </c>
      <c r="S84" s="1"/>
      <c r="T84" s="1"/>
    </row>
    <row r="85" spans="1:20" ht="15" customHeight="1" x14ac:dyDescent="0.25">
      <c r="A85" t="s">
        <v>2116</v>
      </c>
      <c r="B85" t="s">
        <v>926</v>
      </c>
      <c r="C85" s="35">
        <v>31366</v>
      </c>
      <c r="D85" s="1" t="str">
        <f>LEFT(PLAYERIDMAP[[#This Row],[PLAYERNAME]],FIND(" ",PLAYERIDMAP[[#This Row],[PLAYERNAME]],1))</f>
        <v xml:space="preserve">Duane </v>
      </c>
      <c r="E85" s="1" t="str">
        <f>MID(PLAYERIDMAP[PLAYERNAME],FIND(" ",PLAYERIDMAP[PLAYERNAME],1)+1,255)</f>
        <v>Below</v>
      </c>
      <c r="F85" t="s">
        <v>1030</v>
      </c>
      <c r="G85" t="s">
        <v>2163</v>
      </c>
      <c r="H85" s="2">
        <v>3124</v>
      </c>
      <c r="I85">
        <v>502102</v>
      </c>
      <c r="J85" t="s">
        <v>926</v>
      </c>
      <c r="K85" s="1">
        <v>1784663</v>
      </c>
      <c r="L85" s="1" t="s">
        <v>926</v>
      </c>
      <c r="M85" s="1" t="s">
        <v>2388</v>
      </c>
      <c r="N85" s="1" t="s">
        <v>2389</v>
      </c>
      <c r="O85" s="1" t="s">
        <v>2116</v>
      </c>
      <c r="P85" s="1">
        <v>8993</v>
      </c>
      <c r="Q85" s="1" t="s">
        <v>2390</v>
      </c>
      <c r="R85" s="1" t="s">
        <v>926</v>
      </c>
      <c r="S85" s="1">
        <v>3132</v>
      </c>
      <c r="T85" s="1" t="s">
        <v>926</v>
      </c>
    </row>
    <row r="86" spans="1:20" ht="15" customHeight="1" x14ac:dyDescent="0.25">
      <c r="A86" t="s">
        <v>1505</v>
      </c>
      <c r="B86" t="s">
        <v>100</v>
      </c>
      <c r="C86" s="35">
        <v>32253</v>
      </c>
      <c r="D86" s="1" t="str">
        <f>LEFT(PLAYERIDMAP[[#This Row],[PLAYERNAME]],FIND(" ",PLAYERIDMAP[[#This Row],[PLAYERNAME]],1))</f>
        <v xml:space="preserve">Brandon </v>
      </c>
      <c r="E86" s="1" t="str">
        <f>MID(PLAYERIDMAP[PLAYERNAME],FIND(" ",PLAYERIDMAP[PLAYERNAME],1)+1,255)</f>
        <v>Belt</v>
      </c>
      <c r="F86" t="s">
        <v>13</v>
      </c>
      <c r="G86" t="s">
        <v>4</v>
      </c>
      <c r="H86" s="2">
        <v>10264</v>
      </c>
      <c r="I86">
        <v>474832</v>
      </c>
      <c r="J86" t="s">
        <v>100</v>
      </c>
      <c r="K86" s="1">
        <v>1757973</v>
      </c>
      <c r="L86" s="1" t="s">
        <v>100</v>
      </c>
      <c r="M86" s="3" t="s">
        <v>2205</v>
      </c>
      <c r="N86" s="1" t="s">
        <v>2391</v>
      </c>
      <c r="O86" s="1" t="s">
        <v>1505</v>
      </c>
      <c r="P86" s="1">
        <v>8795</v>
      </c>
      <c r="Q86" s="1" t="s">
        <v>2392</v>
      </c>
      <c r="R86" s="1" t="s">
        <v>100</v>
      </c>
      <c r="S86" s="1">
        <v>30901</v>
      </c>
      <c r="T86" s="1" t="s">
        <v>100</v>
      </c>
    </row>
    <row r="87" spans="1:20" x14ac:dyDescent="0.25">
      <c r="A87" t="s">
        <v>1416</v>
      </c>
      <c r="B87" t="s">
        <v>38</v>
      </c>
      <c r="C87" s="35">
        <v>28952</v>
      </c>
      <c r="D87" s="1" t="str">
        <f>LEFT(PLAYERIDMAP[[#This Row],[PLAYERNAME]],FIND(" ",PLAYERIDMAP[[#This Row],[PLAYERNAME]],1))</f>
        <v xml:space="preserve">Adrian </v>
      </c>
      <c r="E87" s="1" t="str">
        <f>MID(PLAYERIDMAP[PLAYERNAME],FIND(" ",PLAYERIDMAP[PLAYERNAME],1)+1,255)</f>
        <v>Beltre</v>
      </c>
      <c r="F87" t="s">
        <v>1036</v>
      </c>
      <c r="G87" t="s">
        <v>6</v>
      </c>
      <c r="H87" s="2">
        <v>639</v>
      </c>
      <c r="I87">
        <v>134181</v>
      </c>
      <c r="J87" t="s">
        <v>38</v>
      </c>
      <c r="K87" s="1">
        <v>11491</v>
      </c>
      <c r="L87" s="1" t="s">
        <v>38</v>
      </c>
      <c r="M87" s="1" t="s">
        <v>2393</v>
      </c>
      <c r="N87" s="1" t="s">
        <v>2394</v>
      </c>
      <c r="O87" s="1" t="s">
        <v>1416</v>
      </c>
      <c r="P87" s="1">
        <v>6039</v>
      </c>
      <c r="Q87" s="1" t="s">
        <v>2395</v>
      </c>
      <c r="R87" s="1" t="s">
        <v>38</v>
      </c>
      <c r="S87" s="1">
        <v>3878</v>
      </c>
      <c r="T87" s="1" t="s">
        <v>38</v>
      </c>
    </row>
    <row r="88" spans="1:20" ht="15" customHeight="1" x14ac:dyDescent="0.25">
      <c r="A88" t="s">
        <v>1148</v>
      </c>
      <c r="B88" t="s">
        <v>67</v>
      </c>
      <c r="C88" s="35">
        <v>28239</v>
      </c>
      <c r="D88" s="1" t="str">
        <f>LEFT(PLAYERIDMAP[[#This Row],[PLAYERNAME]],FIND(" ",PLAYERIDMAP[[#This Row],[PLAYERNAME]],1))</f>
        <v xml:space="preserve">Carlos </v>
      </c>
      <c r="E88" s="1" t="str">
        <f>MID(PLAYERIDMAP[PLAYERNAME],FIND(" ",PLAYERIDMAP[PLAYERNAME],1)+1,255)</f>
        <v>Beltran</v>
      </c>
      <c r="F88" t="s">
        <v>1044</v>
      </c>
      <c r="G88" t="s">
        <v>1222</v>
      </c>
      <c r="H88" s="2">
        <v>589</v>
      </c>
      <c r="I88">
        <v>136860</v>
      </c>
      <c r="J88" t="s">
        <v>67</v>
      </c>
      <c r="K88" s="1">
        <v>18817</v>
      </c>
      <c r="L88" s="1" t="s">
        <v>67</v>
      </c>
      <c r="M88" s="1" t="s">
        <v>2396</v>
      </c>
      <c r="N88" s="1" t="s">
        <v>2397</v>
      </c>
      <c r="O88" s="1" t="s">
        <v>1148</v>
      </c>
      <c r="P88" s="1">
        <v>6132</v>
      </c>
      <c r="Q88" s="1" t="s">
        <v>2398</v>
      </c>
      <c r="R88" s="1" t="s">
        <v>67</v>
      </c>
      <c r="S88" s="1">
        <v>3971</v>
      </c>
      <c r="T88" s="1" t="s">
        <v>67</v>
      </c>
    </row>
    <row r="89" spans="1:20" ht="15" customHeight="1" x14ac:dyDescent="0.25">
      <c r="A89" t="s">
        <v>1801</v>
      </c>
      <c r="B89" t="s">
        <v>608</v>
      </c>
      <c r="C89" s="35">
        <v>28332</v>
      </c>
      <c r="D89" s="1" t="str">
        <f>LEFT(PLAYERIDMAP[[#This Row],[PLAYERNAME]],FIND(" ",PLAYERIDMAP[[#This Row],[PLAYERNAME]],1))</f>
        <v xml:space="preserve">Joaquin </v>
      </c>
      <c r="E89" s="1" t="str">
        <f>MID(PLAYERIDMAP[PLAYERNAME],FIND(" ",PLAYERIDMAP[PLAYERNAME],1)+1,255)</f>
        <v>Benoit</v>
      </c>
      <c r="F89" t="s">
        <v>1051</v>
      </c>
      <c r="G89" t="s">
        <v>2163</v>
      </c>
      <c r="H89" s="2">
        <v>1437</v>
      </c>
      <c r="I89">
        <v>276542</v>
      </c>
      <c r="J89" t="s">
        <v>608</v>
      </c>
      <c r="K89" s="1">
        <v>174659</v>
      </c>
      <c r="L89" s="1" t="s">
        <v>608</v>
      </c>
      <c r="M89" s="1" t="s">
        <v>2399</v>
      </c>
      <c r="N89" s="1" t="s">
        <v>2400</v>
      </c>
      <c r="O89" s="1" t="s">
        <v>1801</v>
      </c>
      <c r="P89" s="1">
        <v>6659</v>
      </c>
      <c r="Q89" s="1" t="s">
        <v>2401</v>
      </c>
      <c r="R89" s="1" t="s">
        <v>608</v>
      </c>
      <c r="S89" s="1">
        <v>4588</v>
      </c>
      <c r="T89" s="1" t="s">
        <v>608</v>
      </c>
    </row>
    <row r="90" spans="1:20" ht="15" customHeight="1" x14ac:dyDescent="0.25">
      <c r="A90" t="s">
        <v>1508</v>
      </c>
      <c r="B90" t="s">
        <v>328</v>
      </c>
      <c r="C90" s="35">
        <v>27800</v>
      </c>
      <c r="D90" s="1" t="str">
        <f>LEFT(PLAYERIDMAP[[#This Row],[PLAYERNAME]],FIND(" ",PLAYERIDMAP[[#This Row],[PLAYERNAME]],1))</f>
        <v xml:space="preserve">Lance </v>
      </c>
      <c r="E90" s="1" t="str">
        <f>MID(PLAYERIDMAP[PLAYERNAME],FIND(" ",PLAYERIDMAP[PLAYERNAME],1)+1,255)</f>
        <v>Berkman</v>
      </c>
      <c r="F90" t="s">
        <v>1036</v>
      </c>
      <c r="G90" t="s">
        <v>4</v>
      </c>
      <c r="H90" s="2">
        <v>548</v>
      </c>
      <c r="I90">
        <v>204020</v>
      </c>
      <c r="J90" t="s">
        <v>328</v>
      </c>
      <c r="K90" s="1">
        <v>22419</v>
      </c>
      <c r="L90" s="1" t="s">
        <v>328</v>
      </c>
      <c r="M90" s="1" t="s">
        <v>2402</v>
      </c>
      <c r="N90" s="1" t="s">
        <v>2403</v>
      </c>
      <c r="O90" s="1" t="s">
        <v>1508</v>
      </c>
      <c r="P90" s="1">
        <v>6279</v>
      </c>
      <c r="Q90" s="1" t="s">
        <v>2404</v>
      </c>
      <c r="R90" s="1" t="s">
        <v>328</v>
      </c>
      <c r="S90" s="1">
        <v>4118</v>
      </c>
      <c r="T90" s="1" t="s">
        <v>328</v>
      </c>
    </row>
    <row r="91" spans="1:20" x14ac:dyDescent="0.25">
      <c r="A91" t="s">
        <v>1549</v>
      </c>
      <c r="B91" t="s">
        <v>430</v>
      </c>
      <c r="C91" s="35">
        <v>30845</v>
      </c>
      <c r="D91" s="1" t="str">
        <f>LEFT(PLAYERIDMAP[[#This Row],[PLAYERNAME]],FIND(" ",PLAYERIDMAP[[#This Row],[PLAYERNAME]],1))</f>
        <v xml:space="preserve">Roger </v>
      </c>
      <c r="E91" s="1" t="str">
        <f>MID(PLAYERIDMAP[PLAYERNAME],FIND(" ",PLAYERIDMAP[PLAYERNAME],1)+1,255)</f>
        <v>Bernadina</v>
      </c>
      <c r="F91" t="s">
        <v>1043</v>
      </c>
      <c r="G91" t="s">
        <v>1222</v>
      </c>
      <c r="H91" s="2">
        <v>6421</v>
      </c>
      <c r="I91">
        <v>465668</v>
      </c>
      <c r="J91" t="s">
        <v>430</v>
      </c>
      <c r="K91" s="1">
        <v>547419</v>
      </c>
      <c r="L91" s="1" t="s">
        <v>430</v>
      </c>
      <c r="M91" s="1" t="s">
        <v>2405</v>
      </c>
      <c r="N91" s="1" t="s">
        <v>2406</v>
      </c>
      <c r="O91" s="1" t="s">
        <v>1549</v>
      </c>
      <c r="P91" s="1">
        <v>8288</v>
      </c>
      <c r="Q91" s="1" t="s">
        <v>2407</v>
      </c>
      <c r="R91" s="1" t="s">
        <v>430</v>
      </c>
      <c r="S91" s="1">
        <v>29173</v>
      </c>
      <c r="T91" s="1" t="s">
        <v>430</v>
      </c>
    </row>
    <row r="92" spans="1:20" x14ac:dyDescent="0.25">
      <c r="A92" t="s">
        <v>1145</v>
      </c>
      <c r="B92" t="s">
        <v>2408</v>
      </c>
      <c r="C92" s="35">
        <v>31007</v>
      </c>
      <c r="D92" s="1" t="str">
        <f>LEFT(PLAYERIDMAP[[#This Row],[PLAYERNAME]],FIND(" ",PLAYERIDMAP[[#This Row],[PLAYERNAME]],1))</f>
        <v xml:space="preserve">Quintin </v>
      </c>
      <c r="E92" s="1" t="str">
        <f>MID(PLAYERIDMAP[PLAYERNAME],FIND(" ",PLAYERIDMAP[PLAYERNAME],1)+1,255)</f>
        <v>Berry</v>
      </c>
      <c r="F92" t="s">
        <v>1030</v>
      </c>
      <c r="G92" t="s">
        <v>1222</v>
      </c>
      <c r="H92" s="2">
        <v>9414</v>
      </c>
      <c r="I92">
        <v>450641</v>
      </c>
      <c r="J92" t="s">
        <v>2408</v>
      </c>
      <c r="K92" s="1">
        <v>1603009</v>
      </c>
      <c r="L92" s="1" t="s">
        <v>2408</v>
      </c>
      <c r="M92" s="3" t="s">
        <v>2205</v>
      </c>
      <c r="N92" s="3" t="s">
        <v>2205</v>
      </c>
      <c r="O92" s="1" t="s">
        <v>1145</v>
      </c>
      <c r="P92" s="1">
        <v>9194</v>
      </c>
      <c r="Q92" s="1" t="s">
        <v>2409</v>
      </c>
      <c r="R92" s="1" t="s">
        <v>2408</v>
      </c>
      <c r="S92" s="1">
        <v>30418</v>
      </c>
      <c r="T92" s="1" t="s">
        <v>2408</v>
      </c>
    </row>
    <row r="93" spans="1:20" ht="15" customHeight="1" x14ac:dyDescent="0.25">
      <c r="A93" t="s">
        <v>2115</v>
      </c>
      <c r="B93" t="s">
        <v>924</v>
      </c>
      <c r="C93" s="35">
        <v>32225</v>
      </c>
      <c r="D93" s="1" t="str">
        <f>LEFT(PLAYERIDMAP[[#This Row],[PLAYERNAME]],FIND(" ",PLAYERIDMAP[[#This Row],[PLAYERNAME]],1))</f>
        <v xml:space="preserve">Dellin </v>
      </c>
      <c r="E93" s="1" t="str">
        <f>MID(PLAYERIDMAP[PLAYERNAME],FIND(" ",PLAYERIDMAP[PLAYERNAME],1)+1,255)</f>
        <v>Betances</v>
      </c>
      <c r="F93" t="s">
        <v>1044</v>
      </c>
      <c r="G93" t="s">
        <v>2163</v>
      </c>
      <c r="H93" s="2">
        <v>6216</v>
      </c>
      <c r="I93">
        <v>476454</v>
      </c>
      <c r="J93" t="s">
        <v>924</v>
      </c>
      <c r="K93" s="1">
        <v>1623765</v>
      </c>
      <c r="L93" s="1" t="s">
        <v>924</v>
      </c>
      <c r="M93" s="1" t="s">
        <v>2410</v>
      </c>
      <c r="N93" s="1" t="s">
        <v>2411</v>
      </c>
      <c r="O93" s="1" t="s">
        <v>2115</v>
      </c>
      <c r="P93" s="1">
        <v>9063</v>
      </c>
      <c r="Q93" s="1" t="s">
        <v>2412</v>
      </c>
      <c r="R93" s="1" t="s">
        <v>924</v>
      </c>
      <c r="S93" s="1">
        <v>31122</v>
      </c>
      <c r="T93" s="1" t="s">
        <v>924</v>
      </c>
    </row>
    <row r="94" spans="1:20" ht="15" customHeight="1" x14ac:dyDescent="0.25">
      <c r="A94" t="s">
        <v>1688</v>
      </c>
      <c r="B94" t="s">
        <v>735</v>
      </c>
      <c r="C94" s="35">
        <v>27513</v>
      </c>
      <c r="D94" s="1" t="str">
        <f>LEFT(PLAYERIDMAP[[#This Row],[PLAYERNAME]],FIND(" ",PLAYERIDMAP[[#This Row],[PLAYERNAME]],1))</f>
        <v xml:space="preserve">Rafael </v>
      </c>
      <c r="E94" s="1" t="str">
        <f>MID(PLAYERIDMAP[PLAYERNAME],FIND(" ",PLAYERIDMAP[PLAYERNAME],1)+1,255)</f>
        <v>Betancourt</v>
      </c>
      <c r="F94" t="s">
        <v>1038</v>
      </c>
      <c r="G94" t="s">
        <v>2163</v>
      </c>
      <c r="H94" s="2">
        <v>177</v>
      </c>
      <c r="I94">
        <v>429783</v>
      </c>
      <c r="J94" t="s">
        <v>735</v>
      </c>
      <c r="K94" s="1">
        <v>223412</v>
      </c>
      <c r="L94" s="1" t="s">
        <v>735</v>
      </c>
      <c r="M94" s="1" t="s">
        <v>2413</v>
      </c>
      <c r="N94" s="1" t="s">
        <v>2414</v>
      </c>
      <c r="O94" s="1" t="s">
        <v>1688</v>
      </c>
      <c r="P94" s="1">
        <v>6146</v>
      </c>
      <c r="Q94" s="1" t="s">
        <v>2415</v>
      </c>
      <c r="R94" s="1" t="s">
        <v>735</v>
      </c>
      <c r="S94" s="1">
        <v>3985</v>
      </c>
      <c r="T94" s="1" t="s">
        <v>735</v>
      </c>
    </row>
    <row r="95" spans="1:20" ht="15" customHeight="1" x14ac:dyDescent="0.25">
      <c r="A95" t="s">
        <v>1408</v>
      </c>
      <c r="B95" t="s">
        <v>259</v>
      </c>
      <c r="C95" s="35">
        <v>29982</v>
      </c>
      <c r="D95" s="1" t="str">
        <f>LEFT(PLAYERIDMAP[[#This Row],[PLAYERNAME]],FIND(" ",PLAYERIDMAP[[#This Row],[PLAYERNAME]],1))</f>
        <v xml:space="preserve">Yuniesky </v>
      </c>
      <c r="E95" s="1" t="str">
        <f>MID(PLAYERIDMAP[PLAYERNAME],FIND(" ",PLAYERIDMAP[PLAYERNAME],1)+1,255)</f>
        <v>Betancourt</v>
      </c>
      <c r="F95" t="s">
        <v>1046</v>
      </c>
      <c r="G95" t="s">
        <v>5</v>
      </c>
      <c r="H95" s="2">
        <v>8585</v>
      </c>
      <c r="I95">
        <v>435358</v>
      </c>
      <c r="J95" t="s">
        <v>259</v>
      </c>
      <c r="K95" s="1">
        <v>541865</v>
      </c>
      <c r="L95" s="1" t="s">
        <v>259</v>
      </c>
      <c r="M95" s="1" t="s">
        <v>2416</v>
      </c>
      <c r="N95" s="1" t="s">
        <v>2417</v>
      </c>
      <c r="O95" s="1" t="s">
        <v>1408</v>
      </c>
      <c r="P95" s="1">
        <v>7511</v>
      </c>
      <c r="Q95" s="1" t="s">
        <v>2418</v>
      </c>
      <c r="R95" s="1" t="s">
        <v>259</v>
      </c>
      <c r="S95" s="1">
        <v>6218</v>
      </c>
      <c r="T95" s="1" t="s">
        <v>259</v>
      </c>
    </row>
    <row r="96" spans="1:20" x14ac:dyDescent="0.25">
      <c r="A96" t="s">
        <v>1434</v>
      </c>
      <c r="B96" t="s">
        <v>534</v>
      </c>
      <c r="C96" s="35">
        <v>29892</v>
      </c>
      <c r="D96" s="1" t="str">
        <f>LEFT(PLAYERIDMAP[[#This Row],[PLAYERNAME]],FIND(" ",PLAYERIDMAP[[#This Row],[PLAYERNAME]],1))</f>
        <v xml:space="preserve">Wilson </v>
      </c>
      <c r="E96" s="1" t="str">
        <f>MID(PLAYERIDMAP[PLAYERNAME],FIND(" ",PLAYERIDMAP[PLAYERNAME],1)+1,255)</f>
        <v>Betemit</v>
      </c>
      <c r="F96" t="s">
        <v>1033</v>
      </c>
      <c r="G96" t="s">
        <v>6</v>
      </c>
      <c r="H96" s="2">
        <v>1861</v>
      </c>
      <c r="I96">
        <v>400140</v>
      </c>
      <c r="J96" t="s">
        <v>534</v>
      </c>
      <c r="K96" s="1">
        <v>212252</v>
      </c>
      <c r="L96" s="1" t="s">
        <v>534</v>
      </c>
      <c r="M96" s="1" t="s">
        <v>2419</v>
      </c>
      <c r="N96" s="1" t="s">
        <v>2420</v>
      </c>
      <c r="O96" s="1" t="s">
        <v>1434</v>
      </c>
      <c r="P96" s="1">
        <v>6811</v>
      </c>
      <c r="Q96" s="1" t="s">
        <v>2421</v>
      </c>
      <c r="R96" s="1" t="s">
        <v>534</v>
      </c>
      <c r="S96" s="1">
        <v>4968</v>
      </c>
      <c r="T96" s="1" t="s">
        <v>534</v>
      </c>
    </row>
    <row r="97" spans="1:20" ht="15" customHeight="1" x14ac:dyDescent="0.25">
      <c r="A97" t="s">
        <v>1494</v>
      </c>
      <c r="B97" t="s">
        <v>326</v>
      </c>
      <c r="C97" s="35">
        <v>31690</v>
      </c>
      <c r="D97" s="1" t="str">
        <f>LEFT(PLAYERIDMAP[[#This Row],[PLAYERNAME]],FIND(" ",PLAYERIDMAP[[#This Row],[PLAYERNAME]],1))</f>
        <v xml:space="preserve">Jeff </v>
      </c>
      <c r="E97" s="1" t="str">
        <f>MID(PLAYERIDMAP[PLAYERNAME],FIND(" ",PLAYERIDMAP[PLAYERNAME],1)+1,255)</f>
        <v>Bianchi</v>
      </c>
      <c r="F97" t="s">
        <v>1047</v>
      </c>
      <c r="G97" t="s">
        <v>1219</v>
      </c>
      <c r="H97" s="2">
        <v>9958</v>
      </c>
      <c r="I97">
        <v>488703</v>
      </c>
      <c r="J97" t="s">
        <v>326</v>
      </c>
      <c r="K97" s="1">
        <v>1725410</v>
      </c>
      <c r="L97" s="1" t="s">
        <v>326</v>
      </c>
      <c r="M97" s="3" t="s">
        <v>2205</v>
      </c>
      <c r="N97" s="3" t="s">
        <v>2205</v>
      </c>
      <c r="O97" s="1" t="s">
        <v>1494</v>
      </c>
      <c r="P97" s="1">
        <v>9234</v>
      </c>
      <c r="Q97" s="1" t="s">
        <v>2422</v>
      </c>
      <c r="R97" s="1" t="s">
        <v>326</v>
      </c>
      <c r="S97" s="1">
        <v>31760</v>
      </c>
      <c r="T97" s="1" t="s">
        <v>326</v>
      </c>
    </row>
    <row r="98" spans="1:20" ht="15" customHeight="1" x14ac:dyDescent="0.25">
      <c r="A98" t="s">
        <v>1738</v>
      </c>
      <c r="B98" t="s">
        <v>962</v>
      </c>
      <c r="C98" s="35">
        <v>30892</v>
      </c>
      <c r="D98" s="1" t="str">
        <f>LEFT(PLAYERIDMAP[[#This Row],[PLAYERNAME]],FIND(" ",PLAYERIDMAP[[#This Row],[PLAYERNAME]],1))</f>
        <v xml:space="preserve">Chad </v>
      </c>
      <c r="E98" s="1" t="str">
        <f>MID(PLAYERIDMAP[PLAYERNAME],FIND(" ",PLAYERIDMAP[PLAYERNAME],1)+1,255)</f>
        <v>Billingsley</v>
      </c>
      <c r="F98" t="s">
        <v>1045</v>
      </c>
      <c r="G98" t="s">
        <v>2163</v>
      </c>
      <c r="H98" s="2">
        <v>5842</v>
      </c>
      <c r="I98">
        <v>451532</v>
      </c>
      <c r="J98" t="s">
        <v>962</v>
      </c>
      <c r="K98" s="1">
        <v>584799</v>
      </c>
      <c r="L98" s="1" t="s">
        <v>962</v>
      </c>
      <c r="M98" s="1" t="s">
        <v>2423</v>
      </c>
      <c r="N98" s="1" t="s">
        <v>2424</v>
      </c>
      <c r="O98" s="1" t="s">
        <v>1738</v>
      </c>
      <c r="P98" s="1">
        <v>7705</v>
      </c>
      <c r="Q98" s="1" t="s">
        <v>2425</v>
      </c>
      <c r="R98" s="1" t="s">
        <v>962</v>
      </c>
      <c r="S98" s="1">
        <v>6476</v>
      </c>
      <c r="T98" s="1" t="s">
        <v>962</v>
      </c>
    </row>
    <row r="99" spans="1:20" x14ac:dyDescent="0.25">
      <c r="A99" t="s">
        <v>1102</v>
      </c>
      <c r="B99" t="s">
        <v>2426</v>
      </c>
      <c r="C99" s="35">
        <v>30246</v>
      </c>
      <c r="D99" s="1" t="str">
        <f>LEFT(PLAYERIDMAP[[#This Row],[PLAYERNAME]],FIND(" ",PLAYERIDMAP[[#This Row],[PLAYERNAME]],1))</f>
        <v xml:space="preserve">Brian </v>
      </c>
      <c r="E99" s="1" t="str">
        <f>MID(PLAYERIDMAP[PLAYERNAME],FIND(" ",PLAYERIDMAP[PLAYERNAME],1)+1,255)</f>
        <v>Bixler</v>
      </c>
      <c r="F99" t="s">
        <v>1053</v>
      </c>
      <c r="G99" t="s">
        <v>5</v>
      </c>
      <c r="H99" s="2">
        <v>8055</v>
      </c>
      <c r="I99">
        <v>444448</v>
      </c>
      <c r="J99" t="s">
        <v>2426</v>
      </c>
      <c r="K99" s="1">
        <v>1099498</v>
      </c>
      <c r="L99" s="1" t="s">
        <v>2426</v>
      </c>
      <c r="M99" s="1" t="s">
        <v>2427</v>
      </c>
      <c r="N99" s="1" t="s">
        <v>2428</v>
      </c>
      <c r="O99" s="1" t="s">
        <v>1102</v>
      </c>
      <c r="P99" s="1">
        <v>8214</v>
      </c>
      <c r="Q99" s="1" t="s">
        <v>2429</v>
      </c>
      <c r="R99" s="1" t="s">
        <v>2426</v>
      </c>
      <c r="S99" s="1"/>
      <c r="T99" s="1"/>
    </row>
    <row r="100" spans="1:20" x14ac:dyDescent="0.25">
      <c r="A100" t="s">
        <v>1563</v>
      </c>
      <c r="B100" t="s">
        <v>270</v>
      </c>
      <c r="C100" s="35">
        <v>31594</v>
      </c>
      <c r="D100" s="1" t="str">
        <f>LEFT(PLAYERIDMAP[[#This Row],[PLAYERNAME]],FIND(" ",PLAYERIDMAP[[#This Row],[PLAYERNAME]],1))</f>
        <v xml:space="preserve">Charlie </v>
      </c>
      <c r="E100" s="1" t="str">
        <f>MID(PLAYERIDMAP[PLAYERNAME],FIND(" ",PLAYERIDMAP[PLAYERNAME],1)+1,255)</f>
        <v>Blackmon</v>
      </c>
      <c r="F100" t="s">
        <v>1038</v>
      </c>
      <c r="G100" t="s">
        <v>1222</v>
      </c>
      <c r="H100" s="2">
        <v>7859</v>
      </c>
      <c r="I100">
        <v>453568</v>
      </c>
      <c r="J100" t="s">
        <v>270</v>
      </c>
      <c r="K100" s="1">
        <v>1800284</v>
      </c>
      <c r="L100" s="1" t="s">
        <v>270</v>
      </c>
      <c r="M100" s="3" t="s">
        <v>2205</v>
      </c>
      <c r="N100" s="1" t="s">
        <v>2430</v>
      </c>
      <c r="O100" s="1" t="s">
        <v>1563</v>
      </c>
      <c r="P100" s="1">
        <v>8957</v>
      </c>
      <c r="Q100" s="1" t="s">
        <v>2431</v>
      </c>
      <c r="R100" s="1" t="s">
        <v>270</v>
      </c>
      <c r="S100" s="1">
        <v>31084</v>
      </c>
      <c r="T100" s="1" t="s">
        <v>270</v>
      </c>
    </row>
    <row r="101" spans="1:20" ht="15" customHeight="1" x14ac:dyDescent="0.25">
      <c r="A101" t="s">
        <v>2138</v>
      </c>
      <c r="B101" t="s">
        <v>2432</v>
      </c>
      <c r="C101" s="35">
        <v>30006</v>
      </c>
      <c r="D101" s="1" t="str">
        <f>LEFT(PLAYERIDMAP[[#This Row],[PLAYERNAME]],FIND(" ",PLAYERIDMAP[[#This Row],[PLAYERNAME]],1))</f>
        <v xml:space="preserve">Nick </v>
      </c>
      <c r="E101" s="1" t="str">
        <f>MID(PLAYERIDMAP[PLAYERNAME],FIND(" ",PLAYERIDMAP[PLAYERNAME],1)+1,255)</f>
        <v>Blackburn</v>
      </c>
      <c r="F101" t="s">
        <v>1052</v>
      </c>
      <c r="G101" t="s">
        <v>2163</v>
      </c>
      <c r="H101" s="2">
        <v>4270</v>
      </c>
      <c r="I101">
        <v>448147</v>
      </c>
      <c r="J101" t="s">
        <v>2432</v>
      </c>
      <c r="K101" s="1">
        <v>1262918</v>
      </c>
      <c r="L101" s="1" t="s">
        <v>2432</v>
      </c>
      <c r="M101" s="1" t="s">
        <v>2433</v>
      </c>
      <c r="N101" s="1" t="s">
        <v>2434</v>
      </c>
      <c r="O101" s="1" t="s">
        <v>2138</v>
      </c>
      <c r="P101" s="1">
        <v>8120</v>
      </c>
      <c r="Q101" s="1" t="s">
        <v>2435</v>
      </c>
      <c r="R101" s="1" t="s">
        <v>2432</v>
      </c>
      <c r="S101" s="1">
        <v>28889</v>
      </c>
      <c r="T101" s="1" t="s">
        <v>2432</v>
      </c>
    </row>
    <row r="102" spans="1:20" ht="15" customHeight="1" x14ac:dyDescent="0.25">
      <c r="A102" t="s">
        <v>2005</v>
      </c>
      <c r="B102" t="s">
        <v>955</v>
      </c>
      <c r="C102" s="35">
        <v>30259</v>
      </c>
      <c r="D102" s="1" t="str">
        <f>LEFT(PLAYERIDMAP[[#This Row],[PLAYERNAME]],FIND(" ",PLAYERIDMAP[[#This Row],[PLAYERNAME]],1))</f>
        <v xml:space="preserve">Travis </v>
      </c>
      <c r="E102" s="1" t="str">
        <f>MID(PLAYERIDMAP[PLAYERNAME],FIND(" ",PLAYERIDMAP[PLAYERNAME],1)+1,255)</f>
        <v>Blackley</v>
      </c>
      <c r="F102" t="s">
        <v>1032</v>
      </c>
      <c r="G102" t="s">
        <v>2163</v>
      </c>
      <c r="H102" s="2">
        <v>3234</v>
      </c>
      <c r="I102">
        <v>429715</v>
      </c>
      <c r="J102" t="s">
        <v>955</v>
      </c>
      <c r="K102" s="1">
        <v>392325</v>
      </c>
      <c r="L102" s="1" t="s">
        <v>955</v>
      </c>
      <c r="M102" s="1" t="s">
        <v>2436</v>
      </c>
      <c r="N102" s="3" t="s">
        <v>2205</v>
      </c>
      <c r="O102" s="1" t="s">
        <v>2005</v>
      </c>
      <c r="P102" s="1">
        <v>7369</v>
      </c>
      <c r="Q102" s="1" t="s">
        <v>2437</v>
      </c>
      <c r="R102" s="1" t="s">
        <v>955</v>
      </c>
      <c r="S102" s="1">
        <v>6018</v>
      </c>
      <c r="T102" s="1" t="s">
        <v>955</v>
      </c>
    </row>
    <row r="103" spans="1:20" ht="15" customHeight="1" x14ac:dyDescent="0.25">
      <c r="A103" t="s">
        <v>1541</v>
      </c>
      <c r="B103" t="s">
        <v>220</v>
      </c>
      <c r="C103" s="35">
        <v>30662</v>
      </c>
      <c r="D103" s="1" t="str">
        <f>LEFT(PLAYERIDMAP[[#This Row],[PLAYERNAME]],FIND(" ",PLAYERIDMAP[[#This Row],[PLAYERNAME]],1))</f>
        <v xml:space="preserve">Gregor </v>
      </c>
      <c r="E103" s="1" t="str">
        <f>MID(PLAYERIDMAP[PLAYERNAME],FIND(" ",PLAYERIDMAP[PLAYERNAME],1)+1,255)</f>
        <v>Blanco</v>
      </c>
      <c r="F103" t="s">
        <v>13</v>
      </c>
      <c r="G103" t="s">
        <v>1222</v>
      </c>
      <c r="H103" s="2">
        <v>3123</v>
      </c>
      <c r="I103">
        <v>453923</v>
      </c>
      <c r="J103" t="s">
        <v>220</v>
      </c>
      <c r="K103" s="1">
        <v>1205708</v>
      </c>
      <c r="L103" s="1" t="s">
        <v>220</v>
      </c>
      <c r="M103" s="1" t="s">
        <v>2438</v>
      </c>
      <c r="N103" s="1" t="s">
        <v>2439</v>
      </c>
      <c r="O103" s="1" t="s">
        <v>1541</v>
      </c>
      <c r="P103" s="1">
        <v>7937</v>
      </c>
      <c r="Q103" s="1" t="s">
        <v>2440</v>
      </c>
      <c r="R103" s="1" t="s">
        <v>220</v>
      </c>
      <c r="S103" s="1">
        <v>28661</v>
      </c>
      <c r="T103" s="1" t="s">
        <v>220</v>
      </c>
    </row>
    <row r="104" spans="1:20" x14ac:dyDescent="0.25">
      <c r="A104" t="s">
        <v>1301</v>
      </c>
      <c r="B104" t="s">
        <v>417</v>
      </c>
      <c r="C104" s="35">
        <v>26174</v>
      </c>
      <c r="D104" s="1" t="str">
        <f>LEFT(PLAYERIDMAP[[#This Row],[PLAYERNAME]],FIND(" ",PLAYERIDMAP[[#This Row],[PLAYERNAME]],1))</f>
        <v xml:space="preserve">Henry </v>
      </c>
      <c r="E104" s="1" t="str">
        <f>MID(PLAYERIDMAP[PLAYERNAME],FIND(" ",PLAYERIDMAP[PLAYERNAME],1)+1,255)</f>
        <v>Blanco</v>
      </c>
      <c r="F104" t="s">
        <v>1037</v>
      </c>
      <c r="G104" t="s">
        <v>1215</v>
      </c>
      <c r="H104" s="2">
        <v>81</v>
      </c>
      <c r="I104">
        <v>111072</v>
      </c>
      <c r="J104" t="s">
        <v>417</v>
      </c>
      <c r="K104" s="1">
        <v>7437</v>
      </c>
      <c r="L104" s="1" t="s">
        <v>417</v>
      </c>
      <c r="M104" s="1" t="s">
        <v>2441</v>
      </c>
      <c r="N104" s="1" t="s">
        <v>2442</v>
      </c>
      <c r="O104" s="1" t="s">
        <v>1301</v>
      </c>
      <c r="P104" s="1">
        <v>5862</v>
      </c>
      <c r="Q104" s="1" t="s">
        <v>2443</v>
      </c>
      <c r="R104" s="1" t="s">
        <v>417</v>
      </c>
      <c r="S104" s="1">
        <v>3701</v>
      </c>
      <c r="T104" s="1" t="s">
        <v>417</v>
      </c>
    </row>
    <row r="105" spans="1:20" x14ac:dyDescent="0.25">
      <c r="A105" t="s">
        <v>1568</v>
      </c>
      <c r="B105" t="s">
        <v>313</v>
      </c>
      <c r="C105" s="35">
        <v>31666</v>
      </c>
      <c r="D105" s="1" t="str">
        <f>LEFT(PLAYERIDMAP[[#This Row],[PLAYERNAME]],FIND(" ",PLAYERIDMAP[[#This Row],[PLAYERNAME]],1))</f>
        <v xml:space="preserve">Kyle </v>
      </c>
      <c r="E105" s="1" t="str">
        <f>MID(PLAYERIDMAP[PLAYERNAME],FIND(" ",PLAYERIDMAP[PLAYERNAME],1)+1,255)</f>
        <v>Blanks</v>
      </c>
      <c r="F105" t="s">
        <v>1051</v>
      </c>
      <c r="G105" t="s">
        <v>1222</v>
      </c>
      <c r="H105" s="2">
        <v>49</v>
      </c>
      <c r="I105">
        <v>452035</v>
      </c>
      <c r="J105" t="s">
        <v>313</v>
      </c>
      <c r="K105" s="1">
        <v>1543508</v>
      </c>
      <c r="L105" s="1" t="s">
        <v>313</v>
      </c>
      <c r="M105" s="1" t="s">
        <v>2444</v>
      </c>
      <c r="N105" s="1" t="s">
        <v>2445</v>
      </c>
      <c r="O105" s="1" t="s">
        <v>1568</v>
      </c>
      <c r="P105" s="1">
        <v>8413</v>
      </c>
      <c r="Q105" s="1" t="s">
        <v>2446</v>
      </c>
      <c r="R105" s="1" t="s">
        <v>313</v>
      </c>
      <c r="S105" s="1">
        <v>29724</v>
      </c>
      <c r="T105" s="1" t="s">
        <v>313</v>
      </c>
    </row>
    <row r="106" spans="1:20" ht="15" customHeight="1" x14ac:dyDescent="0.25">
      <c r="A106" t="s">
        <v>1714</v>
      </c>
      <c r="B106" t="s">
        <v>1024</v>
      </c>
      <c r="C106" s="35">
        <v>29566</v>
      </c>
      <c r="D106" s="1" t="str">
        <f>LEFT(PLAYERIDMAP[[#This Row],[PLAYERNAME]],FIND(" ",PLAYERIDMAP[[#This Row],[PLAYERNAME]],1))</f>
        <v xml:space="preserve">Joe </v>
      </c>
      <c r="E106" s="1" t="str">
        <f>MID(PLAYERIDMAP[PLAYERNAME],FIND(" ",PLAYERIDMAP[PLAYERNAME],1)+1,255)</f>
        <v>Blanton</v>
      </c>
      <c r="F106" t="s">
        <v>1035</v>
      </c>
      <c r="G106" t="s">
        <v>2163</v>
      </c>
      <c r="H106" s="2">
        <v>4849</v>
      </c>
      <c r="I106">
        <v>430599</v>
      </c>
      <c r="J106" t="s">
        <v>1024</v>
      </c>
      <c r="K106" s="1">
        <v>477983</v>
      </c>
      <c r="L106" s="1" t="s">
        <v>1024</v>
      </c>
      <c r="M106" s="1" t="s">
        <v>2447</v>
      </c>
      <c r="N106" s="1" t="s">
        <v>2448</v>
      </c>
      <c r="O106" s="1" t="s">
        <v>1714</v>
      </c>
      <c r="P106" s="1">
        <v>7461</v>
      </c>
      <c r="Q106" s="1" t="s">
        <v>2449</v>
      </c>
      <c r="R106" s="1" t="s">
        <v>1024</v>
      </c>
      <c r="S106" s="1">
        <v>6132</v>
      </c>
      <c r="T106" s="1" t="s">
        <v>1024</v>
      </c>
    </row>
    <row r="107" spans="1:20" ht="15" customHeight="1" x14ac:dyDescent="0.25">
      <c r="A107" t="s">
        <v>1910</v>
      </c>
      <c r="B107" t="s">
        <v>702</v>
      </c>
      <c r="C107" s="35">
        <v>30565</v>
      </c>
      <c r="D107" s="1" t="str">
        <f>LEFT(PLAYERIDMAP[[#This Row],[PLAYERNAME]],FIND(" ",PLAYERIDMAP[[#This Row],[PLAYERNAME]],1))</f>
        <v xml:space="preserve">Jerry </v>
      </c>
      <c r="E107" s="1" t="str">
        <f>MID(PLAYERIDMAP[PLAYERNAME],FIND(" ",PLAYERIDMAP[PLAYERNAME],1)+1,255)</f>
        <v>Blevins</v>
      </c>
      <c r="F107" t="s">
        <v>1043</v>
      </c>
      <c r="G107" t="s">
        <v>2163</v>
      </c>
      <c r="H107" s="2">
        <v>7841</v>
      </c>
      <c r="I107">
        <v>460283</v>
      </c>
      <c r="J107" t="s">
        <v>702</v>
      </c>
      <c r="K107" s="1">
        <v>1282514</v>
      </c>
      <c r="L107" s="1" t="s">
        <v>702</v>
      </c>
      <c r="M107" s="1" t="s">
        <v>2450</v>
      </c>
      <c r="N107" s="1" t="s">
        <v>2451</v>
      </c>
      <c r="O107" s="1" t="s">
        <v>1910</v>
      </c>
      <c r="P107" s="1">
        <v>8141</v>
      </c>
      <c r="Q107" s="1" t="s">
        <v>2452</v>
      </c>
      <c r="R107" s="1" t="s">
        <v>702</v>
      </c>
      <c r="S107" s="1">
        <v>28915</v>
      </c>
      <c r="T107" s="1" t="s">
        <v>702</v>
      </c>
    </row>
    <row r="108" spans="1:20" x14ac:dyDescent="0.25">
      <c r="A108" t="s">
        <v>1489</v>
      </c>
      <c r="B108" t="s">
        <v>355</v>
      </c>
      <c r="C108" s="35">
        <v>28456</v>
      </c>
      <c r="D108" s="1" t="str">
        <f>LEFT(PLAYERIDMAP[[#This Row],[PLAYERNAME]],FIND(" ",PLAYERIDMAP[[#This Row],[PLAYERNAME]],1))</f>
        <v xml:space="preserve">Willie </v>
      </c>
      <c r="E108" s="1" t="str">
        <f>MID(PLAYERIDMAP[PLAYERNAME],FIND(" ",PLAYERIDMAP[PLAYERNAME],1)+1,255)</f>
        <v>Bloomquist</v>
      </c>
      <c r="F108" t="s">
        <v>1049</v>
      </c>
      <c r="G108" t="s">
        <v>1219</v>
      </c>
      <c r="H108" s="2">
        <v>1066</v>
      </c>
      <c r="I108">
        <v>217100</v>
      </c>
      <c r="J108" t="s">
        <v>355</v>
      </c>
      <c r="K108" s="1">
        <v>174661</v>
      </c>
      <c r="L108" s="1" t="s">
        <v>355</v>
      </c>
      <c r="M108" s="1" t="s">
        <v>2453</v>
      </c>
      <c r="N108" s="1" t="s">
        <v>2454</v>
      </c>
      <c r="O108" s="1" t="s">
        <v>1489</v>
      </c>
      <c r="P108" s="1">
        <v>6636</v>
      </c>
      <c r="Q108" s="1" t="s">
        <v>2455</v>
      </c>
      <c r="R108" s="1" t="s">
        <v>355</v>
      </c>
      <c r="S108" s="1">
        <v>4603</v>
      </c>
      <c r="T108" s="1" t="s">
        <v>355</v>
      </c>
    </row>
    <row r="109" spans="1:20" ht="15" customHeight="1" x14ac:dyDescent="0.25">
      <c r="A109" t="s">
        <v>1144</v>
      </c>
      <c r="B109" t="s">
        <v>2456</v>
      </c>
      <c r="C109" s="35">
        <v>31149</v>
      </c>
      <c r="D109" s="1" t="str">
        <f>LEFT(PLAYERIDMAP[[#This Row],[PLAYERNAME]],FIND(" ",PLAYERIDMAP[[#This Row],[PLAYERNAME]],1))</f>
        <v xml:space="preserve">Brennan </v>
      </c>
      <c r="E109" s="1" t="str">
        <f>MID(PLAYERIDMAP[PLAYERNAME],FIND(" ",PLAYERIDMAP[PLAYERNAME],1)+1,255)</f>
        <v>Boesch</v>
      </c>
      <c r="F109" t="s">
        <v>1030</v>
      </c>
      <c r="G109" t="s">
        <v>1222</v>
      </c>
      <c r="H109" s="2">
        <v>914</v>
      </c>
      <c r="I109">
        <v>453269</v>
      </c>
      <c r="J109" t="s">
        <v>2456</v>
      </c>
      <c r="K109" s="1">
        <v>1208693</v>
      </c>
      <c r="L109" s="1" t="s">
        <v>2456</v>
      </c>
      <c r="M109" s="1" t="s">
        <v>2457</v>
      </c>
      <c r="N109" s="1" t="s">
        <v>2458</v>
      </c>
      <c r="O109" s="1" t="s">
        <v>1144</v>
      </c>
      <c r="P109" s="1">
        <v>8713</v>
      </c>
      <c r="Q109" s="1" t="s">
        <v>2459</v>
      </c>
      <c r="R109" s="1" t="s">
        <v>2456</v>
      </c>
      <c r="S109" s="1">
        <v>29378</v>
      </c>
      <c r="T109" s="1" t="s">
        <v>2456</v>
      </c>
    </row>
    <row r="110" spans="1:20" ht="15" customHeight="1" x14ac:dyDescent="0.25">
      <c r="A110" t="s">
        <v>2460</v>
      </c>
      <c r="B110" t="s">
        <v>414</v>
      </c>
      <c r="C110" s="35">
        <v>33878</v>
      </c>
      <c r="D110" s="1" t="str">
        <f>LEFT(PLAYERIDMAP[[#This Row],[PLAYERNAME]],FIND(" ",PLAYERIDMAP[[#This Row],[PLAYERNAME]],1))</f>
        <v xml:space="preserve">Xander </v>
      </c>
      <c r="E110" s="1" t="str">
        <f>MID(PLAYERIDMAP[PLAYERNAME],FIND(" ",PLAYERIDMAP[PLAYERNAME],1)+1,255)</f>
        <v>Bogaerts</v>
      </c>
      <c r="F110" s="1" t="s">
        <v>1029</v>
      </c>
      <c r="G110" t="s">
        <v>1219</v>
      </c>
      <c r="H110" s="2">
        <v>12161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>
        <v>31606</v>
      </c>
      <c r="T110" s="1" t="s">
        <v>414</v>
      </c>
    </row>
    <row r="111" spans="1:20" ht="15" customHeight="1" x14ac:dyDescent="0.25">
      <c r="A111" t="s">
        <v>1837</v>
      </c>
      <c r="B111" t="s">
        <v>888</v>
      </c>
      <c r="C111" s="35">
        <v>30727</v>
      </c>
      <c r="D111" s="1" t="str">
        <f>LEFT(PLAYERIDMAP[[#This Row],[PLAYERNAME]],FIND(" ",PLAYERIDMAP[[#This Row],[PLAYERNAME]],1))</f>
        <v xml:space="preserve">Mitchell </v>
      </c>
      <c r="E111" s="1" t="str">
        <f>MID(PLAYERIDMAP[PLAYERNAME],FIND(" ",PLAYERIDMAP[PLAYERNAME],1)+1,255)</f>
        <v>Boggs</v>
      </c>
      <c r="F111" t="s">
        <v>1031</v>
      </c>
      <c r="G111" t="s">
        <v>2163</v>
      </c>
      <c r="H111" s="2">
        <v>3344</v>
      </c>
      <c r="I111">
        <v>459939</v>
      </c>
      <c r="J111" t="s">
        <v>888</v>
      </c>
      <c r="K111" s="1">
        <v>1537179</v>
      </c>
      <c r="L111" s="1" t="s">
        <v>888</v>
      </c>
      <c r="M111" s="1" t="s">
        <v>2461</v>
      </c>
      <c r="N111" s="1" t="s">
        <v>2462</v>
      </c>
      <c r="O111" s="1" t="s">
        <v>1837</v>
      </c>
      <c r="P111" s="1">
        <v>8268</v>
      </c>
      <c r="Q111" s="1" t="s">
        <v>2463</v>
      </c>
      <c r="R111" s="1" t="s">
        <v>888</v>
      </c>
      <c r="S111" s="1">
        <v>29152</v>
      </c>
      <c r="T111" s="1" t="s">
        <v>888</v>
      </c>
    </row>
    <row r="112" spans="1:20" ht="15" customHeight="1" x14ac:dyDescent="0.25">
      <c r="A112" t="s">
        <v>1570</v>
      </c>
      <c r="B112" t="s">
        <v>377</v>
      </c>
      <c r="C112" s="35">
        <v>30730</v>
      </c>
      <c r="D112" s="1" t="str">
        <f>LEFT(PLAYERIDMAP[[#This Row],[PLAYERNAME]],FIND(" ",PLAYERIDMAP[[#This Row],[PLAYERNAME]],1))</f>
        <v xml:space="preserve">Brian </v>
      </c>
      <c r="E112" s="1" t="str">
        <f>MID(PLAYERIDMAP[PLAYERNAME],FIND(" ",PLAYERIDMAP[PLAYERNAME],1)+1,255)</f>
        <v>Bogusevic</v>
      </c>
      <c r="F112" t="s">
        <v>1055</v>
      </c>
      <c r="G112" t="s">
        <v>1222</v>
      </c>
      <c r="H112" s="2">
        <v>4719</v>
      </c>
      <c r="I112">
        <v>460131</v>
      </c>
      <c r="J112" t="s">
        <v>377</v>
      </c>
      <c r="K112" s="1">
        <v>1630074</v>
      </c>
      <c r="L112" s="1" t="s">
        <v>377</v>
      </c>
      <c r="M112" s="1" t="s">
        <v>2464</v>
      </c>
      <c r="N112" s="1" t="s">
        <v>2465</v>
      </c>
      <c r="O112" s="1" t="s">
        <v>1570</v>
      </c>
      <c r="P112" s="1">
        <v>8797</v>
      </c>
      <c r="Q112" s="1" t="s">
        <v>2466</v>
      </c>
      <c r="R112" s="1" t="s">
        <v>377</v>
      </c>
      <c r="S112" s="1">
        <v>30029</v>
      </c>
      <c r="T112" s="1" t="s">
        <v>377</v>
      </c>
    </row>
    <row r="113" spans="1:20" ht="15" customHeight="1" x14ac:dyDescent="0.25">
      <c r="A113" t="s">
        <v>1231</v>
      </c>
      <c r="B113" t="s">
        <v>172</v>
      </c>
      <c r="C113" s="35">
        <v>31160</v>
      </c>
      <c r="D113" s="1" t="str">
        <f>LEFT(PLAYERIDMAP[[#This Row],[PLAYERNAME]],FIND(" ",PLAYERIDMAP[[#This Row],[PLAYERNAME]],1))</f>
        <v xml:space="preserve">Emilio </v>
      </c>
      <c r="E113" s="1" t="str">
        <f>MID(PLAYERIDMAP[PLAYERNAME],FIND(" ",PLAYERIDMAP[PLAYERNAME],1)+1,255)</f>
        <v>Bonifacio</v>
      </c>
      <c r="F113" t="s">
        <v>1046</v>
      </c>
      <c r="G113" t="s">
        <v>1219</v>
      </c>
      <c r="H113" s="2">
        <v>4054</v>
      </c>
      <c r="I113">
        <v>466988</v>
      </c>
      <c r="J113" t="s">
        <v>172</v>
      </c>
      <c r="K113" s="1">
        <v>1174267</v>
      </c>
      <c r="L113" s="1" t="s">
        <v>172</v>
      </c>
      <c r="M113" s="1" t="s">
        <v>2467</v>
      </c>
      <c r="N113" s="1" t="s">
        <v>2468</v>
      </c>
      <c r="O113" s="1" t="s">
        <v>1231</v>
      </c>
      <c r="P113" s="1">
        <v>8112</v>
      </c>
      <c r="Q113" s="1" t="s">
        <v>2469</v>
      </c>
      <c r="R113" s="1" t="s">
        <v>172</v>
      </c>
      <c r="S113" s="1">
        <v>28877</v>
      </c>
      <c r="T113" s="1" t="s">
        <v>172</v>
      </c>
    </row>
    <row r="114" spans="1:20" ht="15" customHeight="1" x14ac:dyDescent="0.25">
      <c r="A114" t="s">
        <v>1328</v>
      </c>
      <c r="B114" t="s">
        <v>449</v>
      </c>
      <c r="C114" s="35">
        <v>29215</v>
      </c>
      <c r="D114" s="1" t="str">
        <f>LEFT(PLAYERIDMAP[[#This Row],[PLAYERNAME]],FIND(" ",PLAYERIDMAP[[#This Row],[PLAYERNAME]],1))</f>
        <v xml:space="preserve">J.C. </v>
      </c>
      <c r="E114" s="1" t="str">
        <f>MID(PLAYERIDMAP[PLAYERNAME],FIND(" ",PLAYERIDMAP[PLAYERNAME],1)+1,255)</f>
        <v>Boscan</v>
      </c>
      <c r="F114" t="s">
        <v>1041</v>
      </c>
      <c r="G114" t="s">
        <v>1215</v>
      </c>
      <c r="H114" s="2">
        <v>2324</v>
      </c>
      <c r="I114">
        <v>400268</v>
      </c>
      <c r="J114" t="s">
        <v>449</v>
      </c>
      <c r="K114" s="1">
        <v>223541</v>
      </c>
      <c r="L114" s="1" t="s">
        <v>449</v>
      </c>
      <c r="M114" s="3" t="s">
        <v>2205</v>
      </c>
      <c r="N114" s="1" t="s">
        <v>2470</v>
      </c>
      <c r="O114" s="1" t="s">
        <v>1328</v>
      </c>
      <c r="P114" s="1">
        <v>8804</v>
      </c>
      <c r="Q114" s="1" t="s">
        <v>2471</v>
      </c>
      <c r="R114" s="1" t="s">
        <v>449</v>
      </c>
      <c r="S114" s="1">
        <v>29554</v>
      </c>
      <c r="T114" s="1" t="s">
        <v>449</v>
      </c>
    </row>
    <row r="115" spans="1:20" x14ac:dyDescent="0.25">
      <c r="A115" t="s">
        <v>1599</v>
      </c>
      <c r="B115" t="s">
        <v>512</v>
      </c>
      <c r="C115" s="35">
        <v>29955</v>
      </c>
      <c r="D115" s="1" t="str">
        <f>LEFT(PLAYERIDMAP[[#This Row],[PLAYERNAME]],FIND(" ",PLAYERIDMAP[[#This Row],[PLAYERNAME]],1))</f>
        <v xml:space="preserve">Jason </v>
      </c>
      <c r="E115" s="1" t="str">
        <f>MID(PLAYERIDMAP[PLAYERNAME],FIND(" ",PLAYERIDMAP[PLAYERNAME],1)+1,255)</f>
        <v>Bourgeois</v>
      </c>
      <c r="F115" t="s">
        <v>1046</v>
      </c>
      <c r="G115" t="s">
        <v>1222</v>
      </c>
      <c r="H115" s="2">
        <v>2225</v>
      </c>
      <c r="I115">
        <v>430652</v>
      </c>
      <c r="J115" t="s">
        <v>512</v>
      </c>
      <c r="K115" s="1">
        <v>292037</v>
      </c>
      <c r="L115" s="1" t="s">
        <v>512</v>
      </c>
      <c r="M115" s="1" t="s">
        <v>2472</v>
      </c>
      <c r="N115" s="1" t="s">
        <v>2473</v>
      </c>
      <c r="O115" s="1" t="s">
        <v>1599</v>
      </c>
      <c r="P115" s="1">
        <v>8377</v>
      </c>
      <c r="Q115" s="1" t="s">
        <v>2474</v>
      </c>
      <c r="R115" s="1" t="s">
        <v>512</v>
      </c>
      <c r="S115" s="1">
        <v>29262</v>
      </c>
      <c r="T115" s="1" t="s">
        <v>512</v>
      </c>
    </row>
    <row r="116" spans="1:20" x14ac:dyDescent="0.25">
      <c r="A116" t="s">
        <v>1183</v>
      </c>
      <c r="B116" t="s">
        <v>363</v>
      </c>
      <c r="C116" s="35">
        <v>31867</v>
      </c>
      <c r="D116" s="1" t="str">
        <f>LEFT(PLAYERIDMAP[[#This Row],[PLAYERNAME]],FIND(" ",PLAYERIDMAP[[#This Row],[PLAYERNAME]],1))</f>
        <v xml:space="preserve">Peter </v>
      </c>
      <c r="E116" s="1" t="str">
        <f>MID(PLAYERIDMAP[PLAYERNAME],FIND(" ",PLAYERIDMAP[PLAYERNAME],1)+1,255)</f>
        <v>Bourjos</v>
      </c>
      <c r="F116" t="s">
        <v>1031</v>
      </c>
      <c r="G116" t="s">
        <v>1222</v>
      </c>
      <c r="H116" s="2">
        <v>2578</v>
      </c>
      <c r="I116">
        <v>488721</v>
      </c>
      <c r="J116" t="s">
        <v>363</v>
      </c>
      <c r="K116" s="1">
        <v>1099038</v>
      </c>
      <c r="L116" s="1" t="s">
        <v>363</v>
      </c>
      <c r="M116" s="3" t="s">
        <v>2205</v>
      </c>
      <c r="N116" s="1" t="s">
        <v>2475</v>
      </c>
      <c r="O116" s="1" t="s">
        <v>1183</v>
      </c>
      <c r="P116" s="1">
        <v>8777</v>
      </c>
      <c r="Q116" s="1" t="s">
        <v>2476</v>
      </c>
      <c r="R116" s="1" t="s">
        <v>363</v>
      </c>
      <c r="S116" s="1">
        <v>29318</v>
      </c>
      <c r="T116" s="1" t="s">
        <v>363</v>
      </c>
    </row>
    <row r="117" spans="1:20" x14ac:dyDescent="0.25">
      <c r="A117" t="s">
        <v>1229</v>
      </c>
      <c r="B117" t="s">
        <v>136</v>
      </c>
      <c r="C117" s="35">
        <v>30312</v>
      </c>
      <c r="D117" s="1" t="str">
        <f>LEFT(PLAYERIDMAP[[#This Row],[PLAYERNAME]],FIND(" ",PLAYERIDMAP[[#This Row],[PLAYERNAME]],1))</f>
        <v xml:space="preserve">Michael </v>
      </c>
      <c r="E117" s="1" t="str">
        <f>MID(PLAYERIDMAP[PLAYERNAME],FIND(" ",PLAYERIDMAP[PLAYERNAME],1)+1,255)</f>
        <v>Bourn</v>
      </c>
      <c r="F117" t="s">
        <v>1034</v>
      </c>
      <c r="G117" t="s">
        <v>1222</v>
      </c>
      <c r="H117" s="2">
        <v>6387</v>
      </c>
      <c r="I117">
        <v>456422</v>
      </c>
      <c r="J117" t="s">
        <v>136</v>
      </c>
      <c r="K117" s="1">
        <v>548112</v>
      </c>
      <c r="L117" s="1" t="s">
        <v>136</v>
      </c>
      <c r="M117" s="1" t="s">
        <v>2477</v>
      </c>
      <c r="N117" s="1" t="s">
        <v>2478</v>
      </c>
      <c r="O117" s="1" t="s">
        <v>1229</v>
      </c>
      <c r="P117" s="1">
        <v>7828</v>
      </c>
      <c r="Q117" s="1" t="s">
        <v>2479</v>
      </c>
      <c r="R117" s="1" t="s">
        <v>136</v>
      </c>
      <c r="S117" s="1">
        <v>28535</v>
      </c>
      <c r="T117" s="1" t="s">
        <v>136</v>
      </c>
    </row>
    <row r="118" spans="1:20" x14ac:dyDescent="0.25">
      <c r="A118" t="s">
        <v>2024</v>
      </c>
      <c r="B118" t="s">
        <v>848</v>
      </c>
      <c r="C118" s="35">
        <v>31664</v>
      </c>
      <c r="D118" s="1" t="str">
        <f>LEFT(PLAYERIDMAP[[#This Row],[PLAYERNAME]],FIND(" ",PLAYERIDMAP[[#This Row],[PLAYERNAME]],1))</f>
        <v xml:space="preserve">Michael </v>
      </c>
      <c r="E118" s="1" t="str">
        <f>MID(PLAYERIDMAP[PLAYERNAME],FIND(" ",PLAYERIDMAP[PLAYERNAME],1)+1,255)</f>
        <v>Bowden</v>
      </c>
      <c r="F118" t="s">
        <v>1055</v>
      </c>
      <c r="G118" t="s">
        <v>2163</v>
      </c>
      <c r="H118" s="2">
        <v>4440</v>
      </c>
      <c r="I118">
        <v>476601</v>
      </c>
      <c r="J118" t="s">
        <v>848</v>
      </c>
      <c r="K118" s="1">
        <v>1539221</v>
      </c>
      <c r="L118" s="1" t="s">
        <v>848</v>
      </c>
      <c r="M118" s="1" t="s">
        <v>2480</v>
      </c>
      <c r="N118" s="1" t="s">
        <v>2481</v>
      </c>
      <c r="O118" s="1" t="s">
        <v>2024</v>
      </c>
      <c r="P118" s="1">
        <v>8341</v>
      </c>
      <c r="Q118" s="1" t="s">
        <v>2482</v>
      </c>
      <c r="R118" s="1" t="s">
        <v>848</v>
      </c>
      <c r="S118" s="1"/>
      <c r="T118" s="1"/>
    </row>
    <row r="119" spans="1:20" ht="15" customHeight="1" x14ac:dyDescent="0.25">
      <c r="A119" t="s">
        <v>1909</v>
      </c>
      <c r="B119" t="s">
        <v>852</v>
      </c>
      <c r="C119" s="35">
        <v>32290</v>
      </c>
      <c r="D119" s="1" t="str">
        <f>LEFT(PLAYERIDMAP[[#This Row],[PLAYERNAME]],FIND(" ",PLAYERIDMAP[[#This Row],[PLAYERNAME]],1))</f>
        <v xml:space="preserve">Brad </v>
      </c>
      <c r="E119" s="1" t="str">
        <f>MID(PLAYERIDMAP[PLAYERNAME],FIND(" ",PLAYERIDMAP[PLAYERNAME],1)+1,255)</f>
        <v>Boxberger</v>
      </c>
      <c r="F119" t="s">
        <v>1051</v>
      </c>
      <c r="G119" t="s">
        <v>2163</v>
      </c>
      <c r="H119" s="2">
        <v>10133</v>
      </c>
      <c r="I119">
        <v>502202</v>
      </c>
      <c r="J119" t="s">
        <v>852</v>
      </c>
      <c r="K119" s="1">
        <v>1813265</v>
      </c>
      <c r="L119" s="1" t="s">
        <v>852</v>
      </c>
      <c r="M119" s="1" t="s">
        <v>2483</v>
      </c>
      <c r="N119" s="3" t="s">
        <v>2205</v>
      </c>
      <c r="O119" s="1" t="s">
        <v>1909</v>
      </c>
      <c r="P119" s="1">
        <v>9215</v>
      </c>
      <c r="Q119" s="1" t="s">
        <v>2484</v>
      </c>
      <c r="R119" s="1" t="s">
        <v>852</v>
      </c>
      <c r="S119" s="1">
        <v>31495</v>
      </c>
      <c r="T119" s="1" t="s">
        <v>852</v>
      </c>
    </row>
    <row r="120" spans="1:20" ht="15" customHeight="1" x14ac:dyDescent="0.25">
      <c r="A120" t="s">
        <v>1843</v>
      </c>
      <c r="B120" t="s">
        <v>863</v>
      </c>
      <c r="C120" s="35">
        <v>31514</v>
      </c>
      <c r="D120" s="1" t="str">
        <f>LEFT(PLAYERIDMAP[[#This Row],[PLAYERNAME]],FIND(" ",PLAYERIDMAP[[#This Row],[PLAYERNAME]],1))</f>
        <v xml:space="preserve">Brad </v>
      </c>
      <c r="E120" s="1" t="str">
        <f>MID(PLAYERIDMAP[PLAYERNAME],FIND(" ",PLAYERIDMAP[PLAYERNAME],1)+1,255)</f>
        <v>Brach</v>
      </c>
      <c r="F120" t="s">
        <v>1051</v>
      </c>
      <c r="G120" t="s">
        <v>2163</v>
      </c>
      <c r="H120" s="2">
        <v>6627</v>
      </c>
      <c r="I120">
        <v>542960</v>
      </c>
      <c r="J120" t="s">
        <v>863</v>
      </c>
      <c r="K120" s="1">
        <v>1793607</v>
      </c>
      <c r="L120" s="1" t="s">
        <v>863</v>
      </c>
      <c r="M120" s="3" t="s">
        <v>2205</v>
      </c>
      <c r="N120" s="1" t="s">
        <v>2485</v>
      </c>
      <c r="O120" s="1" t="s">
        <v>1843</v>
      </c>
      <c r="P120" s="1">
        <v>9040</v>
      </c>
      <c r="Q120" s="1" t="s">
        <v>2486</v>
      </c>
      <c r="R120" s="1" t="s">
        <v>863</v>
      </c>
      <c r="S120" s="1">
        <v>31000</v>
      </c>
      <c r="T120" s="1" t="s">
        <v>863</v>
      </c>
    </row>
    <row r="121" spans="1:20" ht="15" customHeight="1" x14ac:dyDescent="0.25">
      <c r="A121" t="s">
        <v>2118</v>
      </c>
      <c r="B121" t="s">
        <v>2487</v>
      </c>
      <c r="C121" s="35">
        <v>30541</v>
      </c>
      <c r="D121" s="1" t="str">
        <f>LEFT(PLAYERIDMAP[[#This Row],[PLAYERNAME]],FIND(" ",PLAYERIDMAP[[#This Row],[PLAYERNAME]],1))</f>
        <v xml:space="preserve">Dallas </v>
      </c>
      <c r="E121" s="1" t="str">
        <f>MID(PLAYERIDMAP[PLAYERNAME],FIND(" ",PLAYERIDMAP[PLAYERNAME],1)+1,255)</f>
        <v>Braden</v>
      </c>
      <c r="F121" t="s">
        <v>1032</v>
      </c>
      <c r="G121" t="s">
        <v>2163</v>
      </c>
      <c r="H121" s="2">
        <v>8099</v>
      </c>
      <c r="I121">
        <v>460284</v>
      </c>
      <c r="J121" t="s">
        <v>2487</v>
      </c>
      <c r="K121" s="1">
        <v>1186193</v>
      </c>
      <c r="L121" s="1" t="s">
        <v>2487</v>
      </c>
      <c r="M121" s="1" t="s">
        <v>2488</v>
      </c>
      <c r="N121" s="1" t="s">
        <v>2489</v>
      </c>
      <c r="O121" s="1" t="s">
        <v>2118</v>
      </c>
      <c r="P121" s="1">
        <v>8014</v>
      </c>
      <c r="Q121" s="1" t="s">
        <v>2490</v>
      </c>
      <c r="R121" s="1" t="s">
        <v>2487</v>
      </c>
      <c r="S121" s="1">
        <v>28749</v>
      </c>
      <c r="T121" s="1" t="s">
        <v>2487</v>
      </c>
    </row>
    <row r="122" spans="1:20" ht="15" customHeight="1" x14ac:dyDescent="0.25">
      <c r="A122" t="s">
        <v>1564</v>
      </c>
      <c r="B122" t="s">
        <v>435</v>
      </c>
      <c r="C122" s="35">
        <v>32982</v>
      </c>
      <c r="D122" s="1" t="str">
        <f>LEFT(PLAYERIDMAP[[#This Row],[PLAYERNAME]],FIND(" ",PLAYERIDMAP[[#This Row],[PLAYERNAME]],1))</f>
        <v xml:space="preserve">Jackie </v>
      </c>
      <c r="E122" s="1" t="str">
        <f>MID(PLAYERIDMAP[PLAYERNAME],FIND(" ",PLAYERIDMAP[PLAYERNAME],1)+1,255)</f>
        <v>Bradley</v>
      </c>
      <c r="F122" t="s">
        <v>1029</v>
      </c>
      <c r="G122" t="s">
        <v>1222</v>
      </c>
      <c r="H122" s="2">
        <v>12984</v>
      </c>
      <c r="I122">
        <v>598265</v>
      </c>
      <c r="J122" t="s">
        <v>435</v>
      </c>
      <c r="K122" s="3" t="s">
        <v>2205</v>
      </c>
      <c r="L122" s="3" t="s">
        <v>2205</v>
      </c>
      <c r="M122" s="3" t="s">
        <v>2205</v>
      </c>
      <c r="N122" s="3" t="s">
        <v>2205</v>
      </c>
      <c r="O122" s="3" t="s">
        <v>2205</v>
      </c>
      <c r="P122" s="1">
        <v>9338</v>
      </c>
      <c r="Q122" s="1" t="s">
        <v>2491</v>
      </c>
      <c r="R122" s="1" t="s">
        <v>435</v>
      </c>
      <c r="S122" s="1">
        <v>32362</v>
      </c>
      <c r="T122" s="1" t="s">
        <v>2492</v>
      </c>
    </row>
    <row r="123" spans="1:20" x14ac:dyDescent="0.25">
      <c r="A123" t="s">
        <v>1159</v>
      </c>
      <c r="B123" t="s">
        <v>102</v>
      </c>
      <c r="C123" s="35">
        <v>31912</v>
      </c>
      <c r="D123" s="1" t="str">
        <f>LEFT(PLAYERIDMAP[[#This Row],[PLAYERNAME]],FIND(" ",PLAYERIDMAP[[#This Row],[PLAYERNAME]],1))</f>
        <v xml:space="preserve">Michael </v>
      </c>
      <c r="E123" s="1" t="str">
        <f>MID(PLAYERIDMAP[PLAYERNAME],FIND(" ",PLAYERIDMAP[PLAYERNAME],1)+1,255)</f>
        <v>Brantley</v>
      </c>
      <c r="F123" t="s">
        <v>1034</v>
      </c>
      <c r="G123" t="s">
        <v>1222</v>
      </c>
      <c r="H123" s="2">
        <v>4106</v>
      </c>
      <c r="I123">
        <v>488726</v>
      </c>
      <c r="J123" t="s">
        <v>102</v>
      </c>
      <c r="K123" s="1">
        <v>1103277</v>
      </c>
      <c r="L123" s="1" t="s">
        <v>102</v>
      </c>
      <c r="M123" s="1" t="s">
        <v>2493</v>
      </c>
      <c r="N123" s="1" t="s">
        <v>2494</v>
      </c>
      <c r="O123" s="1" t="s">
        <v>1159</v>
      </c>
      <c r="P123" s="1">
        <v>8575</v>
      </c>
      <c r="Q123" s="1" t="s">
        <v>2495</v>
      </c>
      <c r="R123" s="1" t="s">
        <v>102</v>
      </c>
      <c r="S123" s="1">
        <v>30043</v>
      </c>
      <c r="T123" s="1" t="s">
        <v>102</v>
      </c>
    </row>
    <row r="124" spans="1:20" ht="15" customHeight="1" x14ac:dyDescent="0.25">
      <c r="A124" t="s">
        <v>1278</v>
      </c>
      <c r="B124" t="s">
        <v>413</v>
      </c>
      <c r="C124" s="35">
        <v>32703</v>
      </c>
      <c r="D124" s="1" t="str">
        <f>LEFT(PLAYERIDMAP[[#This Row],[PLAYERNAME]],FIND(" ",PLAYERIDMAP[[#This Row],[PLAYERNAME]],1))</f>
        <v xml:space="preserve">Rob </v>
      </c>
      <c r="E124" s="1" t="str">
        <f>MID(PLAYERIDMAP[PLAYERNAME],FIND(" ",PLAYERIDMAP[PLAYERNAME],1)+1,255)</f>
        <v>Brantly</v>
      </c>
      <c r="F124" t="s">
        <v>1057</v>
      </c>
      <c r="G124" t="s">
        <v>1215</v>
      </c>
      <c r="H124" s="2">
        <v>10655</v>
      </c>
      <c r="I124">
        <v>542963</v>
      </c>
      <c r="J124" t="s">
        <v>413</v>
      </c>
      <c r="K124" s="1">
        <v>1794304</v>
      </c>
      <c r="L124" s="1" t="s">
        <v>413</v>
      </c>
      <c r="M124" s="3" t="s">
        <v>2205</v>
      </c>
      <c r="N124" s="3" t="s">
        <v>2205</v>
      </c>
      <c r="O124" s="1" t="s">
        <v>1278</v>
      </c>
      <c r="P124" s="1">
        <v>9265</v>
      </c>
      <c r="Q124" s="1" t="s">
        <v>2496</v>
      </c>
      <c r="R124" s="1" t="s">
        <v>413</v>
      </c>
      <c r="S124" s="1">
        <v>31133</v>
      </c>
      <c r="T124" s="1" t="s">
        <v>413</v>
      </c>
    </row>
    <row r="125" spans="1:20" x14ac:dyDescent="0.25">
      <c r="A125" t="s">
        <v>1613</v>
      </c>
      <c r="B125" t="s">
        <v>254</v>
      </c>
      <c r="C125" s="35">
        <v>30637</v>
      </c>
      <c r="D125" s="1" t="str">
        <f>LEFT(PLAYERIDMAP[[#This Row],[PLAYERNAME]],FIND(" ",PLAYERIDMAP[[#This Row],[PLAYERNAME]],1))</f>
        <v xml:space="preserve">Ryan </v>
      </c>
      <c r="E125" s="1" t="str">
        <f>MID(PLAYERIDMAP[PLAYERNAME],FIND(" ",PLAYERIDMAP[PLAYERNAME],1)+1,255)</f>
        <v>Braun</v>
      </c>
      <c r="F125" t="s">
        <v>1047</v>
      </c>
      <c r="G125" t="s">
        <v>1222</v>
      </c>
      <c r="H125" s="2">
        <v>3410</v>
      </c>
      <c r="I125">
        <v>460075</v>
      </c>
      <c r="J125" t="s">
        <v>254</v>
      </c>
      <c r="K125" s="1">
        <v>1103045</v>
      </c>
      <c r="L125" s="1" t="s">
        <v>254</v>
      </c>
      <c r="M125" s="1" t="s">
        <v>2497</v>
      </c>
      <c r="N125" s="1" t="s">
        <v>2498</v>
      </c>
      <c r="O125" s="1" t="s">
        <v>1613</v>
      </c>
      <c r="P125" s="1">
        <v>8034</v>
      </c>
      <c r="Q125" s="1" t="s">
        <v>2499</v>
      </c>
      <c r="R125" s="1" t="s">
        <v>254</v>
      </c>
      <c r="S125" s="1">
        <v>28721</v>
      </c>
      <c r="T125" s="1" t="s">
        <v>254</v>
      </c>
    </row>
    <row r="126" spans="1:20" x14ac:dyDescent="0.25">
      <c r="A126" t="s">
        <v>1900</v>
      </c>
      <c r="B126" t="s">
        <v>704</v>
      </c>
      <c r="C126" s="35">
        <v>29441</v>
      </c>
      <c r="D126" s="1" t="str">
        <f>LEFT(PLAYERIDMAP[[#This Row],[PLAYERNAME]],FIND(" ",PLAYERIDMAP[[#This Row],[PLAYERNAME]],1))</f>
        <v xml:space="preserve">Craig </v>
      </c>
      <c r="E126" s="1" t="str">
        <f>MID(PLAYERIDMAP[PLAYERNAME],FIND(" ",PLAYERIDMAP[PLAYERNAME],1)+1,255)</f>
        <v>Breslow</v>
      </c>
      <c r="F126" t="s">
        <v>1029</v>
      </c>
      <c r="G126" t="s">
        <v>2163</v>
      </c>
      <c r="H126" s="2">
        <v>4363</v>
      </c>
      <c r="I126">
        <v>444520</v>
      </c>
      <c r="J126" t="s">
        <v>704</v>
      </c>
      <c r="K126" s="1">
        <v>557093</v>
      </c>
      <c r="L126" s="1" t="s">
        <v>704</v>
      </c>
      <c r="M126" s="1" t="s">
        <v>2500</v>
      </c>
      <c r="N126" s="1" t="s">
        <v>2501</v>
      </c>
      <c r="O126" s="1" t="s">
        <v>1900</v>
      </c>
      <c r="P126" s="1">
        <v>7610</v>
      </c>
      <c r="Q126" s="1" t="s">
        <v>2502</v>
      </c>
      <c r="R126" s="1" t="s">
        <v>704</v>
      </c>
      <c r="S126" s="1">
        <v>6365</v>
      </c>
      <c r="T126" s="1" t="s">
        <v>704</v>
      </c>
    </row>
    <row r="127" spans="1:20" ht="15" customHeight="1" x14ac:dyDescent="0.25">
      <c r="A127" t="s">
        <v>2503</v>
      </c>
      <c r="B127" t="s">
        <v>439</v>
      </c>
      <c r="C127" s="35">
        <v>31428</v>
      </c>
      <c r="D127" s="1" t="str">
        <f>LEFT(PLAYERIDMAP[[#This Row],[PLAYERNAME]],FIND(" ",PLAYERIDMAP[[#This Row],[PLAYERNAME]],1))</f>
        <v xml:space="preserve">Reid </v>
      </c>
      <c r="E127" s="1" t="str">
        <f>MID(PLAYERIDMAP[PLAYERNAME],FIND(" ",PLAYERIDMAP[PLAYERNAME],1)+1,255)</f>
        <v>Brignac</v>
      </c>
      <c r="F127" t="s">
        <v>1038</v>
      </c>
      <c r="G127" s="4" t="s">
        <v>2205</v>
      </c>
      <c r="H127" s="2">
        <v>8380</v>
      </c>
      <c r="I127" s="4" t="s">
        <v>2205</v>
      </c>
      <c r="J127" s="4" t="s">
        <v>2205</v>
      </c>
      <c r="K127" s="3" t="s">
        <v>2205</v>
      </c>
      <c r="L127" s="3" t="s">
        <v>2205</v>
      </c>
      <c r="M127" s="3" t="s">
        <v>2205</v>
      </c>
      <c r="N127" s="3" t="s">
        <v>2205</v>
      </c>
      <c r="O127" s="3" t="s">
        <v>2205</v>
      </c>
      <c r="P127" s="3" t="s">
        <v>2205</v>
      </c>
      <c r="Q127" s="3" t="s">
        <v>2205</v>
      </c>
      <c r="R127" s="3" t="s">
        <v>2205</v>
      </c>
      <c r="S127" s="3">
        <v>28707</v>
      </c>
      <c r="T127" s="1" t="s">
        <v>439</v>
      </c>
    </row>
    <row r="128" spans="1:20" x14ac:dyDescent="0.25">
      <c r="A128" t="s">
        <v>1980</v>
      </c>
      <c r="B128" t="s">
        <v>997</v>
      </c>
      <c r="C128" s="35">
        <v>32133</v>
      </c>
      <c r="D128" s="1" t="str">
        <f>LEFT(PLAYERIDMAP[[#This Row],[PLAYERNAME]],FIND(" ",PLAYERIDMAP[[#This Row],[PLAYERNAME]],1))</f>
        <v xml:space="preserve">Zach </v>
      </c>
      <c r="E128" s="1" t="str">
        <f>MID(PLAYERIDMAP[PLAYERNAME],FIND(" ",PLAYERIDMAP[PLAYERNAME],1)+1,255)</f>
        <v>Britton</v>
      </c>
      <c r="F128" t="s">
        <v>1033</v>
      </c>
      <c r="G128" t="s">
        <v>2163</v>
      </c>
      <c r="H128" s="2">
        <v>3240</v>
      </c>
      <c r="I128">
        <v>502154</v>
      </c>
      <c r="J128" t="s">
        <v>997</v>
      </c>
      <c r="K128" s="1">
        <v>1733482</v>
      </c>
      <c r="L128" s="1" t="s">
        <v>997</v>
      </c>
      <c r="M128" s="1" t="s">
        <v>2504</v>
      </c>
      <c r="N128" s="1" t="s">
        <v>2505</v>
      </c>
      <c r="O128" s="1" t="s">
        <v>1980</v>
      </c>
      <c r="P128" s="1">
        <v>8771</v>
      </c>
      <c r="Q128" s="1" t="s">
        <v>2506</v>
      </c>
      <c r="R128" s="1" t="s">
        <v>997</v>
      </c>
      <c r="S128" s="1">
        <v>31054</v>
      </c>
      <c r="T128" s="1" t="s">
        <v>997</v>
      </c>
    </row>
    <row r="129" spans="1:20" ht="15" customHeight="1" x14ac:dyDescent="0.25">
      <c r="A129" t="s">
        <v>1808</v>
      </c>
      <c r="B129" t="s">
        <v>639</v>
      </c>
      <c r="C129" s="35">
        <v>32129</v>
      </c>
      <c r="D129" s="1" t="str">
        <f>LEFT(PLAYERIDMAP[[#This Row],[PLAYERNAME]],FIND(" ",PLAYERIDMAP[[#This Row],[PLAYERNAME]],1))</f>
        <v xml:space="preserve">Rex </v>
      </c>
      <c r="E129" s="1" t="str">
        <f>MID(PLAYERIDMAP[PLAYERNAME],FIND(" ",PLAYERIDMAP[PLAYERNAME],1)+1,255)</f>
        <v>Brothers</v>
      </c>
      <c r="F129" t="s">
        <v>1038</v>
      </c>
      <c r="G129" t="s">
        <v>2163</v>
      </c>
      <c r="H129" s="2">
        <v>9794</v>
      </c>
      <c r="I129">
        <v>571521</v>
      </c>
      <c r="J129" t="s">
        <v>639</v>
      </c>
      <c r="K129" s="1">
        <v>1757974</v>
      </c>
      <c r="L129" s="1" t="s">
        <v>639</v>
      </c>
      <c r="M129" s="1" t="s">
        <v>2507</v>
      </c>
      <c r="N129" s="1" t="s">
        <v>2508</v>
      </c>
      <c r="O129" s="1" t="s">
        <v>1808</v>
      </c>
      <c r="P129" s="1">
        <v>8944</v>
      </c>
      <c r="Q129" s="1" t="s">
        <v>2509</v>
      </c>
      <c r="R129" s="1" t="s">
        <v>639</v>
      </c>
      <c r="S129" s="1">
        <v>31083</v>
      </c>
      <c r="T129" s="1" t="s">
        <v>639</v>
      </c>
    </row>
    <row r="130" spans="1:20" x14ac:dyDescent="0.25">
      <c r="A130" t="s">
        <v>1580</v>
      </c>
      <c r="B130" t="s">
        <v>382</v>
      </c>
      <c r="C130" s="35">
        <v>30935</v>
      </c>
      <c r="D130" s="1" t="str">
        <f>LEFT(PLAYERIDMAP[[#This Row],[PLAYERNAME]],FIND(" ",PLAYERIDMAP[[#This Row],[PLAYERNAME]],1))</f>
        <v xml:space="preserve">Andrew </v>
      </c>
      <c r="E130" s="1" t="str">
        <f>MID(PLAYERIDMAP[PLAYERNAME],FIND(" ",PLAYERIDMAP[PLAYERNAME],1)+1,255)</f>
        <v>Brown</v>
      </c>
      <c r="F130" t="s">
        <v>1038</v>
      </c>
      <c r="G130" t="s">
        <v>1222</v>
      </c>
      <c r="H130" s="2">
        <v>3837</v>
      </c>
      <c r="I130">
        <v>518500</v>
      </c>
      <c r="J130" t="s">
        <v>382</v>
      </c>
      <c r="K130" s="1">
        <v>1811889</v>
      </c>
      <c r="L130" s="1" t="s">
        <v>382</v>
      </c>
      <c r="M130" s="3" t="s">
        <v>2205</v>
      </c>
      <c r="N130" s="3" t="s">
        <v>2205</v>
      </c>
      <c r="O130" s="1" t="s">
        <v>1580</v>
      </c>
      <c r="P130" s="1">
        <v>8966</v>
      </c>
      <c r="Q130" s="1" t="s">
        <v>2510</v>
      </c>
      <c r="R130" s="1" t="s">
        <v>382</v>
      </c>
      <c r="S130" s="1">
        <v>31409</v>
      </c>
      <c r="T130" s="1" t="s">
        <v>382</v>
      </c>
    </row>
    <row r="131" spans="1:20" ht="15" customHeight="1" x14ac:dyDescent="0.25">
      <c r="A131" t="s">
        <v>2120</v>
      </c>
      <c r="B131" t="s">
        <v>2511</v>
      </c>
      <c r="C131" s="35">
        <v>31044</v>
      </c>
      <c r="D131" s="1" t="str">
        <f>LEFT(PLAYERIDMAP[[#This Row],[PLAYERNAME]],FIND(" ",PLAYERIDMAP[[#This Row],[PLAYERNAME]],1))</f>
        <v xml:space="preserve">Barret </v>
      </c>
      <c r="E131" s="1" t="str">
        <f>MID(PLAYERIDMAP[PLAYERNAME],FIND(" ",PLAYERIDMAP[PLAYERNAME],1)+1,255)</f>
        <v>Browning</v>
      </c>
      <c r="F131" t="s">
        <v>1031</v>
      </c>
      <c r="G131" t="s">
        <v>2163</v>
      </c>
      <c r="H131" s="2">
        <v>9356</v>
      </c>
      <c r="I131">
        <v>446135</v>
      </c>
      <c r="J131" t="s">
        <v>2511</v>
      </c>
      <c r="K131" s="1">
        <v>1601526</v>
      </c>
      <c r="L131" s="1" t="s">
        <v>2511</v>
      </c>
      <c r="M131" s="1" t="s">
        <v>2512</v>
      </c>
      <c r="N131" s="3" t="s">
        <v>2205</v>
      </c>
      <c r="O131" s="1" t="s">
        <v>2120</v>
      </c>
      <c r="P131" s="1">
        <v>9227</v>
      </c>
      <c r="Q131" s="1" t="s">
        <v>2513</v>
      </c>
      <c r="R131" s="1" t="s">
        <v>2511</v>
      </c>
      <c r="S131" s="1"/>
      <c r="T131" s="1"/>
    </row>
    <row r="132" spans="1:20" x14ac:dyDescent="0.25">
      <c r="A132" t="s">
        <v>1188</v>
      </c>
      <c r="B132" t="s">
        <v>79</v>
      </c>
      <c r="C132" s="35">
        <v>32023</v>
      </c>
      <c r="D132" s="1" t="str">
        <f>LEFT(PLAYERIDMAP[[#This Row],[PLAYERNAME]],FIND(" ",PLAYERIDMAP[[#This Row],[PLAYERNAME]],1))</f>
        <v xml:space="preserve">Domonic </v>
      </c>
      <c r="E132" s="1" t="str">
        <f>MID(PLAYERIDMAP[PLAYERNAME],FIND(" ",PLAYERIDMAP[PLAYERNAME],1)+1,255)</f>
        <v>Brown</v>
      </c>
      <c r="F132" t="s">
        <v>1054</v>
      </c>
      <c r="G132" t="s">
        <v>1222</v>
      </c>
      <c r="H132" s="2">
        <v>3154</v>
      </c>
      <c r="I132">
        <v>502126</v>
      </c>
      <c r="J132" t="s">
        <v>79</v>
      </c>
      <c r="K132" s="1">
        <v>1597678</v>
      </c>
      <c r="L132" s="1" t="s">
        <v>79</v>
      </c>
      <c r="M132" s="3" t="s">
        <v>2205</v>
      </c>
      <c r="N132" s="1" t="s">
        <v>2514</v>
      </c>
      <c r="O132" s="1" t="s">
        <v>1188</v>
      </c>
      <c r="P132" s="1">
        <v>8644</v>
      </c>
      <c r="Q132" s="1" t="s">
        <v>2515</v>
      </c>
      <c r="R132" s="1" t="s">
        <v>79</v>
      </c>
      <c r="S132" s="1">
        <v>29673</v>
      </c>
      <c r="T132" s="1" t="s">
        <v>79</v>
      </c>
    </row>
    <row r="133" spans="1:20" ht="15" customHeight="1" x14ac:dyDescent="0.25">
      <c r="A133" t="s">
        <v>1710</v>
      </c>
      <c r="B133" t="s">
        <v>818</v>
      </c>
      <c r="C133" s="35">
        <v>30849</v>
      </c>
      <c r="D133" s="1" t="str">
        <f>LEFT(PLAYERIDMAP[[#This Row],[PLAYERNAME]],FIND(" ",PLAYERIDMAP[[#This Row],[PLAYERNAME]],1))</f>
        <v xml:space="preserve">Jonathan </v>
      </c>
      <c r="E133" s="1" t="str">
        <f>MID(PLAYERIDMAP[PLAYERNAME],FIND(" ",PLAYERIDMAP[PLAYERNAME],1)+1,255)</f>
        <v>Broxton</v>
      </c>
      <c r="F133" t="s">
        <v>1040</v>
      </c>
      <c r="G133" t="s">
        <v>2163</v>
      </c>
      <c r="H133" s="2">
        <v>4759</v>
      </c>
      <c r="I133">
        <v>455009</v>
      </c>
      <c r="J133" t="s">
        <v>818</v>
      </c>
      <c r="K133" s="1">
        <v>558833</v>
      </c>
      <c r="L133" s="1" t="s">
        <v>818</v>
      </c>
      <c r="M133" s="1" t="s">
        <v>2516</v>
      </c>
      <c r="N133" s="1" t="s">
        <v>2517</v>
      </c>
      <c r="O133" s="1" t="s">
        <v>1710</v>
      </c>
      <c r="P133" s="1">
        <v>7613</v>
      </c>
      <c r="Q133" s="1" t="s">
        <v>2518</v>
      </c>
      <c r="R133" s="1" t="s">
        <v>818</v>
      </c>
      <c r="S133" s="1">
        <v>6370</v>
      </c>
      <c r="T133" s="1" t="s">
        <v>818</v>
      </c>
    </row>
    <row r="134" spans="1:20" x14ac:dyDescent="0.25">
      <c r="A134" t="s">
        <v>1618</v>
      </c>
      <c r="B134" t="s">
        <v>41</v>
      </c>
      <c r="C134" s="35">
        <v>31870</v>
      </c>
      <c r="D134" s="1" t="str">
        <f>LEFT(PLAYERIDMAP[[#This Row],[PLAYERNAME]],FIND(" ",PLAYERIDMAP[[#This Row],[PLAYERNAME]],1))</f>
        <v xml:space="preserve">Jay </v>
      </c>
      <c r="E134" s="1" t="str">
        <f>MID(PLAYERIDMAP[PLAYERNAME],FIND(" ",PLAYERIDMAP[PLAYERNAME],1)+1,255)</f>
        <v>Bruce</v>
      </c>
      <c r="F134" t="s">
        <v>1040</v>
      </c>
      <c r="G134" t="s">
        <v>1222</v>
      </c>
      <c r="H134" s="2">
        <v>9892</v>
      </c>
      <c r="I134">
        <v>457803</v>
      </c>
      <c r="J134" t="s">
        <v>41</v>
      </c>
      <c r="K134" s="1">
        <v>1133731</v>
      </c>
      <c r="L134" s="1" t="s">
        <v>41</v>
      </c>
      <c r="M134" s="1" t="s">
        <v>2519</v>
      </c>
      <c r="N134" s="1" t="s">
        <v>2520</v>
      </c>
      <c r="O134" s="1" t="s">
        <v>1618</v>
      </c>
      <c r="P134" s="1">
        <v>8171</v>
      </c>
      <c r="Q134" s="1" t="s">
        <v>2521</v>
      </c>
      <c r="R134" s="1" t="s">
        <v>41</v>
      </c>
      <c r="S134" s="1">
        <v>28954</v>
      </c>
      <c r="T134" s="1" t="s">
        <v>41</v>
      </c>
    </row>
    <row r="135" spans="1:20" x14ac:dyDescent="0.25">
      <c r="A135" t="s">
        <v>1783</v>
      </c>
      <c r="B135" t="s">
        <v>596</v>
      </c>
      <c r="C135" s="35">
        <v>30908</v>
      </c>
      <c r="D135" s="1" t="str">
        <f>LEFT(PLAYERIDMAP[[#This Row],[PLAYERNAME]],FIND(" ",PLAYERIDMAP[[#This Row],[PLAYERNAME]],1))</f>
        <v xml:space="preserve">Clay </v>
      </c>
      <c r="E135" s="1" t="str">
        <f>MID(PLAYERIDMAP[PLAYERNAME],FIND(" ",PLAYERIDMAP[PLAYERNAME],1)+1,255)</f>
        <v>Buchholz</v>
      </c>
      <c r="F135" t="s">
        <v>1029</v>
      </c>
      <c r="G135" t="s">
        <v>2163</v>
      </c>
      <c r="H135" s="2">
        <v>3543</v>
      </c>
      <c r="I135">
        <v>453329</v>
      </c>
      <c r="J135" t="s">
        <v>596</v>
      </c>
      <c r="K135" s="1">
        <v>1184594</v>
      </c>
      <c r="L135" s="1" t="s">
        <v>596</v>
      </c>
      <c r="M135" s="1" t="s">
        <v>2522</v>
      </c>
      <c r="N135" s="1" t="s">
        <v>2523</v>
      </c>
      <c r="O135" s="1" t="s">
        <v>1783</v>
      </c>
      <c r="P135" s="1">
        <v>8090</v>
      </c>
      <c r="Q135" s="1" t="s">
        <v>2524</v>
      </c>
      <c r="R135" s="1" t="s">
        <v>596</v>
      </c>
      <c r="S135" s="1">
        <v>28855</v>
      </c>
      <c r="T135" s="1" t="s">
        <v>596</v>
      </c>
    </row>
    <row r="136" spans="1:20" x14ac:dyDescent="0.25">
      <c r="A136" t="s">
        <v>1283</v>
      </c>
      <c r="B136" t="s">
        <v>179</v>
      </c>
      <c r="C136" s="35">
        <v>29409</v>
      </c>
      <c r="D136" s="1" t="str">
        <f>LEFT(PLAYERIDMAP[[#This Row],[PLAYERNAME]],FIND(" ",PLAYERIDMAP[[#This Row],[PLAYERNAME]],1))</f>
        <v xml:space="preserve">John </v>
      </c>
      <c r="E136" s="1" t="str">
        <f>MID(PLAYERIDMAP[PLAYERNAME],FIND(" ",PLAYERIDMAP[PLAYERNAME],1)+1,255)</f>
        <v>Buck</v>
      </c>
      <c r="F136" t="s">
        <v>1050</v>
      </c>
      <c r="G136" t="s">
        <v>1215</v>
      </c>
      <c r="H136" s="2">
        <v>2041</v>
      </c>
      <c r="I136">
        <v>407833</v>
      </c>
      <c r="J136" t="s">
        <v>179</v>
      </c>
      <c r="K136" s="1">
        <v>284577</v>
      </c>
      <c r="L136" s="1" t="s">
        <v>179</v>
      </c>
      <c r="M136" s="1" t="s">
        <v>2525</v>
      </c>
      <c r="N136" s="1" t="s">
        <v>2526</v>
      </c>
      <c r="O136" s="1" t="s">
        <v>1283</v>
      </c>
      <c r="P136" s="1">
        <v>7056</v>
      </c>
      <c r="Q136" s="1" t="s">
        <v>2527</v>
      </c>
      <c r="R136" s="1" t="s">
        <v>179</v>
      </c>
      <c r="S136" s="1">
        <v>5407</v>
      </c>
      <c r="T136" s="1" t="s">
        <v>179</v>
      </c>
    </row>
    <row r="137" spans="1:20" x14ac:dyDescent="0.25">
      <c r="A137" t="s">
        <v>1806</v>
      </c>
      <c r="B137" t="s">
        <v>689</v>
      </c>
      <c r="C137" s="35">
        <v>28937</v>
      </c>
      <c r="D137" s="1" t="str">
        <f>LEFT(PLAYERIDMAP[[#This Row],[PLAYERNAME]],FIND(" ",PLAYERIDMAP[[#This Row],[PLAYERNAME]],1))</f>
        <v xml:space="preserve">Mark </v>
      </c>
      <c r="E137" s="1" t="str">
        <f>MID(PLAYERIDMAP[PLAYERNAME],FIND(" ",PLAYERIDMAP[PLAYERNAME],1)+1,255)</f>
        <v>Buehrle</v>
      </c>
      <c r="F137" t="s">
        <v>1037</v>
      </c>
      <c r="G137" t="s">
        <v>2163</v>
      </c>
      <c r="H137" s="2">
        <v>225</v>
      </c>
      <c r="I137">
        <v>279824</v>
      </c>
      <c r="J137" t="s">
        <v>689</v>
      </c>
      <c r="K137" s="1">
        <v>174775</v>
      </c>
      <c r="L137" s="1" t="s">
        <v>689</v>
      </c>
      <c r="M137" s="1" t="s">
        <v>2528</v>
      </c>
      <c r="N137" s="1" t="s">
        <v>2529</v>
      </c>
      <c r="O137" s="1" t="s">
        <v>1806</v>
      </c>
      <c r="P137" s="1">
        <v>6525</v>
      </c>
      <c r="Q137" s="1" t="s">
        <v>2530</v>
      </c>
      <c r="R137" s="1" t="s">
        <v>689</v>
      </c>
      <c r="S137" s="1">
        <v>4454</v>
      </c>
      <c r="T137" s="1" t="s">
        <v>689</v>
      </c>
    </row>
    <row r="138" spans="1:20" x14ac:dyDescent="0.25">
      <c r="A138" t="s">
        <v>1648</v>
      </c>
      <c r="B138" t="s">
        <v>561</v>
      </c>
      <c r="C138" s="35">
        <v>32721</v>
      </c>
      <c r="D138" s="1" t="str">
        <f>LEFT(PLAYERIDMAP[[#This Row],[PLAYERNAME]],FIND(" ",PLAYERIDMAP[[#This Row],[PLAYERNAME]],1))</f>
        <v xml:space="preserve">Madison </v>
      </c>
      <c r="E138" s="1" t="str">
        <f>MID(PLAYERIDMAP[PLAYERNAME],FIND(" ",PLAYERIDMAP[PLAYERNAME],1)+1,255)</f>
        <v>Bumgarner</v>
      </c>
      <c r="F138" t="s">
        <v>13</v>
      </c>
      <c r="G138" t="s">
        <v>2163</v>
      </c>
      <c r="H138" s="2">
        <v>5524</v>
      </c>
      <c r="I138">
        <v>518516</v>
      </c>
      <c r="J138" t="s">
        <v>561</v>
      </c>
      <c r="K138" s="1">
        <v>1619074</v>
      </c>
      <c r="L138" s="1" t="s">
        <v>561</v>
      </c>
      <c r="M138" s="1" t="s">
        <v>2531</v>
      </c>
      <c r="N138" s="1" t="s">
        <v>2532</v>
      </c>
      <c r="O138" s="1" t="s">
        <v>1648</v>
      </c>
      <c r="P138" s="1">
        <v>8590</v>
      </c>
      <c r="Q138" s="1" t="s">
        <v>2533</v>
      </c>
      <c r="R138" s="1" t="s">
        <v>561</v>
      </c>
      <c r="S138" s="1">
        <v>29949</v>
      </c>
      <c r="T138" s="1" t="s">
        <v>561</v>
      </c>
    </row>
    <row r="139" spans="1:20" x14ac:dyDescent="0.25">
      <c r="A139" t="s">
        <v>2067</v>
      </c>
      <c r="B139" t="s">
        <v>2534</v>
      </c>
      <c r="C139" s="35">
        <v>33923</v>
      </c>
      <c r="D139" s="1" t="str">
        <f>LEFT(PLAYERIDMAP[[#This Row],[PLAYERNAME]],FIND(" ",PLAYERIDMAP[[#This Row],[PLAYERNAME]],1))</f>
        <v xml:space="preserve">Dylan </v>
      </c>
      <c r="E139" s="1" t="str">
        <f>MID(PLAYERIDMAP[PLAYERNAME],FIND(" ",PLAYERIDMAP[PLAYERNAME],1)+1,255)</f>
        <v>Bundy</v>
      </c>
      <c r="F139" t="s">
        <v>1033</v>
      </c>
      <c r="G139" t="s">
        <v>2163</v>
      </c>
      <c r="H139" s="2">
        <v>12917</v>
      </c>
      <c r="I139">
        <v>605164</v>
      </c>
      <c r="J139" t="s">
        <v>2534</v>
      </c>
      <c r="K139" s="1">
        <v>1894623</v>
      </c>
      <c r="L139" s="1" t="s">
        <v>2534</v>
      </c>
      <c r="M139" s="3" t="s">
        <v>2205</v>
      </c>
      <c r="N139" s="3" t="s">
        <v>2205</v>
      </c>
      <c r="O139" s="1" t="s">
        <v>2067</v>
      </c>
      <c r="P139" s="1">
        <v>9125</v>
      </c>
      <c r="Q139" s="1" t="s">
        <v>2535</v>
      </c>
      <c r="R139" s="1" t="s">
        <v>2534</v>
      </c>
      <c r="S139" s="1">
        <v>32094</v>
      </c>
      <c r="T139" s="1" t="s">
        <v>2534</v>
      </c>
    </row>
    <row r="140" spans="1:20" x14ac:dyDescent="0.25">
      <c r="A140" t="s">
        <v>2054</v>
      </c>
      <c r="B140" t="s">
        <v>956</v>
      </c>
      <c r="C140" s="35">
        <v>30215</v>
      </c>
      <c r="D140" s="1" t="str">
        <f>LEFT(PLAYERIDMAP[[#This Row],[PLAYERNAME]],FIND(" ",PLAYERIDMAP[[#This Row],[PLAYERNAME]],1))</f>
        <v xml:space="preserve">Greg </v>
      </c>
      <c r="E140" s="1" t="str">
        <f>MID(PLAYERIDMAP[PLAYERNAME],FIND(" ",PLAYERIDMAP[PLAYERNAME],1)+1,255)</f>
        <v>Burke</v>
      </c>
      <c r="F140" t="s">
        <v>1050</v>
      </c>
      <c r="G140" t="s">
        <v>2163</v>
      </c>
      <c r="H140" s="2">
        <v>6282</v>
      </c>
      <c r="I140">
        <v>457566</v>
      </c>
      <c r="J140" t="s">
        <v>956</v>
      </c>
      <c r="K140" s="3" t="s">
        <v>2205</v>
      </c>
      <c r="L140" s="3" t="s">
        <v>2205</v>
      </c>
      <c r="M140" s="3" t="s">
        <v>2205</v>
      </c>
      <c r="N140" s="3" t="s">
        <v>2205</v>
      </c>
      <c r="O140" s="1" t="s">
        <v>2054</v>
      </c>
      <c r="P140" s="1">
        <v>8476</v>
      </c>
      <c r="Q140" s="1" t="s">
        <v>2536</v>
      </c>
      <c r="R140" s="1" t="s">
        <v>956</v>
      </c>
      <c r="S140" s="1">
        <v>30231</v>
      </c>
      <c r="T140" s="1" t="s">
        <v>956</v>
      </c>
    </row>
    <row r="141" spans="1:20" x14ac:dyDescent="0.25">
      <c r="A141" t="s">
        <v>1678</v>
      </c>
      <c r="B141" t="s">
        <v>595</v>
      </c>
      <c r="C141" s="35">
        <v>28128</v>
      </c>
      <c r="D141" s="1" t="str">
        <f>LEFT(PLAYERIDMAP[[#This Row],[PLAYERNAME]],FIND(" ",PLAYERIDMAP[[#This Row],[PLAYERNAME]],1))</f>
        <v xml:space="preserve">A.J. </v>
      </c>
      <c r="E141" s="1" t="str">
        <f>MID(PLAYERIDMAP[PLAYERNAME],FIND(" ",PLAYERIDMAP[PLAYERNAME],1)+1,255)</f>
        <v>Burnett</v>
      </c>
      <c r="F141" t="s">
        <v>1048</v>
      </c>
      <c r="G141" t="s">
        <v>2163</v>
      </c>
      <c r="H141" s="2">
        <v>512</v>
      </c>
      <c r="I141">
        <v>150359</v>
      </c>
      <c r="J141" t="s">
        <v>595</v>
      </c>
      <c r="K141" s="1">
        <v>21508</v>
      </c>
      <c r="L141" s="1" t="s">
        <v>595</v>
      </c>
      <c r="M141" s="1" t="s">
        <v>2537</v>
      </c>
      <c r="N141" s="1" t="s">
        <v>2538</v>
      </c>
      <c r="O141" s="1" t="s">
        <v>1678</v>
      </c>
      <c r="P141" s="1">
        <v>6314</v>
      </c>
      <c r="Q141" s="1" t="s">
        <v>2539</v>
      </c>
      <c r="R141" s="1" t="s">
        <v>595</v>
      </c>
      <c r="S141" s="1">
        <v>4153</v>
      </c>
      <c r="T141" s="1" t="s">
        <v>595</v>
      </c>
    </row>
    <row r="142" spans="1:20" ht="15" customHeight="1" x14ac:dyDescent="0.25">
      <c r="A142" t="s">
        <v>2124</v>
      </c>
      <c r="B142" t="s">
        <v>934</v>
      </c>
      <c r="C142" s="35">
        <v>31984</v>
      </c>
      <c r="D142" s="1" t="str">
        <f>LEFT(PLAYERIDMAP[[#This Row],[PLAYERNAME]],FIND(" ",PLAYERIDMAP[[#This Row],[PLAYERNAME]],1))</f>
        <v xml:space="preserve">Alex </v>
      </c>
      <c r="E142" s="1" t="str">
        <f>MID(PLAYERIDMAP[PLAYERNAME],FIND(" ",PLAYERIDMAP[PLAYERNAME],1)+1,255)</f>
        <v>Burnett</v>
      </c>
      <c r="F142" t="s">
        <v>1052</v>
      </c>
      <c r="G142" t="s">
        <v>2163</v>
      </c>
      <c r="H142" s="2">
        <v>4065</v>
      </c>
      <c r="I142">
        <v>488751</v>
      </c>
      <c r="J142" t="s">
        <v>934</v>
      </c>
      <c r="K142" s="1">
        <v>1670990</v>
      </c>
      <c r="L142" s="1" t="s">
        <v>934</v>
      </c>
      <c r="M142" s="1" t="s">
        <v>2537</v>
      </c>
      <c r="N142" s="1" t="s">
        <v>2540</v>
      </c>
      <c r="O142" s="1" t="s">
        <v>2124</v>
      </c>
      <c r="P142" s="1">
        <v>8698</v>
      </c>
      <c r="Q142" s="1" t="s">
        <v>2541</v>
      </c>
      <c r="R142" s="1" t="s">
        <v>934</v>
      </c>
      <c r="S142" s="1">
        <v>30410</v>
      </c>
      <c r="T142" s="1" t="s">
        <v>934</v>
      </c>
    </row>
    <row r="143" spans="1:20" ht="15" customHeight="1" x14ac:dyDescent="0.25">
      <c r="A143" t="s">
        <v>1966</v>
      </c>
      <c r="B143" t="s">
        <v>870</v>
      </c>
      <c r="C143" s="35">
        <v>30211</v>
      </c>
      <c r="D143" s="1" t="str">
        <f>LEFT(PLAYERIDMAP[[#This Row],[PLAYERNAME]],FIND(" ",PLAYERIDMAP[[#This Row],[PLAYERNAME]],1))</f>
        <v xml:space="preserve">Sean </v>
      </c>
      <c r="E143" s="1" t="str">
        <f>MID(PLAYERIDMAP[PLAYERNAME],FIND(" ",PLAYERIDMAP[PLAYERNAME],1)+1,255)</f>
        <v>Burnett</v>
      </c>
      <c r="F143" t="s">
        <v>1035</v>
      </c>
      <c r="G143" t="s">
        <v>2163</v>
      </c>
      <c r="H143" s="2">
        <v>1886</v>
      </c>
      <c r="I143">
        <v>430634</v>
      </c>
      <c r="J143" t="s">
        <v>870</v>
      </c>
      <c r="K143" s="1">
        <v>448914</v>
      </c>
      <c r="L143" s="1" t="s">
        <v>870</v>
      </c>
      <c r="M143" s="1" t="s">
        <v>2542</v>
      </c>
      <c r="N143" s="1" t="s">
        <v>2543</v>
      </c>
      <c r="O143" s="1" t="s">
        <v>1966</v>
      </c>
      <c r="P143" s="1">
        <v>7073</v>
      </c>
      <c r="Q143" s="1" t="s">
        <v>2544</v>
      </c>
      <c r="R143" s="1" t="s">
        <v>870</v>
      </c>
      <c r="S143" s="1">
        <v>5384</v>
      </c>
      <c r="T143" s="1" t="s">
        <v>870</v>
      </c>
    </row>
    <row r="144" spans="1:20" x14ac:dyDescent="0.25">
      <c r="A144" t="s">
        <v>1914</v>
      </c>
      <c r="B144" t="s">
        <v>770</v>
      </c>
      <c r="C144" s="35">
        <v>29739</v>
      </c>
      <c r="D144" s="1" t="str">
        <f>LEFT(PLAYERIDMAP[[#This Row],[PLAYERNAME]],FIND(" ",PLAYERIDMAP[[#This Row],[PLAYERNAME]],1))</f>
        <v xml:space="preserve">Jared </v>
      </c>
      <c r="E144" s="1" t="str">
        <f>MID(PLAYERIDMAP[PLAYERNAME],FIND(" ",PLAYERIDMAP[PLAYERNAME],1)+1,255)</f>
        <v>Burton</v>
      </c>
      <c r="F144" t="s">
        <v>1052</v>
      </c>
      <c r="G144" t="s">
        <v>2163</v>
      </c>
      <c r="H144" s="2">
        <v>8346</v>
      </c>
      <c r="I144">
        <v>454537</v>
      </c>
      <c r="J144" t="s">
        <v>770</v>
      </c>
      <c r="K144" s="1">
        <v>1098902</v>
      </c>
      <c r="L144" s="1" t="s">
        <v>770</v>
      </c>
      <c r="M144" s="1" t="s">
        <v>2545</v>
      </c>
      <c r="N144" s="1" t="s">
        <v>2546</v>
      </c>
      <c r="O144" s="1" t="s">
        <v>1914</v>
      </c>
      <c r="P144" s="1">
        <v>8001</v>
      </c>
      <c r="Q144" s="1" t="s">
        <v>2547</v>
      </c>
      <c r="R144" s="1" t="s">
        <v>770</v>
      </c>
      <c r="S144" s="1">
        <v>28733</v>
      </c>
      <c r="T144" s="1" t="s">
        <v>770</v>
      </c>
    </row>
    <row r="145" spans="1:20" ht="15" customHeight="1" x14ac:dyDescent="0.25">
      <c r="A145" t="s">
        <v>1326</v>
      </c>
      <c r="B145" t="s">
        <v>461</v>
      </c>
      <c r="C145" s="35">
        <v>30537</v>
      </c>
      <c r="D145" s="1" t="str">
        <f>LEFT(PLAYERIDMAP[[#This Row],[PLAYERNAME]],FIND(" ",PLAYERIDMAP[[#This Row],[PLAYERNAME]],1))</f>
        <v xml:space="preserve">Drew </v>
      </c>
      <c r="E145" s="1" t="str">
        <f>MID(PLAYERIDMAP[PLAYERNAME],FIND(" ",PLAYERIDMAP[PLAYERNAME],1)+1,255)</f>
        <v>Butera</v>
      </c>
      <c r="F145" t="s">
        <v>1052</v>
      </c>
      <c r="G145" t="s">
        <v>1215</v>
      </c>
      <c r="H145" s="2">
        <v>3411</v>
      </c>
      <c r="I145">
        <v>460077</v>
      </c>
      <c r="J145" t="s">
        <v>461</v>
      </c>
      <c r="K145" s="1">
        <v>593268</v>
      </c>
      <c r="L145" s="1" t="s">
        <v>461</v>
      </c>
      <c r="M145" s="1" t="s">
        <v>2548</v>
      </c>
      <c r="N145" s="1" t="s">
        <v>2549</v>
      </c>
      <c r="O145" s="1" t="s">
        <v>1326</v>
      </c>
      <c r="P145" s="1">
        <v>8696</v>
      </c>
      <c r="Q145" s="1" t="s">
        <v>2550</v>
      </c>
      <c r="R145" s="1" t="s">
        <v>461</v>
      </c>
      <c r="S145" s="1">
        <v>29436</v>
      </c>
      <c r="T145" s="1" t="s">
        <v>461</v>
      </c>
    </row>
    <row r="146" spans="1:20" ht="15" customHeight="1" x14ac:dyDescent="0.25">
      <c r="A146" t="s">
        <v>1247</v>
      </c>
      <c r="B146" t="s">
        <v>117</v>
      </c>
      <c r="C146" s="35">
        <v>31520</v>
      </c>
      <c r="D146" s="1" t="str">
        <f>LEFT(PLAYERIDMAP[[#This Row],[PLAYERNAME]],FIND(" ",PLAYERIDMAP[[#This Row],[PLAYERNAME]],1))</f>
        <v xml:space="preserve">Billy </v>
      </c>
      <c r="E146" s="1" t="str">
        <f>MID(PLAYERIDMAP[PLAYERNAME],FIND(" ",PLAYERIDMAP[PLAYERNAME],1)+1,255)</f>
        <v>Butler</v>
      </c>
      <c r="F146" t="s">
        <v>1046</v>
      </c>
      <c r="G146" t="s">
        <v>4</v>
      </c>
      <c r="H146" s="2">
        <v>7399</v>
      </c>
      <c r="I146">
        <v>456714</v>
      </c>
      <c r="J146" t="s">
        <v>117</v>
      </c>
      <c r="K146" s="1">
        <v>584800</v>
      </c>
      <c r="L146" s="1" t="s">
        <v>117</v>
      </c>
      <c r="M146" s="1" t="s">
        <v>2551</v>
      </c>
      <c r="N146" s="1" t="s">
        <v>2552</v>
      </c>
      <c r="O146" s="1" t="s">
        <v>1247</v>
      </c>
      <c r="P146" s="1">
        <v>7634</v>
      </c>
      <c r="Q146" s="1" t="s">
        <v>2553</v>
      </c>
      <c r="R146" s="1" t="s">
        <v>117</v>
      </c>
      <c r="S146" s="1">
        <v>6396</v>
      </c>
      <c r="T146" s="1" t="s">
        <v>117</v>
      </c>
    </row>
    <row r="147" spans="1:20" ht="15" customHeight="1" x14ac:dyDescent="0.25">
      <c r="A147" t="s">
        <v>2028</v>
      </c>
      <c r="B147" t="s">
        <v>907</v>
      </c>
      <c r="C147" s="35">
        <v>26968</v>
      </c>
      <c r="D147" s="1" t="str">
        <f>LEFT(PLAYERIDMAP[[#This Row],[PLAYERNAME]],FIND(" ",PLAYERIDMAP[[#This Row],[PLAYERNAME]],1))</f>
        <v xml:space="preserve">Tim </v>
      </c>
      <c r="E147" s="1" t="str">
        <f>MID(PLAYERIDMAP[PLAYERNAME],FIND(" ",PLAYERIDMAP[PLAYERNAME],1)+1,255)</f>
        <v>Byrdak</v>
      </c>
      <c r="F147" t="s">
        <v>1050</v>
      </c>
      <c r="G147" t="s">
        <v>2163</v>
      </c>
      <c r="H147" s="2">
        <v>1995</v>
      </c>
      <c r="I147">
        <v>136263</v>
      </c>
      <c r="J147" t="s">
        <v>907</v>
      </c>
      <c r="K147" s="1">
        <v>13117</v>
      </c>
      <c r="L147" s="1" t="s">
        <v>907</v>
      </c>
      <c r="M147" s="1" t="s">
        <v>2554</v>
      </c>
      <c r="N147" s="1" t="s">
        <v>2555</v>
      </c>
      <c r="O147" s="1" t="s">
        <v>2028</v>
      </c>
      <c r="P147" s="1">
        <v>6071</v>
      </c>
      <c r="Q147" s="1" t="s">
        <v>2556</v>
      </c>
      <c r="R147" s="1" t="s">
        <v>907</v>
      </c>
      <c r="S147" s="1">
        <v>3910</v>
      </c>
      <c r="T147" s="1" t="s">
        <v>907</v>
      </c>
    </row>
    <row r="148" spans="1:20" ht="15" customHeight="1" x14ac:dyDescent="0.25">
      <c r="A148" t="s">
        <v>1358</v>
      </c>
      <c r="B148" t="s">
        <v>70</v>
      </c>
      <c r="C148" s="35">
        <v>28367</v>
      </c>
      <c r="D148" s="1" t="str">
        <f>LEFT(PLAYERIDMAP[[#This Row],[PLAYERNAME]],FIND(" ",PLAYERIDMAP[[#This Row],[PLAYERNAME]],1))</f>
        <v xml:space="preserve">Marlon </v>
      </c>
      <c r="E148" s="1" t="str">
        <f>MID(PLAYERIDMAP[PLAYERNAME],FIND(" ",PLAYERIDMAP[PLAYERNAME],1)+1,255)</f>
        <v>Byrd</v>
      </c>
      <c r="F148" t="s">
        <v>1054</v>
      </c>
      <c r="G148" t="s">
        <v>1222</v>
      </c>
      <c r="H148" s="2">
        <v>950</v>
      </c>
      <c r="I148">
        <v>407781</v>
      </c>
      <c r="J148" t="s">
        <v>70</v>
      </c>
      <c r="K148" s="1">
        <v>284578</v>
      </c>
      <c r="L148" s="1" t="s">
        <v>70</v>
      </c>
      <c r="M148" s="1" t="s">
        <v>2557</v>
      </c>
      <c r="N148" s="1" t="s">
        <v>2558</v>
      </c>
      <c r="O148" s="1" t="s">
        <v>1358</v>
      </c>
      <c r="P148" s="1">
        <v>6863</v>
      </c>
      <c r="Q148" s="1" t="s">
        <v>2559</v>
      </c>
      <c r="R148" s="1" t="s">
        <v>70</v>
      </c>
      <c r="S148" s="1">
        <v>5033</v>
      </c>
      <c r="T148" s="1" t="s">
        <v>70</v>
      </c>
    </row>
    <row r="149" spans="1:20" ht="15" customHeight="1" x14ac:dyDescent="0.25">
      <c r="A149" t="s">
        <v>1258</v>
      </c>
      <c r="B149" t="s">
        <v>121</v>
      </c>
      <c r="C149" s="35">
        <v>31364</v>
      </c>
      <c r="D149" s="1" t="str">
        <f>LEFT(PLAYERIDMAP[[#This Row],[PLAYERNAME]],FIND(" ",PLAYERIDMAP[[#This Row],[PLAYERNAME]],1))</f>
        <v xml:space="preserve">Asdrubal </v>
      </c>
      <c r="E149" s="1" t="str">
        <f>MID(PLAYERIDMAP[PLAYERNAME],FIND(" ",PLAYERIDMAP[PLAYERNAME],1)+1,255)</f>
        <v>Cabrera</v>
      </c>
      <c r="F149" t="s">
        <v>1034</v>
      </c>
      <c r="G149" t="s">
        <v>1219</v>
      </c>
      <c r="H149" s="2">
        <v>4962</v>
      </c>
      <c r="I149">
        <v>452678</v>
      </c>
      <c r="J149" t="s">
        <v>121</v>
      </c>
      <c r="K149" s="1">
        <v>548513</v>
      </c>
      <c r="L149" s="1" t="s">
        <v>121</v>
      </c>
      <c r="M149" s="1" t="s">
        <v>2560</v>
      </c>
      <c r="N149" s="1" t="s">
        <v>2561</v>
      </c>
      <c r="O149" s="1" t="s">
        <v>1258</v>
      </c>
      <c r="P149" s="1">
        <v>7947</v>
      </c>
      <c r="Q149" s="1" t="s">
        <v>2562</v>
      </c>
      <c r="R149" s="1" t="s">
        <v>121</v>
      </c>
      <c r="S149" s="1">
        <v>28671</v>
      </c>
      <c r="T149" s="1" t="s">
        <v>121</v>
      </c>
    </row>
    <row r="150" spans="1:20" x14ac:dyDescent="0.25">
      <c r="A150" t="s">
        <v>1469</v>
      </c>
      <c r="B150" t="s">
        <v>113</v>
      </c>
      <c r="C150" s="35">
        <v>31733</v>
      </c>
      <c r="D150" s="1" t="str">
        <f>LEFT(PLAYERIDMAP[[#This Row],[PLAYERNAME]],FIND(" ",PLAYERIDMAP[[#This Row],[PLAYERNAME]],1))</f>
        <v xml:space="preserve">Everth </v>
      </c>
      <c r="E150" s="1" t="str">
        <f>MID(PLAYERIDMAP[PLAYERNAME],FIND(" ",PLAYERIDMAP[PLAYERNAME],1)+1,255)</f>
        <v>Cabrera</v>
      </c>
      <c r="F150" t="s">
        <v>1051</v>
      </c>
      <c r="G150" t="s">
        <v>1219</v>
      </c>
      <c r="H150" s="2">
        <v>8155</v>
      </c>
      <c r="I150">
        <v>465784</v>
      </c>
      <c r="J150" t="s">
        <v>113</v>
      </c>
      <c r="K150" s="1">
        <v>1655635</v>
      </c>
      <c r="L150" s="1" t="s">
        <v>113</v>
      </c>
      <c r="M150" s="1" t="s">
        <v>2563</v>
      </c>
      <c r="N150" s="1" t="s">
        <v>2564</v>
      </c>
      <c r="O150" s="1" t="s">
        <v>1469</v>
      </c>
      <c r="P150" s="1">
        <v>8430</v>
      </c>
      <c r="Q150" s="1" t="s">
        <v>2565</v>
      </c>
      <c r="R150" s="1" t="s">
        <v>113</v>
      </c>
      <c r="S150" s="1">
        <v>30155</v>
      </c>
      <c r="T150" s="1" t="s">
        <v>113</v>
      </c>
    </row>
    <row r="151" spans="1:20" ht="15" customHeight="1" x14ac:dyDescent="0.25">
      <c r="A151" t="s">
        <v>1333</v>
      </c>
      <c r="B151" t="s">
        <v>303</v>
      </c>
      <c r="C151" s="35">
        <v>30905</v>
      </c>
      <c r="D151" s="1" t="str">
        <f>LEFT(PLAYERIDMAP[[#This Row],[PLAYERNAME]],FIND(" ",PLAYERIDMAP[[#This Row],[PLAYERNAME]],1))</f>
        <v xml:space="preserve">Melky </v>
      </c>
      <c r="E151" s="1" t="str">
        <f>MID(PLAYERIDMAP[PLAYERNAME],FIND(" ",PLAYERIDMAP[PLAYERNAME],1)+1,255)</f>
        <v>Cabrera</v>
      </c>
      <c r="F151" t="s">
        <v>1037</v>
      </c>
      <c r="G151" t="s">
        <v>1222</v>
      </c>
      <c r="H151" s="2">
        <v>4022</v>
      </c>
      <c r="I151">
        <v>466320</v>
      </c>
      <c r="J151" t="s">
        <v>303</v>
      </c>
      <c r="K151" s="1">
        <v>547679</v>
      </c>
      <c r="L151" s="1" t="s">
        <v>303</v>
      </c>
      <c r="M151" s="1" t="s">
        <v>2566</v>
      </c>
      <c r="N151" s="1" t="s">
        <v>2567</v>
      </c>
      <c r="O151" s="1" t="s">
        <v>1333</v>
      </c>
      <c r="P151" s="1">
        <v>7595</v>
      </c>
      <c r="Q151" s="1" t="s">
        <v>2568</v>
      </c>
      <c r="R151" s="1" t="s">
        <v>303</v>
      </c>
      <c r="S151" s="1">
        <v>6347</v>
      </c>
      <c r="T151" s="1" t="s">
        <v>303</v>
      </c>
    </row>
    <row r="152" spans="1:20" x14ac:dyDescent="0.25">
      <c r="A152" t="s">
        <v>1200</v>
      </c>
      <c r="B152" t="s">
        <v>23</v>
      </c>
      <c r="C152" s="35">
        <v>30424</v>
      </c>
      <c r="D152" s="1" t="str">
        <f>LEFT(PLAYERIDMAP[[#This Row],[PLAYERNAME]],FIND(" ",PLAYERIDMAP[[#This Row],[PLAYERNAME]],1))</f>
        <v xml:space="preserve">Miguel </v>
      </c>
      <c r="E152" s="1" t="str">
        <f>MID(PLAYERIDMAP[PLAYERNAME],FIND(" ",PLAYERIDMAP[PLAYERNAME],1)+1,255)</f>
        <v>Cabrera</v>
      </c>
      <c r="F152" t="s">
        <v>1030</v>
      </c>
      <c r="G152" t="s">
        <v>6</v>
      </c>
      <c r="H152" s="2">
        <v>1744</v>
      </c>
      <c r="I152">
        <v>408234</v>
      </c>
      <c r="J152" t="s">
        <v>23</v>
      </c>
      <c r="K152" s="1">
        <v>288897</v>
      </c>
      <c r="L152" s="1" t="s">
        <v>23</v>
      </c>
      <c r="M152" s="1" t="s">
        <v>2566</v>
      </c>
      <c r="N152" s="1" t="s">
        <v>2569</v>
      </c>
      <c r="O152" s="1" t="s">
        <v>1200</v>
      </c>
      <c r="P152" s="1">
        <v>7163</v>
      </c>
      <c r="Q152" s="1" t="s">
        <v>2570</v>
      </c>
      <c r="R152" s="1" t="s">
        <v>23</v>
      </c>
      <c r="S152" s="1">
        <v>5544</v>
      </c>
      <c r="T152" s="1" t="s">
        <v>23</v>
      </c>
    </row>
    <row r="153" spans="1:20" ht="15" customHeight="1" x14ac:dyDescent="0.25">
      <c r="A153" t="s">
        <v>1696</v>
      </c>
      <c r="B153" t="s">
        <v>774</v>
      </c>
      <c r="C153" s="35">
        <v>32203</v>
      </c>
      <c r="D153" s="1" t="str">
        <f>LEFT(PLAYERIDMAP[[#This Row],[PLAYERNAME]],FIND(" ",PLAYERIDMAP[[#This Row],[PLAYERNAME]],1))</f>
        <v xml:space="preserve">Trevor </v>
      </c>
      <c r="E153" s="1" t="str">
        <f>MID(PLAYERIDMAP[PLAYERNAME],FIND(" ",PLAYERIDMAP[PLAYERNAME],1)+1,255)</f>
        <v>Cahill</v>
      </c>
      <c r="F153" t="s">
        <v>1042</v>
      </c>
      <c r="G153" t="s">
        <v>2163</v>
      </c>
      <c r="H153" s="2">
        <v>6249</v>
      </c>
      <c r="I153">
        <v>502239</v>
      </c>
      <c r="J153" t="s">
        <v>774</v>
      </c>
      <c r="K153" s="1">
        <v>1619075</v>
      </c>
      <c r="L153" s="1" t="s">
        <v>774</v>
      </c>
      <c r="M153" s="1" t="s">
        <v>2571</v>
      </c>
      <c r="N153" s="1" t="s">
        <v>2572</v>
      </c>
      <c r="O153" s="1" t="s">
        <v>1696</v>
      </c>
      <c r="P153" s="1">
        <v>8410</v>
      </c>
      <c r="Q153" s="1" t="s">
        <v>2573</v>
      </c>
      <c r="R153" s="1" t="s">
        <v>774</v>
      </c>
      <c r="S153" s="1">
        <v>30054</v>
      </c>
      <c r="T153" s="1" t="s">
        <v>774</v>
      </c>
    </row>
    <row r="154" spans="1:20" ht="15" customHeight="1" x14ac:dyDescent="0.25">
      <c r="A154" t="s">
        <v>1170</v>
      </c>
      <c r="B154" t="s">
        <v>209</v>
      </c>
      <c r="C154" s="35">
        <v>31515</v>
      </c>
      <c r="D154" s="1" t="str">
        <f>LEFT(PLAYERIDMAP[[#This Row],[PLAYERNAME]],FIND(" ",PLAYERIDMAP[[#This Row],[PLAYERNAME]],1))</f>
        <v xml:space="preserve">Lorenzo </v>
      </c>
      <c r="E154" s="1" t="str">
        <f>MID(PLAYERIDMAP[PLAYERNAME],FIND(" ",PLAYERIDMAP[PLAYERNAME],1)+1,255)</f>
        <v>Cain</v>
      </c>
      <c r="F154" t="s">
        <v>1046</v>
      </c>
      <c r="G154" t="s">
        <v>1222</v>
      </c>
      <c r="H154" s="2">
        <v>9077</v>
      </c>
      <c r="I154">
        <v>456715</v>
      </c>
      <c r="J154" t="s">
        <v>209</v>
      </c>
      <c r="K154" s="1">
        <v>1103279</v>
      </c>
      <c r="L154" s="1" t="s">
        <v>209</v>
      </c>
      <c r="M154" s="1" t="s">
        <v>2574</v>
      </c>
      <c r="N154" s="1" t="s">
        <v>2575</v>
      </c>
      <c r="O154" s="1" t="s">
        <v>1170</v>
      </c>
      <c r="P154" s="1">
        <v>8762</v>
      </c>
      <c r="Q154" s="1" t="s">
        <v>2576</v>
      </c>
      <c r="R154" s="1" t="s">
        <v>209</v>
      </c>
      <c r="S154" s="1">
        <v>29416</v>
      </c>
      <c r="T154" s="1" t="s">
        <v>209</v>
      </c>
    </row>
    <row r="155" spans="1:20" ht="15" customHeight="1" x14ac:dyDescent="0.25">
      <c r="A155" t="s">
        <v>1657</v>
      </c>
      <c r="B155" t="s">
        <v>644</v>
      </c>
      <c r="C155" s="35">
        <v>30956</v>
      </c>
      <c r="D155" s="1" t="str">
        <f>LEFT(PLAYERIDMAP[[#This Row],[PLAYERNAME]],FIND(" ",PLAYERIDMAP[[#This Row],[PLAYERNAME]],1))</f>
        <v xml:space="preserve">Matt </v>
      </c>
      <c r="E155" s="1" t="str">
        <f>MID(PLAYERIDMAP[PLAYERNAME],FIND(" ",PLAYERIDMAP[PLAYERNAME],1)+1,255)</f>
        <v>Cain</v>
      </c>
      <c r="F155" t="s">
        <v>13</v>
      </c>
      <c r="G155" t="s">
        <v>2163</v>
      </c>
      <c r="H155" s="2">
        <v>4732</v>
      </c>
      <c r="I155">
        <v>430912</v>
      </c>
      <c r="J155" t="s">
        <v>644</v>
      </c>
      <c r="K155" s="1">
        <v>479027</v>
      </c>
      <c r="L155" s="1" t="s">
        <v>644</v>
      </c>
      <c r="M155" s="1" t="s">
        <v>2577</v>
      </c>
      <c r="N155" s="1" t="s">
        <v>2578</v>
      </c>
      <c r="O155" s="1" t="s">
        <v>1657</v>
      </c>
      <c r="P155" s="1">
        <v>7495</v>
      </c>
      <c r="Q155" s="1" t="s">
        <v>2579</v>
      </c>
      <c r="R155" s="1" t="s">
        <v>644</v>
      </c>
      <c r="S155" s="1">
        <v>6202</v>
      </c>
      <c r="T155" s="1" t="s">
        <v>644</v>
      </c>
    </row>
    <row r="156" spans="1:20" x14ac:dyDescent="0.25">
      <c r="A156" t="s">
        <v>1584</v>
      </c>
      <c r="B156" t="s">
        <v>286</v>
      </c>
      <c r="C156" s="35">
        <v>32064</v>
      </c>
      <c r="D156" s="1" t="str">
        <f>LEFT(PLAYERIDMAP[[#This Row],[PLAYERNAME]],FIND(" ",PLAYERIDMAP[[#This Row],[PLAYERNAME]],1))</f>
        <v xml:space="preserve">Kole </v>
      </c>
      <c r="E156" s="1" t="str">
        <f>MID(PLAYERIDMAP[PLAYERNAME],FIND(" ",PLAYERIDMAP[PLAYERNAME],1)+1,255)</f>
        <v>Calhoun</v>
      </c>
      <c r="F156" t="s">
        <v>1035</v>
      </c>
      <c r="G156" t="s">
        <v>1222</v>
      </c>
      <c r="H156" s="2">
        <v>11200</v>
      </c>
      <c r="I156">
        <v>594777</v>
      </c>
      <c r="J156" t="s">
        <v>286</v>
      </c>
      <c r="K156" s="1">
        <v>1811964</v>
      </c>
      <c r="L156" s="1" t="s">
        <v>286</v>
      </c>
      <c r="M156" s="3" t="s">
        <v>2205</v>
      </c>
      <c r="N156" s="3" t="s">
        <v>2205</v>
      </c>
      <c r="O156" s="1" t="s">
        <v>1584</v>
      </c>
      <c r="P156" s="1">
        <v>9191</v>
      </c>
      <c r="Q156" s="1" t="s">
        <v>2580</v>
      </c>
      <c r="R156" s="1" t="s">
        <v>286</v>
      </c>
      <c r="S156" s="1">
        <v>31413</v>
      </c>
      <c r="T156" s="1" t="s">
        <v>286</v>
      </c>
    </row>
    <row r="157" spans="1:20" ht="15" customHeight="1" x14ac:dyDescent="0.25">
      <c r="A157" t="s">
        <v>1428</v>
      </c>
      <c r="B157" t="s">
        <v>187</v>
      </c>
      <c r="C157" s="35">
        <v>30425</v>
      </c>
      <c r="D157" s="1" t="str">
        <f>LEFT(PLAYERIDMAP[[#This Row],[PLAYERNAME]],FIND(" ",PLAYERIDMAP[[#This Row],[PLAYERNAME]],1))</f>
        <v xml:space="preserve">Alberto </v>
      </c>
      <c r="E157" s="1" t="str">
        <f>MID(PLAYERIDMAP[PLAYERNAME],FIND(" ",PLAYERIDMAP[PLAYERNAME],1)+1,255)</f>
        <v>Callaspo</v>
      </c>
      <c r="F157" t="s">
        <v>1032</v>
      </c>
      <c r="G157" t="s">
        <v>6</v>
      </c>
      <c r="H157" s="2">
        <v>3336</v>
      </c>
      <c r="I157">
        <v>430948</v>
      </c>
      <c r="J157" t="s">
        <v>187</v>
      </c>
      <c r="K157" s="1">
        <v>479166</v>
      </c>
      <c r="L157" s="1" t="s">
        <v>187</v>
      </c>
      <c r="M157" s="1" t="s">
        <v>2581</v>
      </c>
      <c r="N157" s="1" t="s">
        <v>2582</v>
      </c>
      <c r="O157" s="1" t="s">
        <v>1428</v>
      </c>
      <c r="P157" s="1">
        <v>7832</v>
      </c>
      <c r="Q157" s="1" t="s">
        <v>2583</v>
      </c>
      <c r="R157" s="1" t="s">
        <v>187</v>
      </c>
      <c r="S157" s="1">
        <v>28541</v>
      </c>
      <c r="T157" s="1" t="s">
        <v>187</v>
      </c>
    </row>
    <row r="158" spans="1:20" ht="15" customHeight="1" x14ac:dyDescent="0.25">
      <c r="A158" t="s">
        <v>1553</v>
      </c>
      <c r="B158" t="s">
        <v>450</v>
      </c>
      <c r="C158" s="35">
        <v>31562</v>
      </c>
      <c r="D158" s="1" t="str">
        <f>LEFT(PLAYERIDMAP[[#This Row],[PLAYERNAME]],FIND(" ",PLAYERIDMAP[[#This Row],[PLAYERNAME]],1))</f>
        <v xml:space="preserve">Tony </v>
      </c>
      <c r="E158" s="1" t="str">
        <f>MID(PLAYERIDMAP[PLAYERNAME],FIND(" ",PLAYERIDMAP[PLAYERNAME],1)+1,255)</f>
        <v>Campana</v>
      </c>
      <c r="F158" t="s">
        <v>1042</v>
      </c>
      <c r="G158" t="s">
        <v>1222</v>
      </c>
      <c r="H158" s="2">
        <v>4964</v>
      </c>
      <c r="I158">
        <v>542999</v>
      </c>
      <c r="J158" t="s">
        <v>450</v>
      </c>
      <c r="K158" s="1">
        <v>1665403</v>
      </c>
      <c r="L158" s="1" t="s">
        <v>450</v>
      </c>
      <c r="M158" s="3" t="s">
        <v>2205</v>
      </c>
      <c r="N158" s="1" t="s">
        <v>2584</v>
      </c>
      <c r="O158" s="1" t="s">
        <v>1553</v>
      </c>
      <c r="P158" s="1">
        <v>8933</v>
      </c>
      <c r="Q158" s="1" t="s">
        <v>2585</v>
      </c>
      <c r="R158" s="1" t="s">
        <v>450</v>
      </c>
      <c r="S158" s="1">
        <v>30846</v>
      </c>
      <c r="T158" s="1" t="s">
        <v>450</v>
      </c>
    </row>
    <row r="159" spans="1:20" x14ac:dyDescent="0.25">
      <c r="A159" t="s">
        <v>1983</v>
      </c>
      <c r="B159" t="s">
        <v>954</v>
      </c>
      <c r="C159" s="35">
        <v>27716</v>
      </c>
      <c r="D159" s="1" t="str">
        <f>LEFT(PLAYERIDMAP[[#This Row],[PLAYERNAME]],FIND(" ",PLAYERIDMAP[[#This Row],[PLAYERNAME]],1))</f>
        <v xml:space="preserve">Shawn </v>
      </c>
      <c r="E159" s="1" t="str">
        <f>MID(PLAYERIDMAP[PLAYERNAME],FIND(" ",PLAYERIDMAP[PLAYERNAME],1)+1,255)</f>
        <v>Camp</v>
      </c>
      <c r="F159" t="s">
        <v>1055</v>
      </c>
      <c r="G159" t="s">
        <v>2163</v>
      </c>
      <c r="H159" s="2">
        <v>1855</v>
      </c>
      <c r="I159">
        <v>425861</v>
      </c>
      <c r="J159" t="s">
        <v>954</v>
      </c>
      <c r="K159" s="1">
        <v>132641</v>
      </c>
      <c r="L159" s="1" t="s">
        <v>954</v>
      </c>
      <c r="M159" s="1" t="s">
        <v>2586</v>
      </c>
      <c r="N159" s="1" t="s">
        <v>2587</v>
      </c>
      <c r="O159" s="1" t="s">
        <v>1983</v>
      </c>
      <c r="P159" s="1">
        <v>7304</v>
      </c>
      <c r="Q159" s="1" t="s">
        <v>2588</v>
      </c>
      <c r="R159" s="1" t="s">
        <v>954</v>
      </c>
      <c r="S159" s="1">
        <v>5930</v>
      </c>
      <c r="T159" s="1" t="s">
        <v>954</v>
      </c>
    </row>
    <row r="160" spans="1:20" x14ac:dyDescent="0.25">
      <c r="A160" t="s">
        <v>1204</v>
      </c>
      <c r="B160" t="s">
        <v>29</v>
      </c>
      <c r="C160" s="35">
        <v>30246</v>
      </c>
      <c r="D160" s="1" t="str">
        <f>LEFT(PLAYERIDMAP[[#This Row],[PLAYERNAME]],FIND(" ",PLAYERIDMAP[[#This Row],[PLAYERNAME]],1))</f>
        <v xml:space="preserve">Robinson </v>
      </c>
      <c r="E160" s="1" t="str">
        <f>MID(PLAYERIDMAP[PLAYERNAME],FIND(" ",PLAYERIDMAP[PLAYERNAME],1)+1,255)</f>
        <v>Cano</v>
      </c>
      <c r="F160" t="s">
        <v>1049</v>
      </c>
      <c r="G160" t="s">
        <v>5</v>
      </c>
      <c r="H160" s="2">
        <v>3269</v>
      </c>
      <c r="I160">
        <v>429664</v>
      </c>
      <c r="J160" t="s">
        <v>29</v>
      </c>
      <c r="K160" s="1">
        <v>532997</v>
      </c>
      <c r="L160" s="1" t="s">
        <v>29</v>
      </c>
      <c r="M160" s="1" t="s">
        <v>2589</v>
      </c>
      <c r="N160" s="1" t="s">
        <v>2590</v>
      </c>
      <c r="O160" s="1" t="s">
        <v>1204</v>
      </c>
      <c r="P160" s="1">
        <v>7497</v>
      </c>
      <c r="Q160" s="1" t="s">
        <v>2591</v>
      </c>
      <c r="R160" s="1" t="s">
        <v>29</v>
      </c>
      <c r="S160" s="1">
        <v>6204</v>
      </c>
      <c r="T160" s="1" t="s">
        <v>29</v>
      </c>
    </row>
    <row r="161" spans="1:20" ht="15" customHeight="1" x14ac:dyDescent="0.25">
      <c r="A161" t="s">
        <v>1096</v>
      </c>
      <c r="B161" t="s">
        <v>2592</v>
      </c>
      <c r="C161" s="35">
        <v>31513</v>
      </c>
      <c r="D161" s="1" t="str">
        <f>LEFT(PLAYERIDMAP[[#This Row],[PLAYERNAME]],FIND(" ",PLAYERIDMAP[[#This Row],[PLAYERNAME]],1))</f>
        <v xml:space="preserve">Russ </v>
      </c>
      <c r="E161" s="1" t="str">
        <f>MID(PLAYERIDMAP[PLAYERNAME],FIND(" ",PLAYERIDMAP[PLAYERNAME],1)+1,255)</f>
        <v>Canzler</v>
      </c>
      <c r="F161" t="s">
        <v>1033</v>
      </c>
      <c r="G161" t="s">
        <v>6</v>
      </c>
      <c r="H161" s="2">
        <v>8265</v>
      </c>
      <c r="I161">
        <v>444453</v>
      </c>
      <c r="J161" t="s">
        <v>2592</v>
      </c>
      <c r="K161" s="1">
        <v>1670991</v>
      </c>
      <c r="L161" s="1" t="s">
        <v>2592</v>
      </c>
      <c r="M161" s="3" t="s">
        <v>2205</v>
      </c>
      <c r="N161" s="1" t="s">
        <v>2593</v>
      </c>
      <c r="O161" s="1" t="s">
        <v>1096</v>
      </c>
      <c r="P161" s="1">
        <v>9079</v>
      </c>
      <c r="Q161" s="1" t="s">
        <v>2594</v>
      </c>
      <c r="R161" s="1" t="s">
        <v>2592</v>
      </c>
      <c r="S161" s="1"/>
      <c r="T161" s="1"/>
    </row>
    <row r="162" spans="1:20" x14ac:dyDescent="0.25">
      <c r="A162" t="s">
        <v>1825</v>
      </c>
      <c r="B162" t="s">
        <v>842</v>
      </c>
      <c r="C162" s="35">
        <v>33092</v>
      </c>
      <c r="D162" s="1" t="str">
        <f>LEFT(PLAYERIDMAP[[#This Row],[PLAYERNAME]],FIND(" ",PLAYERIDMAP[[#This Row],[PLAYERNAME]],1))</f>
        <v xml:space="preserve">Carter </v>
      </c>
      <c r="E162" s="1" t="str">
        <f>MID(PLAYERIDMAP[PLAYERNAME],FIND(" ",PLAYERIDMAP[PLAYERNAME],1)+1,255)</f>
        <v>Capps</v>
      </c>
      <c r="F162" t="s">
        <v>1049</v>
      </c>
      <c r="G162" t="s">
        <v>2163</v>
      </c>
      <c r="H162" s="2">
        <v>12803</v>
      </c>
      <c r="I162">
        <v>605169</v>
      </c>
      <c r="J162" t="s">
        <v>842</v>
      </c>
      <c r="K162" s="1">
        <v>1962637</v>
      </c>
      <c r="L162" s="1" t="s">
        <v>842</v>
      </c>
      <c r="M162" s="1" t="s">
        <v>2595</v>
      </c>
      <c r="N162" s="3" t="s">
        <v>2205</v>
      </c>
      <c r="O162" s="1" t="s">
        <v>1825</v>
      </c>
      <c r="P162" s="1">
        <v>9250</v>
      </c>
      <c r="Q162" s="1" t="s">
        <v>2596</v>
      </c>
      <c r="R162" s="1" t="s">
        <v>842</v>
      </c>
      <c r="S162" s="1">
        <v>32469</v>
      </c>
      <c r="T162" s="1" t="s">
        <v>842</v>
      </c>
    </row>
    <row r="163" spans="1:20" x14ac:dyDescent="0.25">
      <c r="A163" t="s">
        <v>1712</v>
      </c>
      <c r="B163" t="s">
        <v>859</v>
      </c>
      <c r="C163" s="35">
        <v>28721</v>
      </c>
      <c r="D163" s="1" t="str">
        <f>LEFT(PLAYERIDMAP[[#This Row],[PLAYERNAME]],FIND(" ",PLAYERIDMAP[[#This Row],[PLAYERNAME]],1))</f>
        <v xml:space="preserve">Chris </v>
      </c>
      <c r="E163" s="1" t="str">
        <f>MID(PLAYERIDMAP[PLAYERNAME],FIND(" ",PLAYERIDMAP[PLAYERNAME],1)+1,255)</f>
        <v>Capuano</v>
      </c>
      <c r="F163" t="s">
        <v>1045</v>
      </c>
      <c r="G163" t="s">
        <v>2163</v>
      </c>
      <c r="H163" s="2">
        <v>1701</v>
      </c>
      <c r="I163">
        <v>425626</v>
      </c>
      <c r="J163" t="s">
        <v>859</v>
      </c>
      <c r="K163" s="1">
        <v>223612</v>
      </c>
      <c r="L163" s="1" t="s">
        <v>859</v>
      </c>
      <c r="M163" s="1" t="s">
        <v>2597</v>
      </c>
      <c r="N163" s="1" t="s">
        <v>2598</v>
      </c>
      <c r="O163" s="1" t="s">
        <v>1712</v>
      </c>
      <c r="P163" s="1">
        <v>7132</v>
      </c>
      <c r="Q163" s="1" t="s">
        <v>2599</v>
      </c>
      <c r="R163" s="1" t="s">
        <v>859</v>
      </c>
      <c r="S163" s="1">
        <v>5469</v>
      </c>
      <c r="T163" s="1" t="s">
        <v>859</v>
      </c>
    </row>
    <row r="164" spans="1:20" x14ac:dyDescent="0.25">
      <c r="A164" t="s">
        <v>1094</v>
      </c>
      <c r="B164" t="s">
        <v>2600</v>
      </c>
      <c r="C164" s="35">
        <v>32060</v>
      </c>
      <c r="D164" s="1" t="str">
        <f>LEFT(PLAYERIDMAP[[#This Row],[PLAYERNAME]],FIND(" ",PLAYERIDMAP[[#This Row],[PLAYERNAME]],1))</f>
        <v xml:space="preserve">Adrian </v>
      </c>
      <c r="E164" s="1" t="str">
        <f>MID(PLAYERIDMAP[PLAYERNAME],FIND(" ",PLAYERIDMAP[PLAYERNAME],1)+1,255)</f>
        <v>Cardenas</v>
      </c>
      <c r="F164" t="s">
        <v>1055</v>
      </c>
      <c r="G164" t="s">
        <v>5</v>
      </c>
      <c r="H164" s="2">
        <v>9514</v>
      </c>
      <c r="I164">
        <v>502133</v>
      </c>
      <c r="J164" t="s">
        <v>2600</v>
      </c>
      <c r="K164" s="1">
        <v>1208646</v>
      </c>
      <c r="L164" s="1" t="s">
        <v>2600</v>
      </c>
      <c r="M164" s="3" t="s">
        <v>2205</v>
      </c>
      <c r="N164" s="3" t="s">
        <v>2205</v>
      </c>
      <c r="O164" s="1" t="s">
        <v>1094</v>
      </c>
      <c r="P164" s="1">
        <v>8639</v>
      </c>
      <c r="Q164" s="1" t="s">
        <v>2601</v>
      </c>
      <c r="R164" s="1" t="s">
        <v>2600</v>
      </c>
      <c r="S164" s="1"/>
      <c r="T164" s="1"/>
    </row>
    <row r="165" spans="1:20" x14ac:dyDescent="0.25">
      <c r="A165" t="s">
        <v>2026</v>
      </c>
      <c r="B165" t="s">
        <v>2602</v>
      </c>
      <c r="C165" s="35">
        <v>31616</v>
      </c>
      <c r="D165" s="1" t="str">
        <f>LEFT(PLAYERIDMAP[[#This Row],[PLAYERNAME]],FIND(" ",PLAYERIDMAP[[#This Row],[PLAYERNAME]],1))</f>
        <v xml:space="preserve">Andrew </v>
      </c>
      <c r="E165" s="1" t="str">
        <f>MID(PLAYERIDMAP[PLAYERNAME],FIND(" ",PLAYERIDMAP[PLAYERNAME],1)+1,255)</f>
        <v>Carignan</v>
      </c>
      <c r="F165" t="s">
        <v>1032</v>
      </c>
      <c r="G165" t="s">
        <v>2163</v>
      </c>
      <c r="H165" s="2">
        <v>2431</v>
      </c>
      <c r="I165">
        <v>446398</v>
      </c>
      <c r="J165" t="s">
        <v>2602</v>
      </c>
      <c r="K165" s="1">
        <v>1655625</v>
      </c>
      <c r="L165" s="1" t="s">
        <v>2602</v>
      </c>
      <c r="M165" s="3" t="s">
        <v>2205</v>
      </c>
      <c r="N165" s="1" t="s">
        <v>2603</v>
      </c>
      <c r="O165" s="1" t="s">
        <v>2026</v>
      </c>
      <c r="P165" s="1">
        <v>9055</v>
      </c>
      <c r="Q165" s="1" t="s">
        <v>2604</v>
      </c>
      <c r="R165" s="1" t="s">
        <v>2602</v>
      </c>
      <c r="S165" s="1"/>
      <c r="T165" s="1"/>
    </row>
    <row r="166" spans="1:20" x14ac:dyDescent="0.25">
      <c r="A166" t="s">
        <v>1840</v>
      </c>
      <c r="B166" t="s">
        <v>815</v>
      </c>
      <c r="C166" s="35">
        <v>30657</v>
      </c>
      <c r="D166" s="1" t="str">
        <f>LEFT(PLAYERIDMAP[[#This Row],[PLAYERNAME]],FIND(" ",PLAYERIDMAP[[#This Row],[PLAYERNAME]],1))</f>
        <v xml:space="preserve">Roberto </v>
      </c>
      <c r="E166" s="1" t="str">
        <f>MID(PLAYERIDMAP[PLAYERNAME],FIND(" ",PLAYERIDMAP[PLAYERNAME],1)+1,255)</f>
        <v>Hernandez</v>
      </c>
      <c r="F166" t="s">
        <v>1039</v>
      </c>
      <c r="G166" t="s">
        <v>2163</v>
      </c>
      <c r="H166" s="2">
        <v>3273</v>
      </c>
      <c r="I166">
        <v>433584</v>
      </c>
      <c r="J166" t="s">
        <v>2605</v>
      </c>
      <c r="K166" s="1">
        <v>533051</v>
      </c>
      <c r="L166" s="1" t="s">
        <v>2605</v>
      </c>
      <c r="M166" s="1" t="s">
        <v>2606</v>
      </c>
      <c r="N166" s="1" t="s">
        <v>2607</v>
      </c>
      <c r="O166" s="1" t="s">
        <v>1840</v>
      </c>
      <c r="P166" s="1">
        <v>7603</v>
      </c>
      <c r="Q166" s="1" t="s">
        <v>2608</v>
      </c>
      <c r="R166" s="1" t="s">
        <v>2605</v>
      </c>
      <c r="S166" s="1">
        <v>6356</v>
      </c>
      <c r="T166" s="1" t="s">
        <v>815</v>
      </c>
    </row>
    <row r="167" spans="1:20" x14ac:dyDescent="0.25">
      <c r="A167" t="s">
        <v>2025</v>
      </c>
      <c r="B167" t="s">
        <v>2609</v>
      </c>
      <c r="C167" s="35">
        <v>31185</v>
      </c>
      <c r="D167" s="1" t="str">
        <f>LEFT(PLAYERIDMAP[[#This Row],[PLAYERNAME]],FIND(" ",PLAYERIDMAP[[#This Row],[PLAYERNAME]],1))</f>
        <v xml:space="preserve">Andrew </v>
      </c>
      <c r="E167" s="1" t="str">
        <f>MID(PLAYERIDMAP[PLAYERNAME],FIND(" ",PLAYERIDMAP[PLAYERNAME],1)+1,255)</f>
        <v>Carpenter</v>
      </c>
      <c r="F167" t="s">
        <v>1051</v>
      </c>
      <c r="G167" t="s">
        <v>2163</v>
      </c>
      <c r="H167" s="2">
        <v>9533</v>
      </c>
      <c r="I167">
        <v>502165</v>
      </c>
      <c r="J167" t="s">
        <v>2609</v>
      </c>
      <c r="K167" s="1">
        <v>1638973</v>
      </c>
      <c r="L167" s="1" t="s">
        <v>2610</v>
      </c>
      <c r="M167" s="1" t="s">
        <v>2611</v>
      </c>
      <c r="N167" s="1" t="s">
        <v>2612</v>
      </c>
      <c r="O167" s="1" t="s">
        <v>2025</v>
      </c>
      <c r="P167" s="1">
        <v>8335</v>
      </c>
      <c r="Q167" s="1" t="s">
        <v>2613</v>
      </c>
      <c r="R167" s="1" t="s">
        <v>2614</v>
      </c>
      <c r="S167" s="1"/>
      <c r="T167" s="1"/>
    </row>
    <row r="168" spans="1:20" x14ac:dyDescent="0.25">
      <c r="A168" t="s">
        <v>2615</v>
      </c>
      <c r="B168" t="s">
        <v>2616</v>
      </c>
      <c r="C168" s="35">
        <v>27511</v>
      </c>
      <c r="D168" s="1" t="str">
        <f>LEFT(PLAYERIDMAP[[#This Row],[PLAYERNAME]],FIND(" ",PLAYERIDMAP[[#This Row],[PLAYERNAME]],1))</f>
        <v xml:space="preserve">Chris </v>
      </c>
      <c r="E168" s="1" t="str">
        <f>MID(PLAYERIDMAP[PLAYERNAME],FIND(" ",PLAYERIDMAP[PLAYERNAME],1)+1,255)</f>
        <v>Carpenter</v>
      </c>
      <c r="F168" t="s">
        <v>1031</v>
      </c>
      <c r="G168" t="s">
        <v>2163</v>
      </c>
      <c r="H168" s="2">
        <v>1292</v>
      </c>
      <c r="I168">
        <v>112020</v>
      </c>
      <c r="J168" t="s">
        <v>2616</v>
      </c>
      <c r="K168" s="1">
        <v>7495</v>
      </c>
      <c r="L168" s="1" t="s">
        <v>2616</v>
      </c>
      <c r="M168" s="1" t="s">
        <v>2617</v>
      </c>
      <c r="N168" s="1" t="s">
        <v>2618</v>
      </c>
      <c r="O168" s="1" t="s">
        <v>2615</v>
      </c>
      <c r="P168" s="1">
        <v>5771</v>
      </c>
      <c r="Q168" s="1" t="s">
        <v>2619</v>
      </c>
      <c r="R168" s="1" t="s">
        <v>2616</v>
      </c>
      <c r="S168" s="1">
        <v>3610</v>
      </c>
      <c r="T168" s="1" t="s">
        <v>2616</v>
      </c>
    </row>
    <row r="169" spans="1:20" ht="15" customHeight="1" x14ac:dyDescent="0.25">
      <c r="A169" t="s">
        <v>2126</v>
      </c>
      <c r="B169" t="s">
        <v>2616</v>
      </c>
      <c r="C169" s="35">
        <v>31407</v>
      </c>
      <c r="D169" s="1" t="str">
        <f>LEFT(PLAYERIDMAP[[#This Row],[PLAYERNAME]],FIND(" ",PLAYERIDMAP[[#This Row],[PLAYERNAME]],1))</f>
        <v xml:space="preserve">Chris </v>
      </c>
      <c r="E169" s="1" t="str">
        <f>MID(PLAYERIDMAP[PLAYERNAME],FIND(" ",PLAYERIDMAP[PLAYERNAME],1)+1,255)</f>
        <v>Carpenter</v>
      </c>
      <c r="F169" t="s">
        <v>1055</v>
      </c>
      <c r="G169" t="s">
        <v>2163</v>
      </c>
      <c r="H169" s="2">
        <v>8556</v>
      </c>
      <c r="I169">
        <v>452764</v>
      </c>
      <c r="J169" t="s">
        <v>2616</v>
      </c>
      <c r="K169" s="1">
        <v>1797883</v>
      </c>
      <c r="L169" s="1" t="s">
        <v>2616</v>
      </c>
      <c r="M169" s="3" t="s">
        <v>2205</v>
      </c>
      <c r="N169" s="1" t="s">
        <v>2620</v>
      </c>
      <c r="O169" s="1" t="s">
        <v>2126</v>
      </c>
      <c r="P169" s="1">
        <v>8970</v>
      </c>
      <c r="Q169" s="1" t="s">
        <v>2619</v>
      </c>
      <c r="R169" s="1" t="s">
        <v>2616</v>
      </c>
      <c r="S169" s="1">
        <v>3610</v>
      </c>
      <c r="T169" s="1" t="s">
        <v>2616</v>
      </c>
    </row>
    <row r="170" spans="1:20" ht="15" customHeight="1" x14ac:dyDescent="0.25">
      <c r="A170" t="s">
        <v>2040</v>
      </c>
      <c r="B170" t="s">
        <v>658</v>
      </c>
      <c r="C170" s="35">
        <v>31243</v>
      </c>
      <c r="D170" s="1" t="str">
        <f>LEFT(PLAYERIDMAP[[#This Row],[PLAYERNAME]],FIND(" ",PLAYERIDMAP[[#This Row],[PLAYERNAME]],1))</f>
        <v xml:space="preserve">David </v>
      </c>
      <c r="E170" s="1" t="str">
        <f>MID(PLAYERIDMAP[PLAYERNAME],FIND(" ",PLAYERIDMAP[PLAYERNAME],1)+1,255)</f>
        <v>Carpenter</v>
      </c>
      <c r="F170" t="s">
        <v>1053</v>
      </c>
      <c r="G170" t="s">
        <v>2163</v>
      </c>
      <c r="H170" s="2">
        <v>3959</v>
      </c>
      <c r="I170">
        <v>502304</v>
      </c>
      <c r="J170" t="s">
        <v>658</v>
      </c>
      <c r="K170" s="1">
        <v>1537180</v>
      </c>
      <c r="L170" s="1" t="s">
        <v>658</v>
      </c>
      <c r="M170" s="3" t="s">
        <v>2205</v>
      </c>
      <c r="N170" s="1" t="s">
        <v>2621</v>
      </c>
      <c r="O170" s="1" t="s">
        <v>2040</v>
      </c>
      <c r="P170" s="1">
        <v>8978</v>
      </c>
      <c r="Q170" s="1" t="s">
        <v>2622</v>
      </c>
      <c r="R170" s="1" t="s">
        <v>658</v>
      </c>
      <c r="S170" s="1">
        <v>29698</v>
      </c>
      <c r="T170" s="1" t="s">
        <v>658</v>
      </c>
    </row>
    <row r="171" spans="1:20" x14ac:dyDescent="0.25">
      <c r="A171" t="s">
        <v>2137</v>
      </c>
      <c r="B171" t="s">
        <v>658</v>
      </c>
      <c r="C171" s="35">
        <v>32021</v>
      </c>
      <c r="D171" s="1" t="str">
        <f>LEFT(PLAYERIDMAP[[#This Row],[PLAYERNAME]],FIND(" ",PLAYERIDMAP[[#This Row],[PLAYERNAME]],1))</f>
        <v xml:space="preserve">David </v>
      </c>
      <c r="E171" s="1" t="str">
        <f>MID(PLAYERIDMAP[PLAYERNAME],FIND(" ",PLAYERIDMAP[PLAYERNAME],1)+1,255)</f>
        <v>Carpenter</v>
      </c>
      <c r="F171" t="s">
        <v>1035</v>
      </c>
      <c r="G171" t="s">
        <v>2163</v>
      </c>
      <c r="H171" s="2">
        <v>9244</v>
      </c>
      <c r="I171">
        <v>518526</v>
      </c>
      <c r="J171" t="s">
        <v>658</v>
      </c>
      <c r="K171" s="1">
        <v>1807505</v>
      </c>
      <c r="L171" s="1" t="s">
        <v>658</v>
      </c>
      <c r="M171" s="1" t="s">
        <v>2623</v>
      </c>
      <c r="N171" s="3" t="s">
        <v>2205</v>
      </c>
      <c r="O171" s="1" t="s">
        <v>2137</v>
      </c>
      <c r="P171" s="1">
        <v>9154</v>
      </c>
      <c r="Q171" s="1" t="s">
        <v>2622</v>
      </c>
      <c r="R171" s="1" t="s">
        <v>2624</v>
      </c>
      <c r="S171" s="1">
        <v>29698</v>
      </c>
      <c r="T171" s="1" t="s">
        <v>658</v>
      </c>
    </row>
    <row r="172" spans="1:20" ht="15" customHeight="1" x14ac:dyDescent="0.25">
      <c r="A172" t="s">
        <v>1523</v>
      </c>
      <c r="B172" t="s">
        <v>40</v>
      </c>
      <c r="C172" s="35">
        <v>31377</v>
      </c>
      <c r="D172" s="1" t="str">
        <f>LEFT(PLAYERIDMAP[[#This Row],[PLAYERNAME]],FIND(" ",PLAYERIDMAP[[#This Row],[PLAYERNAME]],1))</f>
        <v xml:space="preserve">Matt </v>
      </c>
      <c r="E172" s="1" t="str">
        <f>MID(PLAYERIDMAP[PLAYERNAME],FIND(" ",PLAYERIDMAP[PLAYERNAME],1)+1,255)</f>
        <v>Carpenter</v>
      </c>
      <c r="F172" t="s">
        <v>1031</v>
      </c>
      <c r="G172" t="s">
        <v>4</v>
      </c>
      <c r="H172" s="2">
        <v>8090</v>
      </c>
      <c r="I172">
        <v>572761</v>
      </c>
      <c r="J172" t="s">
        <v>40</v>
      </c>
      <c r="K172" s="1">
        <v>1794765</v>
      </c>
      <c r="L172" s="1" t="s">
        <v>40</v>
      </c>
      <c r="M172" s="3" t="s">
        <v>2205</v>
      </c>
      <c r="N172" s="1" t="s">
        <v>2625</v>
      </c>
      <c r="O172" s="1" t="s">
        <v>1523</v>
      </c>
      <c r="P172" s="1">
        <v>8953</v>
      </c>
      <c r="Q172" s="1" t="s">
        <v>2626</v>
      </c>
      <c r="R172" s="1" t="s">
        <v>40</v>
      </c>
      <c r="S172" s="1">
        <v>31015</v>
      </c>
      <c r="T172" s="1" t="s">
        <v>40</v>
      </c>
    </row>
    <row r="173" spans="1:20" x14ac:dyDescent="0.25">
      <c r="A173" t="s">
        <v>1569</v>
      </c>
      <c r="B173" t="s">
        <v>247</v>
      </c>
      <c r="C173" s="35">
        <v>31593</v>
      </c>
      <c r="D173" s="1" t="str">
        <f>LEFT(PLAYERIDMAP[[#This Row],[PLAYERNAME]],FIND(" ",PLAYERIDMAP[[#This Row],[PLAYERNAME]],1))</f>
        <v xml:space="preserve">Mike </v>
      </c>
      <c r="E173" s="1" t="str">
        <f>MID(PLAYERIDMAP[PLAYERNAME],FIND(" ",PLAYERIDMAP[PLAYERNAME],1)+1,255)</f>
        <v>Carp</v>
      </c>
      <c r="F173" t="s">
        <v>1029</v>
      </c>
      <c r="G173" t="s">
        <v>1222</v>
      </c>
      <c r="H173" s="2">
        <v>7480</v>
      </c>
      <c r="I173">
        <v>455077</v>
      </c>
      <c r="J173" t="s">
        <v>247</v>
      </c>
      <c r="K173" s="1">
        <v>1205578</v>
      </c>
      <c r="L173" s="1" t="s">
        <v>247</v>
      </c>
      <c r="M173" s="1" t="s">
        <v>2627</v>
      </c>
      <c r="N173" s="1" t="s">
        <v>2628</v>
      </c>
      <c r="O173" s="1" t="s">
        <v>1569</v>
      </c>
      <c r="P173" s="1">
        <v>8512</v>
      </c>
      <c r="Q173" s="1" t="s">
        <v>2629</v>
      </c>
      <c r="R173" s="1" t="s">
        <v>247</v>
      </c>
      <c r="S173" s="1">
        <v>29660</v>
      </c>
      <c r="T173" s="1" t="s">
        <v>247</v>
      </c>
    </row>
    <row r="174" spans="1:20" ht="15" customHeight="1" x14ac:dyDescent="0.25">
      <c r="A174" t="s">
        <v>1861</v>
      </c>
      <c r="B174" t="s">
        <v>1019</v>
      </c>
      <c r="C174" s="35">
        <v>31857</v>
      </c>
      <c r="D174" s="1" t="str">
        <f>LEFT(PLAYERIDMAP[[#This Row],[PLAYERNAME]],FIND(" ",PLAYERIDMAP[[#This Row],[PLAYERNAME]],1))</f>
        <v xml:space="preserve">Carlos </v>
      </c>
      <c r="E174" s="1" t="str">
        <f>MID(PLAYERIDMAP[PLAYERNAME],FIND(" ",PLAYERIDMAP[PLAYERNAME],1)+1,255)</f>
        <v>Carrasco</v>
      </c>
      <c r="F174" t="s">
        <v>1034</v>
      </c>
      <c r="G174" t="s">
        <v>2163</v>
      </c>
      <c r="H174" s="2">
        <v>6632</v>
      </c>
      <c r="I174">
        <v>471911</v>
      </c>
      <c r="J174" t="s">
        <v>1019</v>
      </c>
      <c r="K174" s="1">
        <v>1231629</v>
      </c>
      <c r="L174" s="1" t="s">
        <v>1019</v>
      </c>
      <c r="M174" s="1" t="s">
        <v>2630</v>
      </c>
      <c r="N174" s="1" t="s">
        <v>2631</v>
      </c>
      <c r="O174" s="1" t="s">
        <v>1861</v>
      </c>
      <c r="P174" s="1">
        <v>8185</v>
      </c>
      <c r="Q174" s="1" t="s">
        <v>2632</v>
      </c>
      <c r="R174" s="1" t="s">
        <v>1019</v>
      </c>
      <c r="S174" s="1">
        <v>28968</v>
      </c>
      <c r="T174" s="1" t="s">
        <v>1019</v>
      </c>
    </row>
    <row r="175" spans="1:20" x14ac:dyDescent="0.25">
      <c r="A175" t="s">
        <v>1558</v>
      </c>
      <c r="B175" t="s">
        <v>524</v>
      </c>
      <c r="C175" s="35">
        <v>31939</v>
      </c>
      <c r="D175" s="1" t="str">
        <f>LEFT(PLAYERIDMAP[[#This Row],[PLAYERNAME]],FIND(" ",PLAYERIDMAP[[#This Row],[PLAYERNAME]],1))</f>
        <v xml:space="preserve">Ezequiel </v>
      </c>
      <c r="E175" s="1" t="str">
        <f>MID(PLAYERIDMAP[PLAYERNAME],FIND(" ",PLAYERIDMAP[PLAYERNAME],1)+1,255)</f>
        <v>Carrera</v>
      </c>
      <c r="F175" t="s">
        <v>1034</v>
      </c>
      <c r="G175" t="s">
        <v>1222</v>
      </c>
      <c r="H175" s="2">
        <v>9048</v>
      </c>
      <c r="I175">
        <v>485567</v>
      </c>
      <c r="J175" t="s">
        <v>524</v>
      </c>
      <c r="K175" s="1">
        <v>1589117</v>
      </c>
      <c r="L175" s="1" t="s">
        <v>524</v>
      </c>
      <c r="M175" s="1" t="s">
        <v>2633</v>
      </c>
      <c r="N175" s="1" t="s">
        <v>2634</v>
      </c>
      <c r="O175" s="1" t="s">
        <v>1558</v>
      </c>
      <c r="P175" s="1">
        <v>8673</v>
      </c>
      <c r="Q175" s="1" t="s">
        <v>2635</v>
      </c>
      <c r="R175" s="1" t="s">
        <v>524</v>
      </c>
      <c r="S175" s="1"/>
      <c r="T175" s="1"/>
    </row>
    <row r="176" spans="1:20" ht="15" customHeight="1" x14ac:dyDescent="0.25">
      <c r="A176" t="s">
        <v>2056</v>
      </c>
      <c r="B176" t="s">
        <v>2636</v>
      </c>
      <c r="C176" s="35">
        <v>31843</v>
      </c>
      <c r="D176" s="1" t="str">
        <f>LEFT(PLAYERIDMAP[[#This Row],[PLAYERNAME]],FIND(" ",PLAYERIDMAP[[#This Row],[PLAYERNAME]],1))</f>
        <v xml:space="preserve">Joel </v>
      </c>
      <c r="E176" s="1" t="str">
        <f>MID(PLAYERIDMAP[PLAYERNAME],FIND(" ",PLAYERIDMAP[PLAYERNAME],1)+1,255)</f>
        <v>Carreno</v>
      </c>
      <c r="F176" t="s">
        <v>1037</v>
      </c>
      <c r="G176" t="s">
        <v>2163</v>
      </c>
      <c r="H176" s="2">
        <v>2746</v>
      </c>
      <c r="I176">
        <v>468528</v>
      </c>
      <c r="J176" t="s">
        <v>2636</v>
      </c>
      <c r="K176" s="1">
        <v>1784929</v>
      </c>
      <c r="L176" s="1" t="s">
        <v>2636</v>
      </c>
      <c r="M176" s="1" t="s">
        <v>2637</v>
      </c>
      <c r="N176" s="1" t="s">
        <v>2638</v>
      </c>
      <c r="O176" s="1" t="s">
        <v>2056</v>
      </c>
      <c r="P176" s="1">
        <v>9021</v>
      </c>
      <c r="Q176" s="1" t="s">
        <v>2639</v>
      </c>
      <c r="R176" s="1" t="s">
        <v>2636</v>
      </c>
      <c r="S176" s="1"/>
      <c r="T176" s="1"/>
    </row>
    <row r="177" spans="1:20" x14ac:dyDescent="0.25">
      <c r="A177" t="s">
        <v>1473</v>
      </c>
      <c r="B177" t="s">
        <v>390</v>
      </c>
      <c r="C177" s="35">
        <v>27078</v>
      </c>
      <c r="D177" s="1" t="str">
        <f>LEFT(PLAYERIDMAP[[#This Row],[PLAYERNAME]],FIND(" ",PLAYERIDMAP[[#This Row],[PLAYERNAME]],1))</f>
        <v xml:space="preserve">Jamey </v>
      </c>
      <c r="E177" s="1" t="str">
        <f>MID(PLAYERIDMAP[PLAYERNAME],FIND(" ",PLAYERIDMAP[PLAYERNAME],1)+1,255)</f>
        <v>Carroll</v>
      </c>
      <c r="F177" t="s">
        <v>1052</v>
      </c>
      <c r="G177" t="s">
        <v>1219</v>
      </c>
      <c r="H177" s="2">
        <v>1591</v>
      </c>
      <c r="I177">
        <v>425206</v>
      </c>
      <c r="J177" t="s">
        <v>390</v>
      </c>
      <c r="K177" s="1">
        <v>174666</v>
      </c>
      <c r="L177" s="1" t="s">
        <v>390</v>
      </c>
      <c r="M177" s="1" t="s">
        <v>2640</v>
      </c>
      <c r="N177" s="1" t="s">
        <v>2641</v>
      </c>
      <c r="O177" s="1" t="s">
        <v>1473</v>
      </c>
      <c r="P177" s="1">
        <v>7024</v>
      </c>
      <c r="Q177" s="1" t="s">
        <v>2642</v>
      </c>
      <c r="R177" s="1" t="s">
        <v>390</v>
      </c>
      <c r="S177" s="1">
        <v>5349</v>
      </c>
      <c r="T177" s="1" t="s">
        <v>390</v>
      </c>
    </row>
    <row r="178" spans="1:20" ht="15" customHeight="1" x14ac:dyDescent="0.25">
      <c r="A178" t="s">
        <v>2041</v>
      </c>
      <c r="B178" t="s">
        <v>960</v>
      </c>
      <c r="C178" s="35">
        <v>32531</v>
      </c>
      <c r="D178" s="1" t="str">
        <f>LEFT(PLAYERIDMAP[[#This Row],[PLAYERNAME]],FIND(" ",PLAYERIDMAP[[#This Row],[PLAYERNAME]],1))</f>
        <v xml:space="preserve">Robert </v>
      </c>
      <c r="E178" s="1" t="str">
        <f>MID(PLAYERIDMAP[PLAYERNAME],FIND(" ",PLAYERIDMAP[PLAYERNAME],1)+1,255)</f>
        <v>Carson</v>
      </c>
      <c r="F178" t="s">
        <v>1050</v>
      </c>
      <c r="G178" t="s">
        <v>2163</v>
      </c>
      <c r="H178" s="2">
        <v>2570</v>
      </c>
      <c r="I178">
        <v>518533</v>
      </c>
      <c r="J178" t="s">
        <v>960</v>
      </c>
      <c r="K178" s="1">
        <v>1915130</v>
      </c>
      <c r="L178" s="1" t="s">
        <v>960</v>
      </c>
      <c r="M178" s="1" t="s">
        <v>2643</v>
      </c>
      <c r="N178" s="3" t="s">
        <v>2205</v>
      </c>
      <c r="O178" s="1" t="s">
        <v>2041</v>
      </c>
      <c r="P178" s="1">
        <v>9165</v>
      </c>
      <c r="Q178" s="1" t="s">
        <v>2644</v>
      </c>
      <c r="R178" s="1" t="s">
        <v>960</v>
      </c>
      <c r="S178" s="1">
        <v>31672</v>
      </c>
      <c r="T178" s="1" t="s">
        <v>960</v>
      </c>
    </row>
    <row r="179" spans="1:20" x14ac:dyDescent="0.25">
      <c r="A179" t="s">
        <v>1514</v>
      </c>
      <c r="B179" t="s">
        <v>115</v>
      </c>
      <c r="C179" s="35">
        <v>31764</v>
      </c>
      <c r="D179" s="1" t="str">
        <f>LEFT(PLAYERIDMAP[[#This Row],[PLAYERNAME]],FIND(" ",PLAYERIDMAP[[#This Row],[PLAYERNAME]],1))</f>
        <v xml:space="preserve">Chris </v>
      </c>
      <c r="E179" s="1" t="str">
        <f>MID(PLAYERIDMAP[PLAYERNAME],FIND(" ",PLAYERIDMAP[PLAYERNAME],1)+1,255)</f>
        <v>Carter</v>
      </c>
      <c r="F179" t="s">
        <v>1053</v>
      </c>
      <c r="G179" t="s">
        <v>4</v>
      </c>
      <c r="H179" s="2">
        <v>9911</v>
      </c>
      <c r="I179">
        <v>452080</v>
      </c>
      <c r="J179" t="s">
        <v>115</v>
      </c>
      <c r="K179" s="1">
        <v>1098906</v>
      </c>
      <c r="L179" s="1" t="s">
        <v>115</v>
      </c>
      <c r="M179" s="3" t="s">
        <v>2205</v>
      </c>
      <c r="N179" s="3" t="s">
        <v>2205</v>
      </c>
      <c r="O179" s="3" t="s">
        <v>2645</v>
      </c>
      <c r="P179" s="3" t="s">
        <v>2205</v>
      </c>
      <c r="Q179" s="3" t="s">
        <v>2205</v>
      </c>
      <c r="R179" s="3" t="s">
        <v>2205</v>
      </c>
      <c r="S179" s="3">
        <v>29486</v>
      </c>
      <c r="T179" s="1" t="s">
        <v>115</v>
      </c>
    </row>
    <row r="180" spans="1:20" ht="15" customHeight="1" x14ac:dyDescent="0.25">
      <c r="A180" t="s">
        <v>1750</v>
      </c>
      <c r="B180" t="s">
        <v>620</v>
      </c>
      <c r="C180" s="35">
        <v>31666</v>
      </c>
      <c r="D180" s="1" t="str">
        <f>LEFT(PLAYERIDMAP[[#This Row],[PLAYERNAME]],FIND(" ",PLAYERIDMAP[[#This Row],[PLAYERNAME]],1))</f>
        <v xml:space="preserve">Andrew </v>
      </c>
      <c r="E180" s="1" t="str">
        <f>MID(PLAYERIDMAP[PLAYERNAME],FIND(" ",PLAYERIDMAP[PLAYERNAME],1)+1,255)</f>
        <v>Cashner</v>
      </c>
      <c r="F180" t="s">
        <v>1051</v>
      </c>
      <c r="G180" t="s">
        <v>2163</v>
      </c>
      <c r="H180" s="2">
        <v>8782</v>
      </c>
      <c r="I180">
        <v>488768</v>
      </c>
      <c r="J180" t="s">
        <v>620</v>
      </c>
      <c r="K180" s="1">
        <v>1661425</v>
      </c>
      <c r="L180" s="1" t="s">
        <v>620</v>
      </c>
      <c r="M180" s="1" t="s">
        <v>2646</v>
      </c>
      <c r="N180" s="1" t="s">
        <v>2647</v>
      </c>
      <c r="O180" s="1" t="s">
        <v>1750</v>
      </c>
      <c r="P180" s="1">
        <v>8627</v>
      </c>
      <c r="Q180" s="1" t="s">
        <v>2648</v>
      </c>
      <c r="R180" s="1" t="s">
        <v>620</v>
      </c>
      <c r="S180" s="1">
        <v>30134</v>
      </c>
      <c r="T180" s="1" t="s">
        <v>620</v>
      </c>
    </row>
    <row r="181" spans="1:20" ht="15" customHeight="1" x14ac:dyDescent="0.25">
      <c r="A181" t="s">
        <v>1387</v>
      </c>
      <c r="B181" t="s">
        <v>381</v>
      </c>
      <c r="C181" s="35">
        <v>30883</v>
      </c>
      <c r="D181" s="1" t="str">
        <f>LEFT(PLAYERIDMAP[[#This Row],[PLAYERNAME]],FIND(" ",PLAYERIDMAP[[#This Row],[PLAYERNAME]],1))</f>
        <v xml:space="preserve">Alexi </v>
      </c>
      <c r="E181" s="1" t="str">
        <f>MID(PLAYERIDMAP[PLAYERNAME],FIND(" ",PLAYERIDMAP[PLAYERNAME],1)+1,255)</f>
        <v>Casilla</v>
      </c>
      <c r="F181" t="s">
        <v>1033</v>
      </c>
      <c r="G181" t="s">
        <v>5</v>
      </c>
      <c r="H181" s="2">
        <v>5248</v>
      </c>
      <c r="I181">
        <v>458210</v>
      </c>
      <c r="J181" t="s">
        <v>381</v>
      </c>
      <c r="K181" s="1">
        <v>1103724</v>
      </c>
      <c r="L181" s="1" t="s">
        <v>381</v>
      </c>
      <c r="M181" s="1" t="s">
        <v>2649</v>
      </c>
      <c r="N181" s="1" t="s">
        <v>2650</v>
      </c>
      <c r="O181" s="1" t="s">
        <v>1387</v>
      </c>
      <c r="P181" s="1">
        <v>7855</v>
      </c>
      <c r="Q181" s="1" t="s">
        <v>2651</v>
      </c>
      <c r="R181" s="1" t="s">
        <v>381</v>
      </c>
      <c r="S181" s="1">
        <v>28575</v>
      </c>
      <c r="T181" s="1" t="s">
        <v>381</v>
      </c>
    </row>
    <row r="182" spans="1:20" ht="15" customHeight="1" x14ac:dyDescent="0.25">
      <c r="A182" t="s">
        <v>2150</v>
      </c>
      <c r="B182" t="s">
        <v>2652</v>
      </c>
      <c r="C182" s="35">
        <v>31301</v>
      </c>
      <c r="D182" s="1" t="str">
        <f>LEFT(PLAYERIDMAP[[#This Row],[PLAYERNAME]],FIND(" ",PLAYERIDMAP[[#This Row],[PLAYERNAME]],1))</f>
        <v xml:space="preserve">Bobby </v>
      </c>
      <c r="E182" s="1" t="str">
        <f>MID(PLAYERIDMAP[PLAYERNAME],FIND(" ",PLAYERIDMAP[PLAYERNAME],1)+1,255)</f>
        <v>Cassevah</v>
      </c>
      <c r="F182" t="s">
        <v>1035</v>
      </c>
      <c r="G182" t="s">
        <v>2163</v>
      </c>
      <c r="H182" s="2">
        <v>6950</v>
      </c>
      <c r="I182">
        <v>445001</v>
      </c>
      <c r="J182" t="s">
        <v>2652</v>
      </c>
      <c r="K182" s="1">
        <v>1727407</v>
      </c>
      <c r="L182" s="1" t="s">
        <v>2652</v>
      </c>
      <c r="M182" s="3" t="s">
        <v>2205</v>
      </c>
      <c r="N182" s="1" t="s">
        <v>2653</v>
      </c>
      <c r="O182" s="1" t="s">
        <v>2150</v>
      </c>
      <c r="P182" s="1">
        <v>8705</v>
      </c>
      <c r="Q182" s="1" t="s">
        <v>2654</v>
      </c>
      <c r="R182" s="1" t="s">
        <v>2652</v>
      </c>
      <c r="S182" s="1"/>
      <c r="T182" s="1"/>
    </row>
    <row r="183" spans="1:20" ht="15" customHeight="1" x14ac:dyDescent="0.25">
      <c r="A183" t="s">
        <v>1597</v>
      </c>
      <c r="B183" t="s">
        <v>518</v>
      </c>
      <c r="C183" s="35">
        <v>31628</v>
      </c>
      <c r="D183" s="1" t="str">
        <f>LEFT(PLAYERIDMAP[[#This Row],[PLAYERNAME]],FIND(" ",PLAYERIDMAP[[#This Row],[PLAYERNAME]],1))</f>
        <v xml:space="preserve">Alex </v>
      </c>
      <c r="E183" s="1" t="str">
        <f>MID(PLAYERIDMAP[PLAYERNAME],FIND(" ",PLAYERIDMAP[PLAYERNAME],1)+1,255)</f>
        <v>Castellanos</v>
      </c>
      <c r="F183" t="s">
        <v>1029</v>
      </c>
      <c r="G183" t="s">
        <v>1222</v>
      </c>
      <c r="H183" s="2">
        <v>7223</v>
      </c>
      <c r="I183">
        <v>543008</v>
      </c>
      <c r="J183" t="s">
        <v>518</v>
      </c>
      <c r="K183" s="1">
        <v>1810665</v>
      </c>
      <c r="L183" s="1" t="s">
        <v>518</v>
      </c>
      <c r="M183" s="3" t="s">
        <v>2205</v>
      </c>
      <c r="N183" s="3" t="s">
        <v>2205</v>
      </c>
      <c r="O183" s="1" t="s">
        <v>1597</v>
      </c>
      <c r="P183" s="1">
        <v>9203</v>
      </c>
      <c r="Q183" s="1" t="s">
        <v>2655</v>
      </c>
      <c r="R183" s="1" t="s">
        <v>518</v>
      </c>
      <c r="S183" s="1">
        <v>31372</v>
      </c>
      <c r="T183" s="1" t="s">
        <v>518</v>
      </c>
    </row>
    <row r="184" spans="1:20" ht="15" customHeight="1" x14ac:dyDescent="0.25">
      <c r="A184" t="s">
        <v>1339</v>
      </c>
      <c r="B184" t="s">
        <v>527</v>
      </c>
      <c r="C184" s="35">
        <v>33667</v>
      </c>
      <c r="D184" s="1" t="str">
        <f>LEFT(PLAYERIDMAP[[#This Row],[PLAYERNAME]],FIND(" ",PLAYERIDMAP[[#This Row],[PLAYERNAME]],1))</f>
        <v xml:space="preserve">Nick </v>
      </c>
      <c r="E184" s="1" t="str">
        <f>MID(PLAYERIDMAP[PLAYERNAME],FIND(" ",PLAYERIDMAP[PLAYERNAME],1)+1,255)</f>
        <v>Castellanos</v>
      </c>
      <c r="F184" t="s">
        <v>1030</v>
      </c>
      <c r="G184" t="s">
        <v>6</v>
      </c>
      <c r="H184" s="2">
        <v>11737</v>
      </c>
      <c r="I184">
        <v>592206</v>
      </c>
      <c r="J184" t="s">
        <v>527</v>
      </c>
      <c r="K184" s="3" t="s">
        <v>2205</v>
      </c>
      <c r="L184" s="3" t="s">
        <v>2205</v>
      </c>
      <c r="M184" s="3" t="s">
        <v>2205</v>
      </c>
      <c r="N184" s="3" t="s">
        <v>2205</v>
      </c>
      <c r="O184" s="1" t="s">
        <v>1339</v>
      </c>
      <c r="P184" s="1">
        <v>9108</v>
      </c>
      <c r="Q184" s="1" t="s">
        <v>2656</v>
      </c>
      <c r="R184" s="1" t="s">
        <v>527</v>
      </c>
      <c r="S184" s="1">
        <v>31187</v>
      </c>
      <c r="T184" s="1" t="s">
        <v>527</v>
      </c>
    </row>
    <row r="185" spans="1:20" x14ac:dyDescent="0.25">
      <c r="A185" t="s">
        <v>1272</v>
      </c>
      <c r="B185" t="s">
        <v>221</v>
      </c>
      <c r="C185" s="35">
        <v>31891</v>
      </c>
      <c r="D185" s="1" t="str">
        <f>LEFT(PLAYERIDMAP[[#This Row],[PLAYERNAME]],FIND(" ",PLAYERIDMAP[[#This Row],[PLAYERNAME]],1))</f>
        <v xml:space="preserve">Welington </v>
      </c>
      <c r="E185" s="1" t="str">
        <f>MID(PLAYERIDMAP[PLAYERNAME],FIND(" ",PLAYERIDMAP[PLAYERNAME],1)+1,255)</f>
        <v>Castillo</v>
      </c>
      <c r="F185" t="s">
        <v>1055</v>
      </c>
      <c r="G185" t="s">
        <v>1215</v>
      </c>
      <c r="H185" s="2">
        <v>3256</v>
      </c>
      <c r="I185">
        <v>456078</v>
      </c>
      <c r="J185" t="s">
        <v>221</v>
      </c>
      <c r="K185" s="1">
        <v>1495871</v>
      </c>
      <c r="L185" s="1" t="s">
        <v>221</v>
      </c>
      <c r="M185" s="1" t="s">
        <v>2657</v>
      </c>
      <c r="N185" s="1" t="s">
        <v>2658</v>
      </c>
      <c r="O185" s="1" t="s">
        <v>1272</v>
      </c>
      <c r="P185" s="1">
        <v>8784</v>
      </c>
      <c r="Q185" s="1" t="s">
        <v>2659</v>
      </c>
      <c r="R185" s="1" t="s">
        <v>221</v>
      </c>
      <c r="S185" s="1">
        <v>29564</v>
      </c>
      <c r="T185" s="1" t="s">
        <v>221</v>
      </c>
    </row>
    <row r="186" spans="1:20" ht="15" customHeight="1" x14ac:dyDescent="0.25">
      <c r="A186" t="s">
        <v>1279</v>
      </c>
      <c r="B186" t="s">
        <v>116</v>
      </c>
      <c r="C186" s="35">
        <v>31946</v>
      </c>
      <c r="D186" s="1" t="str">
        <f>LEFT(PLAYERIDMAP[[#This Row],[PLAYERNAME]],FIND(" ",PLAYERIDMAP[[#This Row],[PLAYERNAME]],1))</f>
        <v xml:space="preserve">Jason </v>
      </c>
      <c r="E186" s="1" t="str">
        <f>MID(PLAYERIDMAP[PLAYERNAME],FIND(" ",PLAYERIDMAP[PLAYERNAME],1)+1,255)</f>
        <v>Castro</v>
      </c>
      <c r="F186" t="s">
        <v>1053</v>
      </c>
      <c r="G186" t="s">
        <v>1215</v>
      </c>
      <c r="H186" s="2">
        <v>8722</v>
      </c>
      <c r="I186">
        <v>488771</v>
      </c>
      <c r="J186" t="s">
        <v>116</v>
      </c>
      <c r="K186" s="1">
        <v>1657577</v>
      </c>
      <c r="L186" s="1" t="s">
        <v>116</v>
      </c>
      <c r="M186" s="3" t="s">
        <v>2205</v>
      </c>
      <c r="N186" s="1" t="s">
        <v>2660</v>
      </c>
      <c r="O186" s="1" t="s">
        <v>1279</v>
      </c>
      <c r="P186" s="1">
        <v>8635</v>
      </c>
      <c r="Q186" s="1" t="s">
        <v>2661</v>
      </c>
      <c r="R186" s="1" t="s">
        <v>116</v>
      </c>
      <c r="S186" s="1">
        <v>30178</v>
      </c>
      <c r="T186" s="1" t="s">
        <v>116</v>
      </c>
    </row>
    <row r="187" spans="1:20" x14ac:dyDescent="0.25">
      <c r="A187" t="s">
        <v>1461</v>
      </c>
      <c r="B187" t="s">
        <v>169</v>
      </c>
      <c r="C187" s="35">
        <v>32956</v>
      </c>
      <c r="D187" s="1" t="str">
        <f>LEFT(PLAYERIDMAP[[#This Row],[PLAYERNAME]],FIND(" ",PLAYERIDMAP[[#This Row],[PLAYERNAME]],1))</f>
        <v xml:space="preserve">Starlin </v>
      </c>
      <c r="E187" s="1" t="str">
        <f>MID(PLAYERIDMAP[PLAYERNAME],FIND(" ",PLAYERIDMAP[PLAYERNAME],1)+1,255)</f>
        <v>Castro</v>
      </c>
      <c r="F187" t="s">
        <v>1055</v>
      </c>
      <c r="G187" t="s">
        <v>1219</v>
      </c>
      <c r="H187" s="2">
        <v>4579</v>
      </c>
      <c r="I187">
        <v>516770</v>
      </c>
      <c r="J187" t="s">
        <v>169</v>
      </c>
      <c r="K187" s="1">
        <v>1671044</v>
      </c>
      <c r="L187" s="1" t="s">
        <v>169</v>
      </c>
      <c r="M187" s="3" t="s">
        <v>2205</v>
      </c>
      <c r="N187" s="1" t="s">
        <v>2662</v>
      </c>
      <c r="O187" s="1" t="s">
        <v>1461</v>
      </c>
      <c r="P187" s="1">
        <v>8611</v>
      </c>
      <c r="Q187" s="1" t="s">
        <v>2663</v>
      </c>
      <c r="R187" s="1" t="s">
        <v>169</v>
      </c>
      <c r="S187" s="1">
        <v>30450</v>
      </c>
      <c r="T187" s="1" t="s">
        <v>169</v>
      </c>
    </row>
    <row r="188" spans="1:20" ht="15" customHeight="1" x14ac:dyDescent="0.25">
      <c r="A188" t="s">
        <v>1963</v>
      </c>
      <c r="B188" t="s">
        <v>719</v>
      </c>
      <c r="C188" s="35">
        <v>31595</v>
      </c>
      <c r="D188" s="1" t="str">
        <f>LEFT(PLAYERIDMAP[[#This Row],[PLAYERNAME]],FIND(" ",PLAYERIDMAP[[#This Row],[PLAYERNAME]],1))</f>
        <v xml:space="preserve">Brett </v>
      </c>
      <c r="E188" s="1" t="str">
        <f>MID(PLAYERIDMAP[PLAYERNAME],FIND(" ",PLAYERIDMAP[PLAYERNAME],1)+1,255)</f>
        <v>Cecil</v>
      </c>
      <c r="F188" t="s">
        <v>1037</v>
      </c>
      <c r="G188" t="s">
        <v>2163</v>
      </c>
      <c r="H188" s="2">
        <v>2660</v>
      </c>
      <c r="I188">
        <v>446399</v>
      </c>
      <c r="J188" t="s">
        <v>719</v>
      </c>
      <c r="K188" s="1">
        <v>1603013</v>
      </c>
      <c r="L188" s="1" t="s">
        <v>719</v>
      </c>
      <c r="M188" s="1" t="s">
        <v>2664</v>
      </c>
      <c r="N188" s="1" t="s">
        <v>2665</v>
      </c>
      <c r="O188" s="1" t="s">
        <v>1963</v>
      </c>
      <c r="P188" s="1">
        <v>8455</v>
      </c>
      <c r="Q188" s="1" t="s">
        <v>2666</v>
      </c>
      <c r="R188" s="1" t="s">
        <v>719</v>
      </c>
      <c r="S188" s="1">
        <v>30296</v>
      </c>
      <c r="T188" s="1" t="s">
        <v>719</v>
      </c>
    </row>
    <row r="189" spans="1:20" ht="15" customHeight="1" x14ac:dyDescent="0.25">
      <c r="A189" t="s">
        <v>1495</v>
      </c>
      <c r="B189" t="s">
        <v>314</v>
      </c>
      <c r="C189" s="35">
        <v>30349</v>
      </c>
      <c r="D189" s="1" t="str">
        <f>LEFT(PLAYERIDMAP[[#This Row],[PLAYERNAME]],FIND(" ",PLAYERIDMAP[[#This Row],[PLAYERNAME]],1))</f>
        <v xml:space="preserve">Ronny </v>
      </c>
      <c r="E189" s="1" t="str">
        <f>MID(PLAYERIDMAP[PLAYERNAME],FIND(" ",PLAYERIDMAP[PLAYERNAME],1)+1,255)</f>
        <v>Cedeno</v>
      </c>
      <c r="F189" t="s">
        <v>1031</v>
      </c>
      <c r="G189" t="s">
        <v>1219</v>
      </c>
      <c r="H189" s="2">
        <v>2179</v>
      </c>
      <c r="I189">
        <v>430592</v>
      </c>
      <c r="J189" t="s">
        <v>314</v>
      </c>
      <c r="K189" s="1">
        <v>392179</v>
      </c>
      <c r="L189" s="1" t="s">
        <v>314</v>
      </c>
      <c r="M189" s="1" t="s">
        <v>2667</v>
      </c>
      <c r="N189" s="1" t="s">
        <v>2668</v>
      </c>
      <c r="O189" s="1" t="s">
        <v>1495</v>
      </c>
      <c r="P189" s="1">
        <v>7527</v>
      </c>
      <c r="Q189" s="1" t="s">
        <v>2669</v>
      </c>
      <c r="R189" s="1" t="s">
        <v>314</v>
      </c>
      <c r="S189" s="1">
        <v>6254</v>
      </c>
      <c r="T189" s="1" t="s">
        <v>314</v>
      </c>
    </row>
    <row r="190" spans="1:20" x14ac:dyDescent="0.25">
      <c r="A190" t="s">
        <v>2007</v>
      </c>
      <c r="B190" t="s">
        <v>964</v>
      </c>
      <c r="C190" s="35">
        <v>31650</v>
      </c>
      <c r="D190" s="1" t="str">
        <f>LEFT(PLAYERIDMAP[[#This Row],[PLAYERNAME]],FIND(" ",PLAYERIDMAP[[#This Row],[PLAYERNAME]],1))</f>
        <v xml:space="preserve">Xavier </v>
      </c>
      <c r="E190" s="1" t="str">
        <f>MID(PLAYERIDMAP[PLAYERNAME],FIND(" ",PLAYERIDMAP[PLAYERNAME],1)+1,255)</f>
        <v>Cedeno</v>
      </c>
      <c r="F190" t="s">
        <v>1053</v>
      </c>
      <c r="G190" t="s">
        <v>2163</v>
      </c>
      <c r="H190" s="2">
        <v>36</v>
      </c>
      <c r="I190">
        <v>458584</v>
      </c>
      <c r="J190" t="s">
        <v>964</v>
      </c>
      <c r="K190" s="1">
        <v>1896137</v>
      </c>
      <c r="L190" s="1" t="s">
        <v>964</v>
      </c>
      <c r="M190" s="3" t="s">
        <v>2205</v>
      </c>
      <c r="N190" s="1" t="s">
        <v>2670</v>
      </c>
      <c r="O190" s="1" t="s">
        <v>2007</v>
      </c>
      <c r="P190" s="1">
        <v>9080</v>
      </c>
      <c r="Q190" s="1" t="s">
        <v>2671</v>
      </c>
      <c r="R190" s="1" t="s">
        <v>964</v>
      </c>
      <c r="S190" s="1">
        <v>32028</v>
      </c>
      <c r="T190" s="1" t="s">
        <v>964</v>
      </c>
    </row>
    <row r="191" spans="1:20" ht="15" customHeight="1" x14ac:dyDescent="0.25">
      <c r="A191" t="s">
        <v>1291</v>
      </c>
      <c r="B191" t="s">
        <v>384</v>
      </c>
      <c r="C191" s="35">
        <v>31477</v>
      </c>
      <c r="D191" s="1" t="str">
        <f>LEFT(PLAYERIDMAP[[#This Row],[PLAYERNAME]],FIND(" ",PLAYERIDMAP[[#This Row],[PLAYERNAME]],1))</f>
        <v xml:space="preserve">Francisco </v>
      </c>
      <c r="E191" s="1" t="str">
        <f>MID(PLAYERIDMAP[PLAYERNAME],FIND(" ",PLAYERIDMAP[PLAYERNAME],1)+1,255)</f>
        <v>Cervelli</v>
      </c>
      <c r="F191" t="s">
        <v>1044</v>
      </c>
      <c r="G191" t="s">
        <v>1215</v>
      </c>
      <c r="H191" s="2">
        <v>5275</v>
      </c>
      <c r="I191">
        <v>465041</v>
      </c>
      <c r="J191" t="s">
        <v>384</v>
      </c>
      <c r="K191" s="1">
        <v>1200051</v>
      </c>
      <c r="L191" s="1" t="s">
        <v>384</v>
      </c>
      <c r="M191" s="1" t="s">
        <v>2672</v>
      </c>
      <c r="N191" s="1" t="s">
        <v>2673</v>
      </c>
      <c r="O191" s="1" t="s">
        <v>1291</v>
      </c>
      <c r="P191" s="1">
        <v>8387</v>
      </c>
      <c r="Q191" s="1" t="s">
        <v>2674</v>
      </c>
      <c r="R191" s="1" t="s">
        <v>384</v>
      </c>
      <c r="S191" s="1">
        <v>29273</v>
      </c>
      <c r="T191" s="1" t="s">
        <v>384</v>
      </c>
    </row>
    <row r="192" spans="1:20" x14ac:dyDescent="0.25">
      <c r="A192" t="s">
        <v>1623</v>
      </c>
      <c r="B192" t="s">
        <v>93</v>
      </c>
      <c r="C192" s="35">
        <v>31338</v>
      </c>
      <c r="D192" s="1" t="str">
        <f>LEFT(PLAYERIDMAP[[#This Row],[PLAYERNAME]],FIND(" ",PLAYERIDMAP[[#This Row],[PLAYERNAME]],1))</f>
        <v xml:space="preserve">Yoenis </v>
      </c>
      <c r="E192" s="1" t="str">
        <f>MID(PLAYERIDMAP[PLAYERNAME],FIND(" ",PLAYERIDMAP[PLAYERNAME],1)+1,255)</f>
        <v>Cespedes</v>
      </c>
      <c r="F192" t="s">
        <v>1032</v>
      </c>
      <c r="G192" t="s">
        <v>1222</v>
      </c>
      <c r="H192" s="2">
        <v>13110</v>
      </c>
      <c r="I192">
        <v>493316</v>
      </c>
      <c r="J192" t="s">
        <v>93</v>
      </c>
      <c r="K192" s="1">
        <v>1953406</v>
      </c>
      <c r="L192" s="1" t="s">
        <v>93</v>
      </c>
      <c r="M192" s="3" t="s">
        <v>2205</v>
      </c>
      <c r="N192" s="3" t="s">
        <v>2205</v>
      </c>
      <c r="O192" s="1" t="s">
        <v>1623</v>
      </c>
      <c r="P192" s="1">
        <v>9128</v>
      </c>
      <c r="Q192" s="1" t="s">
        <v>2675</v>
      </c>
      <c r="R192" s="1" t="s">
        <v>93</v>
      </c>
      <c r="S192" s="1">
        <v>32080</v>
      </c>
      <c r="T192" s="1" t="s">
        <v>93</v>
      </c>
    </row>
    <row r="193" spans="1:20" x14ac:dyDescent="0.25">
      <c r="A193" t="s">
        <v>1856</v>
      </c>
      <c r="B193" t="s">
        <v>628</v>
      </c>
      <c r="C193" s="35">
        <v>32149</v>
      </c>
      <c r="D193" s="1" t="str">
        <f>LEFT(PLAYERIDMAP[[#This Row],[PLAYERNAME]],FIND(" ",PLAYERIDMAP[[#This Row],[PLAYERNAME]],1))</f>
        <v xml:space="preserve">Jhoulys </v>
      </c>
      <c r="E193" s="1" t="str">
        <f>MID(PLAYERIDMAP[PLAYERNAME],FIND(" ",PLAYERIDMAP[PLAYERNAME],1)+1,255)</f>
        <v>Chacin</v>
      </c>
      <c r="F193" t="s">
        <v>1038</v>
      </c>
      <c r="G193" t="s">
        <v>2163</v>
      </c>
      <c r="H193" s="2">
        <v>2608</v>
      </c>
      <c r="I193">
        <v>468504</v>
      </c>
      <c r="J193" t="s">
        <v>628</v>
      </c>
      <c r="K193" s="1">
        <v>1618705</v>
      </c>
      <c r="L193" s="1" t="s">
        <v>628</v>
      </c>
      <c r="M193" s="1" t="s">
        <v>2676</v>
      </c>
      <c r="N193" s="1" t="s">
        <v>2677</v>
      </c>
      <c r="O193" s="1" t="s">
        <v>1856</v>
      </c>
      <c r="P193" s="1">
        <v>8534</v>
      </c>
      <c r="Q193" s="1" t="s">
        <v>2678</v>
      </c>
      <c r="R193" s="1" t="s">
        <v>628</v>
      </c>
      <c r="S193" s="1">
        <v>30147</v>
      </c>
      <c r="T193" s="1" t="s">
        <v>628</v>
      </c>
    </row>
    <row r="194" spans="1:20" x14ac:dyDescent="0.25">
      <c r="A194" t="s">
        <v>1596</v>
      </c>
      <c r="B194" t="s">
        <v>523</v>
      </c>
      <c r="C194" s="35">
        <v>31693</v>
      </c>
      <c r="D194" s="1" t="str">
        <f>LEFT(PLAYERIDMAP[[#This Row],[PLAYERNAME]],FIND(" ",PLAYERIDMAP[[#This Row],[PLAYERNAME]],1))</f>
        <v xml:space="preserve">Adron </v>
      </c>
      <c r="E194" s="1" t="str">
        <f>MID(PLAYERIDMAP[PLAYERNAME],FIND(" ",PLAYERIDMAP[PLAYERNAME],1)+1,255)</f>
        <v>Chambers</v>
      </c>
      <c r="F194" t="s">
        <v>1031</v>
      </c>
      <c r="G194" t="s">
        <v>1222</v>
      </c>
      <c r="H194" s="2">
        <v>7995</v>
      </c>
      <c r="I194">
        <v>518545</v>
      </c>
      <c r="J194" t="s">
        <v>523</v>
      </c>
      <c r="K194" s="1">
        <v>1741047</v>
      </c>
      <c r="L194" s="1" t="s">
        <v>523</v>
      </c>
      <c r="M194" s="3" t="s">
        <v>2205</v>
      </c>
      <c r="N194" s="1" t="s">
        <v>2679</v>
      </c>
      <c r="O194" s="1" t="s">
        <v>1596</v>
      </c>
      <c r="P194" s="1">
        <v>9070</v>
      </c>
      <c r="Q194" s="1" t="s">
        <v>2680</v>
      </c>
      <c r="R194" s="1" t="s">
        <v>523</v>
      </c>
      <c r="S194" s="1">
        <v>30811</v>
      </c>
      <c r="T194" s="1" t="s">
        <v>523</v>
      </c>
    </row>
    <row r="195" spans="1:20" ht="15" customHeight="1" x14ac:dyDescent="0.25">
      <c r="A195" t="s">
        <v>1918</v>
      </c>
      <c r="B195" t="s">
        <v>877</v>
      </c>
      <c r="C195" s="35">
        <v>31313</v>
      </c>
      <c r="D195" s="1" t="str">
        <f>LEFT(PLAYERIDMAP[[#This Row],[PLAYERNAME]],FIND(" ",PLAYERIDMAP[[#This Row],[PLAYERNAME]],1))</f>
        <v xml:space="preserve">Joba </v>
      </c>
      <c r="E195" s="1" t="str">
        <f>MID(PLAYERIDMAP[PLAYERNAME],FIND(" ",PLAYERIDMAP[PLAYERNAME],1)+1,255)</f>
        <v>Chamberlain</v>
      </c>
      <c r="F195" t="s">
        <v>1044</v>
      </c>
      <c r="G195" t="s">
        <v>2163</v>
      </c>
      <c r="H195" s="2">
        <v>2692</v>
      </c>
      <c r="I195">
        <v>501955</v>
      </c>
      <c r="J195" t="s">
        <v>877</v>
      </c>
      <c r="K195" s="1">
        <v>1232125</v>
      </c>
      <c r="L195" s="1" t="s">
        <v>877</v>
      </c>
      <c r="M195" s="1" t="s">
        <v>2681</v>
      </c>
      <c r="N195" s="1" t="s">
        <v>2682</v>
      </c>
      <c r="O195" s="1" t="s">
        <v>1918</v>
      </c>
      <c r="P195" s="1">
        <v>8084</v>
      </c>
      <c r="Q195" s="1" t="s">
        <v>2683</v>
      </c>
      <c r="R195" s="1" t="s">
        <v>877</v>
      </c>
      <c r="S195" s="1">
        <v>28847</v>
      </c>
      <c r="T195" s="1" t="s">
        <v>877</v>
      </c>
    </row>
    <row r="196" spans="1:20" x14ac:dyDescent="0.25">
      <c r="A196" t="s">
        <v>1670</v>
      </c>
      <c r="B196" t="s">
        <v>574</v>
      </c>
      <c r="C196" s="35">
        <v>32201</v>
      </c>
      <c r="D196" s="1" t="str">
        <f>LEFT(PLAYERIDMAP[[#This Row],[PLAYERNAME]],FIND(" ",PLAYERIDMAP[[#This Row],[PLAYERNAME]],1))</f>
        <v xml:space="preserve">Aroldis </v>
      </c>
      <c r="E196" s="1" t="str">
        <f>MID(PLAYERIDMAP[PLAYERNAME],FIND(" ",PLAYERIDMAP[PLAYERNAME],1)+1,255)</f>
        <v>Chapman</v>
      </c>
      <c r="F196" t="s">
        <v>1040</v>
      </c>
      <c r="G196" t="s">
        <v>2163</v>
      </c>
      <c r="H196" s="2">
        <v>10233</v>
      </c>
      <c r="I196">
        <v>547973</v>
      </c>
      <c r="J196" t="s">
        <v>574</v>
      </c>
      <c r="K196" s="1">
        <v>1717646</v>
      </c>
      <c r="L196" s="1" t="s">
        <v>574</v>
      </c>
      <c r="M196" s="3" t="s">
        <v>2205</v>
      </c>
      <c r="N196" s="1" t="s">
        <v>2684</v>
      </c>
      <c r="O196" s="1" t="s">
        <v>1670</v>
      </c>
      <c r="P196" s="1">
        <v>8616</v>
      </c>
      <c r="Q196" s="1" t="s">
        <v>2685</v>
      </c>
      <c r="R196" s="1" t="s">
        <v>574</v>
      </c>
      <c r="S196" s="1">
        <v>30442</v>
      </c>
      <c r="T196" s="1" t="s">
        <v>574</v>
      </c>
    </row>
    <row r="197" spans="1:20" x14ac:dyDescent="0.25">
      <c r="A197" t="s">
        <v>2145</v>
      </c>
      <c r="B197" t="s">
        <v>761</v>
      </c>
      <c r="C197" s="35">
        <v>32858</v>
      </c>
      <c r="D197" s="1" t="str">
        <f>LEFT(PLAYERIDMAP[[#This Row],[PLAYERNAME]],FIND(" ",PLAYERIDMAP[[#This Row],[PLAYERNAME]],1))</f>
        <v xml:space="preserve">Tyler </v>
      </c>
      <c r="E197" s="1" t="str">
        <f>MID(PLAYERIDMAP[PLAYERNAME],FIND(" ",PLAYERIDMAP[PLAYERNAME],1)+1,255)</f>
        <v>Chatwood</v>
      </c>
      <c r="F197" t="s">
        <v>1038</v>
      </c>
      <c r="G197" t="s">
        <v>2163</v>
      </c>
      <c r="H197" s="2">
        <v>4338</v>
      </c>
      <c r="I197">
        <v>543022</v>
      </c>
      <c r="J197" t="s">
        <v>761</v>
      </c>
      <c r="K197" s="1">
        <v>1725478</v>
      </c>
      <c r="L197" s="1" t="s">
        <v>761</v>
      </c>
      <c r="M197" s="1" t="s">
        <v>2686</v>
      </c>
      <c r="N197" s="1" t="s">
        <v>2687</v>
      </c>
      <c r="O197" s="1" t="s">
        <v>2145</v>
      </c>
      <c r="P197" s="1">
        <v>8862</v>
      </c>
      <c r="Q197" s="1" t="s">
        <v>2688</v>
      </c>
      <c r="R197" s="1" t="s">
        <v>761</v>
      </c>
      <c r="S197" s="1">
        <v>30564</v>
      </c>
      <c r="T197" s="1" t="s">
        <v>761</v>
      </c>
    </row>
    <row r="198" spans="1:20" ht="15" customHeight="1" x14ac:dyDescent="0.25">
      <c r="A198" t="s">
        <v>1436</v>
      </c>
      <c r="B198" t="s">
        <v>262</v>
      </c>
      <c r="C198" s="35">
        <v>28466</v>
      </c>
      <c r="D198" s="1" t="str">
        <f>LEFT(PLAYERIDMAP[[#This Row],[PLAYERNAME]],FIND(" ",PLAYERIDMAP[[#This Row],[PLAYERNAME]],1))</f>
        <v xml:space="preserve">Eric </v>
      </c>
      <c r="E198" s="1" t="str">
        <f>MID(PLAYERIDMAP[PLAYERNAME],FIND(" ",PLAYERIDMAP[PLAYERNAME],1)+1,255)</f>
        <v>Chavez</v>
      </c>
      <c r="F198" t="s">
        <v>1042</v>
      </c>
      <c r="G198" t="s">
        <v>6</v>
      </c>
      <c r="H198" s="2">
        <v>906</v>
      </c>
      <c r="I198">
        <v>136767</v>
      </c>
      <c r="J198" t="s">
        <v>262</v>
      </c>
      <c r="K198" s="1">
        <v>18738</v>
      </c>
      <c r="L198" s="1" t="s">
        <v>262</v>
      </c>
      <c r="M198" s="1" t="s">
        <v>2689</v>
      </c>
      <c r="N198" s="1" t="s">
        <v>2690</v>
      </c>
      <c r="O198" s="1" t="s">
        <v>1436</v>
      </c>
      <c r="P198" s="1">
        <v>6114</v>
      </c>
      <c r="Q198" s="1" t="s">
        <v>2691</v>
      </c>
      <c r="R198" s="1" t="s">
        <v>262</v>
      </c>
      <c r="S198" s="1">
        <v>3953</v>
      </c>
      <c r="T198" s="1" t="s">
        <v>262</v>
      </c>
    </row>
    <row r="199" spans="1:20" x14ac:dyDescent="0.25">
      <c r="A199" t="s">
        <v>1842</v>
      </c>
      <c r="B199" t="s">
        <v>686</v>
      </c>
      <c r="C199" s="35">
        <v>28295</v>
      </c>
      <c r="D199" s="1" t="str">
        <f>LEFT(PLAYERIDMAP[[#This Row],[PLAYERNAME]],FIND(" ",PLAYERIDMAP[[#This Row],[PLAYERNAME]],1))</f>
        <v xml:space="preserve">Bruce </v>
      </c>
      <c r="E199" s="1" t="str">
        <f>MID(PLAYERIDMAP[PLAYERNAME],FIND(" ",PLAYERIDMAP[PLAYERNAME],1)+1,255)</f>
        <v>Chen</v>
      </c>
      <c r="F199" t="s">
        <v>1046</v>
      </c>
      <c r="G199" t="s">
        <v>2163</v>
      </c>
      <c r="H199" s="2">
        <v>769</v>
      </c>
      <c r="I199">
        <v>136600</v>
      </c>
      <c r="J199" t="s">
        <v>686</v>
      </c>
      <c r="K199" s="1">
        <v>18578</v>
      </c>
      <c r="L199" s="1" t="s">
        <v>686</v>
      </c>
      <c r="M199" s="1" t="s">
        <v>2692</v>
      </c>
      <c r="N199" s="1" t="s">
        <v>2693</v>
      </c>
      <c r="O199" s="1" t="s">
        <v>1842</v>
      </c>
      <c r="P199" s="1">
        <v>6087</v>
      </c>
      <c r="Q199" s="1" t="s">
        <v>2694</v>
      </c>
      <c r="R199" s="1" t="s">
        <v>686</v>
      </c>
      <c r="S199" s="1">
        <v>3926</v>
      </c>
      <c r="T199" s="1" t="s">
        <v>686</v>
      </c>
    </row>
    <row r="200" spans="1:20" ht="15" customHeight="1" x14ac:dyDescent="0.25">
      <c r="A200" t="s">
        <v>1734</v>
      </c>
      <c r="B200" t="s">
        <v>754</v>
      </c>
      <c r="C200" s="35">
        <v>31249</v>
      </c>
      <c r="D200" s="1" t="str">
        <f>LEFT(PLAYERIDMAP[[#This Row],[PLAYERNAME]],FIND(" ",PLAYERIDMAP[[#This Row],[PLAYERNAME]],1))</f>
        <v xml:space="preserve">Wei-Yin </v>
      </c>
      <c r="E200" s="1" t="str">
        <f>MID(PLAYERIDMAP[PLAYERNAME],FIND(" ",PLAYERIDMAP[PLAYERNAME],1)+1,255)</f>
        <v>Chen</v>
      </c>
      <c r="F200" t="s">
        <v>1033</v>
      </c>
      <c r="G200" t="s">
        <v>2163</v>
      </c>
      <c r="H200" s="2">
        <v>13071</v>
      </c>
      <c r="I200">
        <v>612672</v>
      </c>
      <c r="J200" t="s">
        <v>754</v>
      </c>
      <c r="K200" s="1">
        <v>1935581</v>
      </c>
      <c r="L200" s="1" t="s">
        <v>754</v>
      </c>
      <c r="M200" s="1" t="s">
        <v>2695</v>
      </c>
      <c r="N200" s="3" t="s">
        <v>2205</v>
      </c>
      <c r="O200" s="1" t="s">
        <v>1734</v>
      </c>
      <c r="P200" s="1">
        <v>9093</v>
      </c>
      <c r="Q200" s="1" t="s">
        <v>2696</v>
      </c>
      <c r="R200" s="1" t="s">
        <v>754</v>
      </c>
      <c r="S200" s="1">
        <v>32048</v>
      </c>
      <c r="T200" s="1" t="s">
        <v>754</v>
      </c>
    </row>
    <row r="201" spans="1:20" x14ac:dyDescent="0.25">
      <c r="A201" t="s">
        <v>1352</v>
      </c>
      <c r="B201" t="s">
        <v>304</v>
      </c>
      <c r="C201" s="35">
        <v>32420</v>
      </c>
      <c r="D201" s="1" t="str">
        <f>LEFT(PLAYERIDMAP[[#This Row],[PLAYERNAME]],FIND(" ",PLAYERIDMAP[[#This Row],[PLAYERNAME]],1))</f>
        <v xml:space="preserve">Lonnie </v>
      </c>
      <c r="E201" s="1" t="str">
        <f>MID(PLAYERIDMAP[PLAYERNAME],FIND(" ",PLAYERIDMAP[PLAYERNAME],1)+1,255)</f>
        <v>Chisenhall</v>
      </c>
      <c r="F201" t="s">
        <v>1034</v>
      </c>
      <c r="G201" t="s">
        <v>6</v>
      </c>
      <c r="H201" s="2">
        <v>7571</v>
      </c>
      <c r="I201">
        <v>502082</v>
      </c>
      <c r="J201" t="s">
        <v>304</v>
      </c>
      <c r="K201" s="1">
        <v>1697835</v>
      </c>
      <c r="L201" s="1" t="s">
        <v>304</v>
      </c>
      <c r="M201" s="3" t="s">
        <v>2205</v>
      </c>
      <c r="N201" s="1" t="s">
        <v>2697</v>
      </c>
      <c r="O201" s="1" t="s">
        <v>1352</v>
      </c>
      <c r="P201" s="1">
        <v>8852</v>
      </c>
      <c r="Q201" s="1" t="s">
        <v>2698</v>
      </c>
      <c r="R201" s="1" t="s">
        <v>304</v>
      </c>
      <c r="S201" s="1">
        <v>30523</v>
      </c>
      <c r="T201" s="1" t="s">
        <v>304</v>
      </c>
    </row>
    <row r="202" spans="1:20" x14ac:dyDescent="0.25">
      <c r="A202" t="s">
        <v>2011</v>
      </c>
      <c r="B202" t="s">
        <v>777</v>
      </c>
      <c r="C202" s="35">
        <v>27642</v>
      </c>
      <c r="D202" s="1" t="str">
        <f>LEFT(PLAYERIDMAP[[#This Row],[PLAYERNAME]],FIND(" ",PLAYERIDMAP[[#This Row],[PLAYERNAME]],1))</f>
        <v xml:space="preserve">Randy </v>
      </c>
      <c r="E202" s="1" t="str">
        <f>MID(PLAYERIDMAP[PLAYERNAME],FIND(" ",PLAYERIDMAP[PLAYERNAME],1)+1,255)</f>
        <v>Choate</v>
      </c>
      <c r="F202" t="s">
        <v>1031</v>
      </c>
      <c r="G202" t="s">
        <v>2163</v>
      </c>
      <c r="H202" s="2">
        <v>813</v>
      </c>
      <c r="I202">
        <v>329092</v>
      </c>
      <c r="J202" t="s">
        <v>777</v>
      </c>
      <c r="K202" s="1">
        <v>196266</v>
      </c>
      <c r="L202" s="1" t="s">
        <v>777</v>
      </c>
      <c r="M202" s="1" t="s">
        <v>2699</v>
      </c>
      <c r="N202" s="1" t="s">
        <v>2700</v>
      </c>
      <c r="O202" s="1" t="s">
        <v>2011</v>
      </c>
      <c r="P202" s="1">
        <v>6513</v>
      </c>
      <c r="Q202" s="1" t="s">
        <v>2701</v>
      </c>
      <c r="R202" s="1" t="s">
        <v>777</v>
      </c>
      <c r="S202" s="1">
        <v>4440</v>
      </c>
      <c r="T202" s="1" t="s">
        <v>777</v>
      </c>
    </row>
    <row r="203" spans="1:20" ht="15" customHeight="1" x14ac:dyDescent="0.25">
      <c r="A203" t="s">
        <v>1621</v>
      </c>
      <c r="B203" t="s">
        <v>53</v>
      </c>
      <c r="C203" s="35">
        <v>30145</v>
      </c>
      <c r="D203" s="1" t="str">
        <f>LEFT(PLAYERIDMAP[[#This Row],[PLAYERNAME]],FIND(" ",PLAYERIDMAP[[#This Row],[PLAYERNAME]],1))</f>
        <v xml:space="preserve">Shin-Soo </v>
      </c>
      <c r="E203" s="1" t="str">
        <f>MID(PLAYERIDMAP[PLAYERNAME],FIND(" ",PLAYERIDMAP[PLAYERNAME],1)+1,255)</f>
        <v>Choo</v>
      </c>
      <c r="F203" t="s">
        <v>1036</v>
      </c>
      <c r="G203" t="s">
        <v>1222</v>
      </c>
      <c r="H203" s="2">
        <v>3174</v>
      </c>
      <c r="I203">
        <v>425783</v>
      </c>
      <c r="J203" t="s">
        <v>53</v>
      </c>
      <c r="K203" s="1">
        <v>292740</v>
      </c>
      <c r="L203" s="1" t="s">
        <v>53</v>
      </c>
      <c r="M203" s="1" t="s">
        <v>2702</v>
      </c>
      <c r="N203" s="1" t="s">
        <v>2703</v>
      </c>
      <c r="O203" s="1" t="s">
        <v>1621</v>
      </c>
      <c r="P203" s="1">
        <v>7498</v>
      </c>
      <c r="Q203" s="1" t="s">
        <v>2704</v>
      </c>
      <c r="R203" s="1" t="s">
        <v>53</v>
      </c>
      <c r="S203" s="1">
        <v>6205</v>
      </c>
      <c r="T203" s="1" t="s">
        <v>53</v>
      </c>
    </row>
    <row r="204" spans="1:20" x14ac:dyDescent="0.25">
      <c r="A204" t="s">
        <v>2110</v>
      </c>
      <c r="B204" t="s">
        <v>2705</v>
      </c>
      <c r="C204" s="35">
        <v>28843</v>
      </c>
      <c r="D204" s="1" t="str">
        <f>LEFT(PLAYERIDMAP[[#This Row],[PLAYERNAME]],FIND(" ",PLAYERIDMAP[[#This Row],[PLAYERNAME]],1))</f>
        <v xml:space="preserve">Vinnie </v>
      </c>
      <c r="E204" s="1" t="str">
        <f>MID(PLAYERIDMAP[PLAYERNAME],FIND(" ",PLAYERIDMAP[PLAYERNAME],1)+1,255)</f>
        <v>Chulk</v>
      </c>
      <c r="F204" t="s">
        <v>1047</v>
      </c>
      <c r="G204" t="s">
        <v>2163</v>
      </c>
      <c r="H204" s="2">
        <v>1838</v>
      </c>
      <c r="I204">
        <v>425562</v>
      </c>
      <c r="J204" t="s">
        <v>2705</v>
      </c>
      <c r="K204" s="1">
        <v>390767</v>
      </c>
      <c r="L204" s="1" t="s">
        <v>2705</v>
      </c>
      <c r="M204" s="1" t="s">
        <v>2706</v>
      </c>
      <c r="N204" s="1" t="s">
        <v>2707</v>
      </c>
      <c r="O204" s="1" t="s">
        <v>2110</v>
      </c>
      <c r="P204" s="1">
        <v>7076</v>
      </c>
      <c r="Q204" s="1" t="s">
        <v>2708</v>
      </c>
      <c r="R204" s="1" t="s">
        <v>2705</v>
      </c>
      <c r="S204" s="1"/>
      <c r="T204" s="1"/>
    </row>
    <row r="205" spans="1:20" ht="15" customHeight="1" x14ac:dyDescent="0.25">
      <c r="A205" t="s">
        <v>1874</v>
      </c>
      <c r="B205" t="s">
        <v>637</v>
      </c>
      <c r="C205" s="35">
        <v>32694</v>
      </c>
      <c r="D205" s="1" t="str">
        <f>LEFT(PLAYERIDMAP[[#This Row],[PLAYERNAME]],FIND(" ",PLAYERIDMAP[[#This Row],[PLAYERNAME]],1))</f>
        <v xml:space="preserve">Tony </v>
      </c>
      <c r="E205" s="1" t="str">
        <f>MID(PLAYERIDMAP[PLAYERNAME],FIND(" ",PLAYERIDMAP[PLAYERNAME],1)+1,255)</f>
        <v>Cingrani</v>
      </c>
      <c r="F205" t="s">
        <v>1040</v>
      </c>
      <c r="G205" t="s">
        <v>2163</v>
      </c>
      <c r="H205" s="2">
        <v>12555</v>
      </c>
      <c r="I205">
        <v>571561</v>
      </c>
      <c r="J205" t="s">
        <v>637</v>
      </c>
      <c r="K205" s="1">
        <v>1947829</v>
      </c>
      <c r="L205" s="1" t="s">
        <v>637</v>
      </c>
      <c r="M205" s="3" t="s">
        <v>2205</v>
      </c>
      <c r="N205" s="3" t="s">
        <v>2205</v>
      </c>
      <c r="O205" s="1" t="s">
        <v>1874</v>
      </c>
      <c r="P205" s="1">
        <v>9296</v>
      </c>
      <c r="Q205" s="1" t="s">
        <v>2709</v>
      </c>
      <c r="R205" s="1" t="s">
        <v>637</v>
      </c>
      <c r="S205" s="1">
        <v>32135</v>
      </c>
      <c r="T205" s="1" t="s">
        <v>637</v>
      </c>
    </row>
    <row r="206" spans="1:20" x14ac:dyDescent="0.25">
      <c r="A206" t="s">
        <v>1438</v>
      </c>
      <c r="B206" t="s">
        <v>364</v>
      </c>
      <c r="C206" s="35">
        <v>31317</v>
      </c>
      <c r="D206" s="1" t="str">
        <f>LEFT(PLAYERIDMAP[[#This Row],[PLAYERNAME]],FIND(" ",PLAYERIDMAP[[#This Row],[PLAYERNAME]],1))</f>
        <v xml:space="preserve">Pedro </v>
      </c>
      <c r="E206" s="1" t="str">
        <f>MID(PLAYERIDMAP[PLAYERNAME],FIND(" ",PLAYERIDMAP[PLAYERNAME],1)+1,255)</f>
        <v>Ciriaco</v>
      </c>
      <c r="F206" t="s">
        <v>1029</v>
      </c>
      <c r="G206" t="s">
        <v>6</v>
      </c>
      <c r="H206" s="2">
        <v>5278</v>
      </c>
      <c r="I206">
        <v>465674</v>
      </c>
      <c r="J206" t="s">
        <v>364</v>
      </c>
      <c r="K206" s="1">
        <v>1654332</v>
      </c>
      <c r="L206" s="1" t="s">
        <v>364</v>
      </c>
      <c r="M206" s="1" t="s">
        <v>2710</v>
      </c>
      <c r="N206" s="1" t="s">
        <v>2711</v>
      </c>
      <c r="O206" s="1" t="s">
        <v>1438</v>
      </c>
      <c r="P206" s="1">
        <v>8822</v>
      </c>
      <c r="Q206" s="1" t="s">
        <v>2712</v>
      </c>
      <c r="R206" s="1" t="s">
        <v>364</v>
      </c>
      <c r="S206" s="1">
        <v>30084</v>
      </c>
      <c r="T206" s="1" t="s">
        <v>364</v>
      </c>
    </row>
    <row r="207" spans="1:20" ht="15" customHeight="1" x14ac:dyDescent="0.25">
      <c r="A207" t="s">
        <v>1723</v>
      </c>
      <c r="B207" t="s">
        <v>591</v>
      </c>
      <c r="C207" s="35">
        <v>31581</v>
      </c>
      <c r="D207" s="1" t="str">
        <f>LEFT(PLAYERIDMAP[[#This Row],[PLAYERNAME]],FIND(" ",PLAYERIDMAP[[#This Row],[PLAYERNAME]],1))</f>
        <v xml:space="preserve">Steve </v>
      </c>
      <c r="E207" s="1" t="str">
        <f>MID(PLAYERIDMAP[PLAYERNAME],FIND(" ",PLAYERIDMAP[PLAYERNAME],1)+1,255)</f>
        <v>Cishek</v>
      </c>
      <c r="F207" t="s">
        <v>1057</v>
      </c>
      <c r="G207" t="s">
        <v>2163</v>
      </c>
      <c r="H207" s="2">
        <v>6483</v>
      </c>
      <c r="I207">
        <v>518553</v>
      </c>
      <c r="J207" t="s">
        <v>591</v>
      </c>
      <c r="K207" s="1">
        <v>1770784</v>
      </c>
      <c r="L207" s="1" t="s">
        <v>591</v>
      </c>
      <c r="M207" s="1" t="s">
        <v>2713</v>
      </c>
      <c r="N207" s="1" t="s">
        <v>2714</v>
      </c>
      <c r="O207" s="1" t="s">
        <v>1723</v>
      </c>
      <c r="P207" s="1">
        <v>8836</v>
      </c>
      <c r="Q207" s="1" t="s">
        <v>2715</v>
      </c>
      <c r="R207" s="1" t="s">
        <v>591</v>
      </c>
      <c r="S207" s="1">
        <v>30963</v>
      </c>
      <c r="T207" s="1" t="s">
        <v>591</v>
      </c>
    </row>
    <row r="208" spans="1:20" x14ac:dyDescent="0.25">
      <c r="A208" t="s">
        <v>1123</v>
      </c>
      <c r="B208" t="s">
        <v>2716</v>
      </c>
      <c r="C208" s="35">
        <v>30549</v>
      </c>
      <c r="D208" s="1" t="str">
        <f>LEFT(PLAYERIDMAP[[#This Row],[PLAYERNAME]],FIND(" ",PLAYERIDMAP[[#This Row],[PLAYERNAME]],1))</f>
        <v xml:space="preserve">Jeff </v>
      </c>
      <c r="E208" s="1" t="str">
        <f>MID(PLAYERIDMAP[PLAYERNAME],FIND(" ",PLAYERIDMAP[PLAYERNAME],1)+1,255)</f>
        <v>Clement</v>
      </c>
      <c r="F208" t="s">
        <v>1048</v>
      </c>
      <c r="G208" t="s">
        <v>4</v>
      </c>
      <c r="H208" s="2">
        <v>4652</v>
      </c>
      <c r="I208">
        <v>459943</v>
      </c>
      <c r="J208" t="s">
        <v>2716</v>
      </c>
      <c r="K208" s="1">
        <v>590370</v>
      </c>
      <c r="L208" s="1" t="s">
        <v>2716</v>
      </c>
      <c r="M208" s="1" t="s">
        <v>2717</v>
      </c>
      <c r="N208" s="1" t="s">
        <v>2718</v>
      </c>
      <c r="O208" s="1" t="s">
        <v>1123</v>
      </c>
      <c r="P208" s="1">
        <v>7923</v>
      </c>
      <c r="Q208" s="1" t="s">
        <v>2719</v>
      </c>
      <c r="R208" s="3" t="s">
        <v>2205</v>
      </c>
      <c r="S208" s="3"/>
      <c r="T208" s="1"/>
    </row>
    <row r="209" spans="1:20" s="53" customFormat="1" x14ac:dyDescent="0.25">
      <c r="A209" s="53" t="s">
        <v>5291</v>
      </c>
      <c r="B209" s="53" t="s">
        <v>5290</v>
      </c>
      <c r="C209" s="56">
        <v>32187</v>
      </c>
      <c r="D209" s="54" t="str">
        <f>LEFT(PLAYERIDMAP[[#This Row],[PLAYERNAME]],FIND(" ",PLAYERIDMAP[[#This Row],[PLAYERNAME]],1))</f>
        <v xml:space="preserve">Paul </v>
      </c>
      <c r="E209" s="54" t="str">
        <f>MID(PLAYERIDMAP[PLAYERNAME],FIND(" ",PLAYERIDMAP[PLAYERNAME],1)+1,255)</f>
        <v>Clemens</v>
      </c>
      <c r="F209" s="54" t="s">
        <v>1053</v>
      </c>
      <c r="G209" s="53" t="s">
        <v>2163</v>
      </c>
      <c r="H209" s="55">
        <v>8037</v>
      </c>
      <c r="I209" s="54"/>
      <c r="J209" s="54"/>
      <c r="K209" s="54"/>
      <c r="L209" s="54"/>
      <c r="M209" s="54"/>
      <c r="N209" s="54"/>
      <c r="O209" s="53" t="s">
        <v>5291</v>
      </c>
      <c r="P209" s="54"/>
      <c r="Q209" s="54"/>
      <c r="R209" s="3"/>
      <c r="S209" s="3">
        <v>31609</v>
      </c>
      <c r="T209" s="54" t="s">
        <v>5290</v>
      </c>
    </row>
    <row r="210" spans="1:20" x14ac:dyDescent="0.25">
      <c r="A210" t="s">
        <v>1977</v>
      </c>
      <c r="B210" t="s">
        <v>930</v>
      </c>
      <c r="C210" s="35">
        <v>32629</v>
      </c>
      <c r="D210" s="1" t="str">
        <f>LEFT(PLAYERIDMAP[[#This Row],[PLAYERNAME]],FIND(" ",PLAYERIDMAP[[#This Row],[PLAYERNAME]],1))</f>
        <v xml:space="preserve">Maikel </v>
      </c>
      <c r="E210" s="1" t="str">
        <f>MID(PLAYERIDMAP[PLAYERNAME],FIND(" ",PLAYERIDMAP[PLAYERNAME],1)+1,255)</f>
        <v>Cleto</v>
      </c>
      <c r="F210" t="s">
        <v>1031</v>
      </c>
      <c r="G210" t="s">
        <v>2163</v>
      </c>
      <c r="H210" s="2">
        <v>5529</v>
      </c>
      <c r="I210">
        <v>521055</v>
      </c>
      <c r="J210" t="s">
        <v>930</v>
      </c>
      <c r="K210" s="1">
        <v>1784883</v>
      </c>
      <c r="L210" s="1" t="s">
        <v>930</v>
      </c>
      <c r="M210" s="3" t="s">
        <v>2205</v>
      </c>
      <c r="N210" s="1" t="s">
        <v>2720</v>
      </c>
      <c r="O210" s="1" t="s">
        <v>1977</v>
      </c>
      <c r="P210" s="1">
        <v>8951</v>
      </c>
      <c r="Q210" s="1" t="s">
        <v>2721</v>
      </c>
      <c r="R210" s="1" t="s">
        <v>930</v>
      </c>
      <c r="S210" s="1">
        <v>30967</v>
      </c>
      <c r="T210" s="1" t="s">
        <v>930</v>
      </c>
    </row>
    <row r="211" spans="1:20" x14ac:dyDescent="0.25">
      <c r="A211" t="s">
        <v>1319</v>
      </c>
      <c r="B211" t="s">
        <v>444</v>
      </c>
      <c r="C211" s="35">
        <v>31507</v>
      </c>
      <c r="D211" s="1" t="str">
        <f>LEFT(PLAYERIDMAP[[#This Row],[PLAYERNAME]],FIND(" ",PLAYERIDMAP[[#This Row],[PLAYERNAME]],1))</f>
        <v xml:space="preserve">Steve </v>
      </c>
      <c r="E211" s="1" t="str">
        <f>MID(PLAYERIDMAP[PLAYERNAME],FIND(" ",PLAYERIDMAP[PLAYERNAME],1)+1,255)</f>
        <v>Clevenger</v>
      </c>
      <c r="F211" t="s">
        <v>1055</v>
      </c>
      <c r="G211" t="s">
        <v>1215</v>
      </c>
      <c r="H211" s="2">
        <v>9542</v>
      </c>
      <c r="I211">
        <v>502182</v>
      </c>
      <c r="J211" t="s">
        <v>444</v>
      </c>
      <c r="K211" s="1">
        <v>1661426</v>
      </c>
      <c r="L211" s="1" t="s">
        <v>444</v>
      </c>
      <c r="M211" s="3" t="s">
        <v>2205</v>
      </c>
      <c r="N211" s="1" t="s">
        <v>2722</v>
      </c>
      <c r="O211" s="1" t="s">
        <v>1319</v>
      </c>
      <c r="P211" s="1">
        <v>9087</v>
      </c>
      <c r="Q211" s="1" t="s">
        <v>2723</v>
      </c>
      <c r="R211" s="1" t="s">
        <v>444</v>
      </c>
      <c r="S211" s="1">
        <v>30135</v>
      </c>
      <c r="T211" s="1" t="s">
        <v>444</v>
      </c>
    </row>
    <row r="212" spans="1:20" x14ac:dyDescent="0.25">
      <c r="A212" t="s">
        <v>1774</v>
      </c>
      <c r="B212" t="s">
        <v>635</v>
      </c>
      <c r="C212" s="35">
        <v>31092</v>
      </c>
      <c r="D212" s="1" t="str">
        <f>LEFT(PLAYERIDMAP[[#This Row],[PLAYERNAME]],FIND(" ",PLAYERIDMAP[[#This Row],[PLAYERNAME]],1))</f>
        <v xml:space="preserve">Tyler </v>
      </c>
      <c r="E212" s="1" t="str">
        <f>MID(PLAYERIDMAP[PLAYERNAME],FIND(" ",PLAYERIDMAP[PLAYERNAME],1)+1,255)</f>
        <v>Clippard</v>
      </c>
      <c r="F212" t="s">
        <v>1043</v>
      </c>
      <c r="G212" t="s">
        <v>2163</v>
      </c>
      <c r="H212" s="2">
        <v>5640</v>
      </c>
      <c r="I212">
        <v>461325</v>
      </c>
      <c r="J212" t="s">
        <v>635</v>
      </c>
      <c r="K212" s="1">
        <v>1179740</v>
      </c>
      <c r="L212" s="1" t="s">
        <v>635</v>
      </c>
      <c r="M212" s="1" t="s">
        <v>2724</v>
      </c>
      <c r="N212" s="1" t="s">
        <v>2725</v>
      </c>
      <c r="O212" s="1" t="s">
        <v>1774</v>
      </c>
      <c r="P212" s="1">
        <v>7970</v>
      </c>
      <c r="Q212" s="1" t="s">
        <v>2726</v>
      </c>
      <c r="R212" s="1" t="s">
        <v>635</v>
      </c>
      <c r="S212" s="1">
        <v>28694</v>
      </c>
      <c r="T212" s="1" t="s">
        <v>635</v>
      </c>
    </row>
    <row r="213" spans="1:20" ht="15" customHeight="1" x14ac:dyDescent="0.25">
      <c r="A213" t="s">
        <v>1927</v>
      </c>
      <c r="B213" t="s">
        <v>1022</v>
      </c>
      <c r="C213" s="35">
        <v>31913</v>
      </c>
      <c r="D213" s="1" t="str">
        <f>LEFT(PLAYERIDMAP[[#This Row],[PLAYERNAME]],FIND(" ",PLAYERIDMAP[[#This Row],[PLAYERNAME]],1))</f>
        <v xml:space="preserve">Tyler </v>
      </c>
      <c r="E213" s="1" t="str">
        <f>MID(PLAYERIDMAP[PLAYERNAME],FIND(" ",PLAYERIDMAP[PLAYERNAME],1)+1,255)</f>
        <v>Cloyd</v>
      </c>
      <c r="F213" t="s">
        <v>1054</v>
      </c>
      <c r="G213" t="s">
        <v>2163</v>
      </c>
      <c r="H213" s="2">
        <v>8536</v>
      </c>
      <c r="I213">
        <v>543031</v>
      </c>
      <c r="J213" t="s">
        <v>1022</v>
      </c>
      <c r="K213" s="1">
        <v>1995708</v>
      </c>
      <c r="L213" s="1" t="s">
        <v>1022</v>
      </c>
      <c r="M213" s="1" t="s">
        <v>2727</v>
      </c>
      <c r="N213" s="3" t="s">
        <v>2205</v>
      </c>
      <c r="O213" s="1" t="s">
        <v>1927</v>
      </c>
      <c r="P213" s="1">
        <v>9278</v>
      </c>
      <c r="Q213" s="1" t="s">
        <v>2728</v>
      </c>
      <c r="R213" s="1" t="s">
        <v>1022</v>
      </c>
      <c r="S213" s="1">
        <v>32578</v>
      </c>
      <c r="T213" s="1" t="s">
        <v>1022</v>
      </c>
    </row>
    <row r="214" spans="1:20" x14ac:dyDescent="0.25">
      <c r="A214" t="s">
        <v>1742</v>
      </c>
      <c r="B214" t="s">
        <v>605</v>
      </c>
      <c r="C214" s="35">
        <v>32057</v>
      </c>
      <c r="D214" s="1" t="str">
        <f>LEFT(PLAYERIDMAP[[#This Row],[PLAYERNAME]],FIND(" ",PLAYERIDMAP[[#This Row],[PLAYERNAME]],1))</f>
        <v xml:space="preserve">Alex </v>
      </c>
      <c r="E214" s="1" t="str">
        <f>MID(PLAYERIDMAP[PLAYERNAME],FIND(" ",PLAYERIDMAP[PLAYERNAME],1)+1,255)</f>
        <v>Cobb</v>
      </c>
      <c r="F214" t="s">
        <v>1039</v>
      </c>
      <c r="G214" t="s">
        <v>2163</v>
      </c>
      <c r="H214" s="2">
        <v>6562</v>
      </c>
      <c r="I214">
        <v>502171</v>
      </c>
      <c r="J214" t="s">
        <v>605</v>
      </c>
      <c r="K214" s="1">
        <v>1784973</v>
      </c>
      <c r="L214" s="1" t="s">
        <v>605</v>
      </c>
      <c r="M214" s="1" t="s">
        <v>2729</v>
      </c>
      <c r="N214" s="1" t="s">
        <v>2730</v>
      </c>
      <c r="O214" s="1" t="s">
        <v>1742</v>
      </c>
      <c r="P214" s="1">
        <v>8918</v>
      </c>
      <c r="Q214" s="1" t="s">
        <v>2731</v>
      </c>
      <c r="R214" s="1" t="s">
        <v>605</v>
      </c>
      <c r="S214" s="1">
        <v>31086</v>
      </c>
      <c r="T214" s="1" t="s">
        <v>605</v>
      </c>
    </row>
    <row r="215" spans="1:20" ht="15" customHeight="1" x14ac:dyDescent="0.25">
      <c r="A215" t="s">
        <v>2027</v>
      </c>
      <c r="B215" t="s">
        <v>803</v>
      </c>
      <c r="C215" s="35">
        <v>31009</v>
      </c>
      <c r="D215" s="1" t="str">
        <f>LEFT(PLAYERIDMAP[[#This Row],[PLAYERNAME]],FIND(" ",PLAYERIDMAP[[#This Row],[PLAYERNAME]],1))</f>
        <v xml:space="preserve">Robert </v>
      </c>
      <c r="E215" s="1" t="str">
        <f>MID(PLAYERIDMAP[PLAYERNAME],FIND(" ",PLAYERIDMAP[PLAYERNAME],1)+1,255)</f>
        <v>Coello</v>
      </c>
      <c r="F215" t="s">
        <v>1037</v>
      </c>
      <c r="G215" t="s">
        <v>2163</v>
      </c>
      <c r="H215" s="2">
        <v>1149</v>
      </c>
      <c r="I215">
        <v>445193</v>
      </c>
      <c r="J215" t="s">
        <v>803</v>
      </c>
      <c r="K215" s="1">
        <v>1769243</v>
      </c>
      <c r="L215" s="1" t="s">
        <v>803</v>
      </c>
      <c r="M215" s="1" t="s">
        <v>2732</v>
      </c>
      <c r="N215" s="1" t="s">
        <v>2733</v>
      </c>
      <c r="O215" s="1" t="s">
        <v>2027</v>
      </c>
      <c r="P215" s="1">
        <v>8814</v>
      </c>
      <c r="Q215" s="1" t="s">
        <v>2734</v>
      </c>
      <c r="R215" s="1" t="s">
        <v>803</v>
      </c>
      <c r="S215" s="1">
        <v>30958</v>
      </c>
      <c r="T215" s="1" t="s">
        <v>803</v>
      </c>
    </row>
    <row r="216" spans="1:20" x14ac:dyDescent="0.25">
      <c r="A216" t="s">
        <v>1556</v>
      </c>
      <c r="B216" t="s">
        <v>462</v>
      </c>
      <c r="C216" s="35">
        <v>31216</v>
      </c>
      <c r="D216" s="1" t="str">
        <f>LEFT(PLAYERIDMAP[[#This Row],[PLAYERNAME]],FIND(" ",PLAYERIDMAP[[#This Row],[PLAYERNAME]],1))</f>
        <v xml:space="preserve">Chris </v>
      </c>
      <c r="E216" s="1" t="str">
        <f>MID(PLAYERIDMAP[PLAYERNAME],FIND(" ",PLAYERIDMAP[PLAYERNAME],1)+1,255)</f>
        <v>Coghlan</v>
      </c>
      <c r="F216" t="s">
        <v>1057</v>
      </c>
      <c r="G216" t="s">
        <v>1222</v>
      </c>
      <c r="H216" s="2">
        <v>6878</v>
      </c>
      <c r="I216">
        <v>458085</v>
      </c>
      <c r="J216" t="s">
        <v>462</v>
      </c>
      <c r="K216" s="1">
        <v>1473575</v>
      </c>
      <c r="L216" s="1" t="s">
        <v>462</v>
      </c>
      <c r="M216" s="1" t="s">
        <v>2735</v>
      </c>
      <c r="N216" s="1" t="s">
        <v>2736</v>
      </c>
      <c r="O216" s="1" t="s">
        <v>1556</v>
      </c>
      <c r="P216" s="1">
        <v>8469</v>
      </c>
      <c r="Q216" s="1" t="s">
        <v>2737</v>
      </c>
      <c r="R216" s="1" t="s">
        <v>462</v>
      </c>
      <c r="S216" s="1">
        <v>29772</v>
      </c>
      <c r="T216" s="1" t="s">
        <v>462</v>
      </c>
    </row>
    <row r="217" spans="1:20" x14ac:dyDescent="0.25">
      <c r="A217" t="s">
        <v>1882</v>
      </c>
      <c r="B217" t="s">
        <v>943</v>
      </c>
      <c r="C217" s="35">
        <v>30151</v>
      </c>
      <c r="D217" s="1" t="str">
        <f>LEFT(PLAYERIDMAP[[#This Row],[PLAYERNAME]],FIND(" ",PLAYERIDMAP[[#This Row],[PLAYERNAME]],1))</f>
        <v xml:space="preserve">Phil </v>
      </c>
      <c r="E217" s="1" t="str">
        <f>MID(PLAYERIDMAP[PLAYERNAME],FIND(" ",PLAYERIDMAP[PLAYERNAME],1)+1,255)</f>
        <v>Coke</v>
      </c>
      <c r="F217" t="s">
        <v>1030</v>
      </c>
      <c r="G217" t="s">
        <v>2163</v>
      </c>
      <c r="H217" s="2">
        <v>5535</v>
      </c>
      <c r="I217">
        <v>457435</v>
      </c>
      <c r="J217" t="s">
        <v>943</v>
      </c>
      <c r="K217" s="1">
        <v>1638998</v>
      </c>
      <c r="L217" s="1" t="s">
        <v>943</v>
      </c>
      <c r="M217" s="1" t="s">
        <v>2738</v>
      </c>
      <c r="N217" s="1" t="s">
        <v>2739</v>
      </c>
      <c r="O217" s="1" t="s">
        <v>1882</v>
      </c>
      <c r="P217" s="1">
        <v>8350</v>
      </c>
      <c r="Q217" s="1" t="s">
        <v>2740</v>
      </c>
      <c r="R217" s="1" t="s">
        <v>943</v>
      </c>
      <c r="S217" s="1">
        <v>29235</v>
      </c>
      <c r="T217" s="1" t="s">
        <v>943</v>
      </c>
    </row>
    <row r="218" spans="1:20" x14ac:dyDescent="0.25">
      <c r="A218" t="s">
        <v>2741</v>
      </c>
      <c r="B218" t="s">
        <v>642</v>
      </c>
      <c r="C218" s="35">
        <v>33124</v>
      </c>
      <c r="D218" s="1" t="str">
        <f>LEFT(PLAYERIDMAP[[#This Row],[PLAYERNAME]],FIND(" ",PLAYERIDMAP[[#This Row],[PLAYERNAME]],1))</f>
        <v xml:space="preserve">Gerrit </v>
      </c>
      <c r="E218" s="1" t="str">
        <f>MID(PLAYERIDMAP[PLAYERNAME],FIND(" ",PLAYERIDMAP[PLAYERNAME],1)+1,255)</f>
        <v>Cole</v>
      </c>
      <c r="F218" t="s">
        <v>1048</v>
      </c>
      <c r="G218" s="4" t="s">
        <v>2163</v>
      </c>
      <c r="H218" s="2">
        <v>13125</v>
      </c>
      <c r="I218">
        <v>543037</v>
      </c>
      <c r="J218" t="s">
        <v>642</v>
      </c>
      <c r="K218" s="3" t="s">
        <v>2205</v>
      </c>
      <c r="L218" s="3" t="s">
        <v>2205</v>
      </c>
      <c r="M218" s="3" t="s">
        <v>2205</v>
      </c>
      <c r="N218" s="3" t="s">
        <v>2205</v>
      </c>
      <c r="O218" s="1" t="s">
        <v>2741</v>
      </c>
      <c r="P218" s="1">
        <v>9121</v>
      </c>
      <c r="Q218" s="1" t="s">
        <v>2742</v>
      </c>
      <c r="R218" s="1" t="s">
        <v>642</v>
      </c>
      <c r="S218" s="1">
        <v>32081</v>
      </c>
      <c r="T218" s="1" t="s">
        <v>642</v>
      </c>
    </row>
    <row r="219" spans="1:20" x14ac:dyDescent="0.25">
      <c r="A219" t="s">
        <v>1944</v>
      </c>
      <c r="B219" t="s">
        <v>727</v>
      </c>
      <c r="C219" s="35">
        <v>31506</v>
      </c>
      <c r="D219" s="1" t="str">
        <f>LEFT(PLAYERIDMAP[[#This Row],[PLAYERNAME]],FIND(" ",PLAYERIDMAP[[#This Row],[PLAYERNAME]],1))</f>
        <v xml:space="preserve">Louis </v>
      </c>
      <c r="E219" s="1" t="str">
        <f>MID(PLAYERIDMAP[PLAYERNAME],FIND(" ",PLAYERIDMAP[PLAYERNAME],1)+1,255)</f>
        <v>Coleman</v>
      </c>
      <c r="F219" t="s">
        <v>1046</v>
      </c>
      <c r="G219" t="s">
        <v>2163</v>
      </c>
      <c r="H219" s="2">
        <v>9720</v>
      </c>
      <c r="I219">
        <v>488786</v>
      </c>
      <c r="J219" t="s">
        <v>727</v>
      </c>
      <c r="K219" s="1">
        <v>1793165</v>
      </c>
      <c r="L219" s="1" t="s">
        <v>727</v>
      </c>
      <c r="M219" s="1" t="s">
        <v>2743</v>
      </c>
      <c r="N219" s="1" t="s">
        <v>2744</v>
      </c>
      <c r="O219" s="1" t="s">
        <v>1944</v>
      </c>
      <c r="P219" s="1">
        <v>8909</v>
      </c>
      <c r="Q219" s="1" t="s">
        <v>2745</v>
      </c>
      <c r="R219" s="1" t="s">
        <v>727</v>
      </c>
      <c r="S219" s="1">
        <v>31115</v>
      </c>
      <c r="T219" s="1" t="s">
        <v>727</v>
      </c>
    </row>
    <row r="220" spans="1:20" ht="15" customHeight="1" x14ac:dyDescent="0.25">
      <c r="A220" t="s">
        <v>1805</v>
      </c>
      <c r="B220" t="s">
        <v>783</v>
      </c>
      <c r="C220" s="35">
        <v>32741</v>
      </c>
      <c r="D220" s="1" t="str">
        <f>LEFT(PLAYERIDMAP[[#This Row],[PLAYERNAME]],FIND(" ",PLAYERIDMAP[[#This Row],[PLAYERNAME]],1))</f>
        <v xml:space="preserve">Tim </v>
      </c>
      <c r="E220" s="1" t="str">
        <f>MID(PLAYERIDMAP[PLAYERNAME],FIND(" ",PLAYERIDMAP[PLAYERNAME],1)+1,255)</f>
        <v>Collins</v>
      </c>
      <c r="F220" t="s">
        <v>1046</v>
      </c>
      <c r="G220" t="s">
        <v>2163</v>
      </c>
      <c r="H220" s="2">
        <v>3164</v>
      </c>
      <c r="I220">
        <v>525768</v>
      </c>
      <c r="J220" t="s">
        <v>783</v>
      </c>
      <c r="K220" s="1">
        <v>1671045</v>
      </c>
      <c r="L220" s="1" t="s">
        <v>783</v>
      </c>
      <c r="M220" s="1" t="s">
        <v>2746</v>
      </c>
      <c r="N220" s="1" t="s">
        <v>2747</v>
      </c>
      <c r="O220" s="1" t="s">
        <v>1805</v>
      </c>
      <c r="P220" s="1">
        <v>8888</v>
      </c>
      <c r="Q220" s="1" t="s">
        <v>2748</v>
      </c>
      <c r="R220" s="1" t="s">
        <v>783</v>
      </c>
      <c r="S220" s="1">
        <v>30995</v>
      </c>
      <c r="T220" s="1" t="s">
        <v>783</v>
      </c>
    </row>
    <row r="221" spans="1:20" ht="15" customHeight="1" x14ac:dyDescent="0.25">
      <c r="A221" t="s">
        <v>1809</v>
      </c>
      <c r="B221" t="s">
        <v>731</v>
      </c>
      <c r="C221" s="35">
        <v>31450</v>
      </c>
      <c r="D221" s="1" t="str">
        <f>LEFT(PLAYERIDMAP[[#This Row],[PLAYERNAME]],FIND(" ",PLAYERIDMAP[[#This Row],[PLAYERNAME]],1))</f>
        <v xml:space="preserve">Josh </v>
      </c>
      <c r="E221" s="1" t="str">
        <f>MID(PLAYERIDMAP[PLAYERNAME],FIND(" ",PLAYERIDMAP[PLAYERNAME],1)+1,255)</f>
        <v>Collmenter</v>
      </c>
      <c r="F221" t="s">
        <v>1042</v>
      </c>
      <c r="G221" t="s">
        <v>2163</v>
      </c>
      <c r="H221" s="2">
        <v>7312</v>
      </c>
      <c r="I221">
        <v>518567</v>
      </c>
      <c r="J221" t="s">
        <v>731</v>
      </c>
      <c r="K221" s="1">
        <v>1784689</v>
      </c>
      <c r="L221" s="1" t="s">
        <v>731</v>
      </c>
      <c r="M221" s="1" t="s">
        <v>2749</v>
      </c>
      <c r="N221" s="1" t="s">
        <v>2750</v>
      </c>
      <c r="O221" s="1" t="s">
        <v>1809</v>
      </c>
      <c r="P221" s="1">
        <v>8904</v>
      </c>
      <c r="Q221" s="1" t="s">
        <v>2751</v>
      </c>
      <c r="R221" s="1" t="s">
        <v>731</v>
      </c>
      <c r="S221" s="1">
        <v>31090</v>
      </c>
      <c r="T221" s="1" t="s">
        <v>731</v>
      </c>
    </row>
    <row r="222" spans="1:20" ht="15" customHeight="1" x14ac:dyDescent="0.25">
      <c r="A222" t="s">
        <v>1823</v>
      </c>
      <c r="B222" t="s">
        <v>572</v>
      </c>
      <c r="C222" s="35">
        <v>26808</v>
      </c>
      <c r="D222" s="1" t="str">
        <f>LEFT(PLAYERIDMAP[[#This Row],[PLAYERNAME]],FIND(" ",PLAYERIDMAP[[#This Row],[PLAYERNAME]],1))</f>
        <v xml:space="preserve">Bartolo </v>
      </c>
      <c r="E222" s="1" t="str">
        <f>MID(PLAYERIDMAP[PLAYERNAME],FIND(" ",PLAYERIDMAP[PLAYERNAME],1)+1,255)</f>
        <v>Colon</v>
      </c>
      <c r="F222" t="s">
        <v>1050</v>
      </c>
      <c r="G222" t="s">
        <v>2163</v>
      </c>
      <c r="H222" s="2">
        <v>375</v>
      </c>
      <c r="I222">
        <v>112526</v>
      </c>
      <c r="J222" t="s">
        <v>572</v>
      </c>
      <c r="K222" s="1">
        <v>7525</v>
      </c>
      <c r="L222" s="1" t="s">
        <v>572</v>
      </c>
      <c r="M222" s="1" t="s">
        <v>2752</v>
      </c>
      <c r="N222" s="1" t="s">
        <v>2753</v>
      </c>
      <c r="O222" s="1" t="s">
        <v>1823</v>
      </c>
      <c r="P222" s="1">
        <v>5763</v>
      </c>
      <c r="Q222" s="1" t="s">
        <v>2754</v>
      </c>
      <c r="R222" s="1" t="s">
        <v>572</v>
      </c>
      <c r="S222" s="1">
        <v>3602</v>
      </c>
      <c r="T222" s="1" t="s">
        <v>572</v>
      </c>
    </row>
    <row r="223" spans="1:20" x14ac:dyDescent="0.25">
      <c r="A223" t="s">
        <v>1184</v>
      </c>
      <c r="B223" t="s">
        <v>485</v>
      </c>
      <c r="C223" s="35">
        <v>31295</v>
      </c>
      <c r="D223" s="1" t="str">
        <f>LEFT(PLAYERIDMAP[[#This Row],[PLAYERNAME]],FIND(" ",PLAYERIDMAP[[#This Row],[PLAYERNAME]],1))</f>
        <v xml:space="preserve">Tyler </v>
      </c>
      <c r="E223" s="1" t="str">
        <f>MID(PLAYERIDMAP[PLAYERNAME],FIND(" ",PLAYERIDMAP[PLAYERNAME],1)+1,255)</f>
        <v>Colvin</v>
      </c>
      <c r="F223" t="s">
        <v>1038</v>
      </c>
      <c r="G223" t="s">
        <v>1222</v>
      </c>
      <c r="H223" s="2">
        <v>5310</v>
      </c>
      <c r="I223">
        <v>502125</v>
      </c>
      <c r="J223" t="s">
        <v>485</v>
      </c>
      <c r="K223" s="1">
        <v>1199445</v>
      </c>
      <c r="L223" s="1" t="s">
        <v>485</v>
      </c>
      <c r="M223" s="1" t="s">
        <v>2755</v>
      </c>
      <c r="N223" s="1" t="s">
        <v>2756</v>
      </c>
      <c r="O223" s="1" t="s">
        <v>1184</v>
      </c>
      <c r="P223" s="1">
        <v>8605</v>
      </c>
      <c r="Q223" s="1" t="s">
        <v>2757</v>
      </c>
      <c r="R223" s="1" t="s">
        <v>485</v>
      </c>
      <c r="S223" s="1"/>
      <c r="T223" s="1"/>
    </row>
    <row r="224" spans="1:20" x14ac:dyDescent="0.25">
      <c r="A224" t="s">
        <v>1299</v>
      </c>
      <c r="B224" t="s">
        <v>311</v>
      </c>
      <c r="C224" s="35">
        <v>32171</v>
      </c>
      <c r="D224" s="1" t="str">
        <f>LEFT(PLAYERIDMAP[[#This Row],[PLAYERNAME]],FIND(" ",PLAYERIDMAP[[#This Row],[PLAYERNAME]],1))</f>
        <v xml:space="preserve">Hank </v>
      </c>
      <c r="E224" s="1" t="str">
        <f>MID(PLAYERIDMAP[PLAYERNAME],FIND(" ",PLAYERIDMAP[PLAYERNAME],1)+1,255)</f>
        <v>Conger</v>
      </c>
      <c r="F224" t="s">
        <v>1035</v>
      </c>
      <c r="G224" t="s">
        <v>1215</v>
      </c>
      <c r="H224" s="2">
        <v>2505</v>
      </c>
      <c r="I224">
        <v>474233</v>
      </c>
      <c r="J224" t="s">
        <v>311</v>
      </c>
      <c r="K224" s="1">
        <v>1479774</v>
      </c>
      <c r="L224" s="1" t="s">
        <v>311</v>
      </c>
      <c r="M224" s="3" t="s">
        <v>2205</v>
      </c>
      <c r="N224" s="1" t="s">
        <v>2758</v>
      </c>
      <c r="O224" s="1" t="s">
        <v>1299</v>
      </c>
      <c r="P224" s="1">
        <v>8825</v>
      </c>
      <c r="Q224" s="1" t="s">
        <v>2759</v>
      </c>
      <c r="R224" s="1" t="s">
        <v>311</v>
      </c>
      <c r="S224" s="1">
        <v>29316</v>
      </c>
      <c r="T224" s="1" t="s">
        <v>311</v>
      </c>
    </row>
    <row r="225" spans="1:20" ht="15" customHeight="1" x14ac:dyDescent="0.25">
      <c r="A225" t="s">
        <v>1595</v>
      </c>
      <c r="B225" t="s">
        <v>515</v>
      </c>
      <c r="C225" s="35">
        <v>30560</v>
      </c>
      <c r="D225" s="1" t="str">
        <f>LEFT(PLAYERIDMAP[[#This Row],[PLAYERNAME]],FIND(" ",PLAYERIDMAP[[#This Row],[PLAYERNAME]],1))</f>
        <v xml:space="preserve">Jose </v>
      </c>
      <c r="E225" s="1" t="str">
        <f>MID(PLAYERIDMAP[PLAYERNAME],FIND(" ",PLAYERIDMAP[PLAYERNAME],1)+1,255)</f>
        <v>Constanza</v>
      </c>
      <c r="F225" t="s">
        <v>1041</v>
      </c>
      <c r="G225" t="s">
        <v>1222</v>
      </c>
      <c r="H225" s="2">
        <v>6003</v>
      </c>
      <c r="I225">
        <v>468429</v>
      </c>
      <c r="J225" t="s">
        <v>515</v>
      </c>
      <c r="K225" s="1">
        <v>1208699</v>
      </c>
      <c r="L225" s="1" t="s">
        <v>515</v>
      </c>
      <c r="M225" s="3" t="s">
        <v>2205</v>
      </c>
      <c r="N225" s="1" t="s">
        <v>2760</v>
      </c>
      <c r="O225" s="1" t="s">
        <v>1595</v>
      </c>
      <c r="P225" s="1">
        <v>9001</v>
      </c>
      <c r="Q225" s="1" t="s">
        <v>2761</v>
      </c>
      <c r="R225" s="1" t="s">
        <v>515</v>
      </c>
      <c r="S225" s="1">
        <v>29367</v>
      </c>
      <c r="T225" s="1" t="s">
        <v>515</v>
      </c>
    </row>
    <row r="226" spans="1:20" x14ac:dyDescent="0.25">
      <c r="A226" t="s">
        <v>2134</v>
      </c>
      <c r="B226" t="s">
        <v>2762</v>
      </c>
      <c r="C226" s="35">
        <v>28894</v>
      </c>
      <c r="D226" s="1" t="str">
        <f>LEFT(PLAYERIDMAP[[#This Row],[PLAYERNAME]],FIND(" ",PLAYERIDMAP[[#This Row],[PLAYERNAME]],1))</f>
        <v xml:space="preserve">Aaron </v>
      </c>
      <c r="E226" s="1" t="str">
        <f>MID(PLAYERIDMAP[PLAYERNAME],FIND(" ",PLAYERIDMAP[PLAYERNAME],1)+1,255)</f>
        <v>Cook</v>
      </c>
      <c r="F226" t="s">
        <v>1029</v>
      </c>
      <c r="G226" t="s">
        <v>2163</v>
      </c>
      <c r="H226" s="2">
        <v>1571</v>
      </c>
      <c r="I226">
        <v>346871</v>
      </c>
      <c r="J226" t="s">
        <v>2762</v>
      </c>
      <c r="K226" s="1">
        <v>212014</v>
      </c>
      <c r="L226" s="1" t="s">
        <v>2762</v>
      </c>
      <c r="M226" s="1" t="s">
        <v>2763</v>
      </c>
      <c r="N226" s="1" t="s">
        <v>2764</v>
      </c>
      <c r="O226" s="1" t="s">
        <v>2134</v>
      </c>
      <c r="P226" s="1">
        <v>6981</v>
      </c>
      <c r="Q226" s="1" t="s">
        <v>2765</v>
      </c>
      <c r="R226" s="1" t="s">
        <v>2762</v>
      </c>
      <c r="S226" s="1"/>
      <c r="T226" s="1"/>
    </row>
    <row r="227" spans="1:20" ht="15" customHeight="1" x14ac:dyDescent="0.25">
      <c r="A227" t="s">
        <v>1786</v>
      </c>
      <c r="B227" t="s">
        <v>685</v>
      </c>
      <c r="C227" s="35">
        <v>31958</v>
      </c>
      <c r="D227" s="1" t="str">
        <f>LEFT(PLAYERIDMAP[[#This Row],[PLAYERNAME]],FIND(" ",PLAYERIDMAP[[#This Row],[PLAYERNAME]],1))</f>
        <v xml:space="preserve">Ryan </v>
      </c>
      <c r="E227" s="1" t="str">
        <f>MID(PLAYERIDMAP[PLAYERNAME],FIND(" ",PLAYERIDMAP[PLAYERNAME],1)+1,255)</f>
        <v>Cook</v>
      </c>
      <c r="F227" t="s">
        <v>1032</v>
      </c>
      <c r="G227" t="s">
        <v>2163</v>
      </c>
      <c r="H227" s="2">
        <v>8855</v>
      </c>
      <c r="I227">
        <v>475857</v>
      </c>
      <c r="J227" t="s">
        <v>685</v>
      </c>
      <c r="K227" s="1">
        <v>1850284</v>
      </c>
      <c r="L227" s="1" t="s">
        <v>685</v>
      </c>
      <c r="M227" s="3" t="s">
        <v>2205</v>
      </c>
      <c r="N227" s="1" t="s">
        <v>2766</v>
      </c>
      <c r="O227" s="1" t="s">
        <v>1786</v>
      </c>
      <c r="P227" s="1">
        <v>8997</v>
      </c>
      <c r="Q227" s="1" t="s">
        <v>2767</v>
      </c>
      <c r="R227" s="1" t="s">
        <v>685</v>
      </c>
      <c r="S227" s="1">
        <v>31532</v>
      </c>
      <c r="T227" s="1" t="s">
        <v>685</v>
      </c>
    </row>
    <row r="228" spans="1:20" x14ac:dyDescent="0.25">
      <c r="A228" t="s">
        <v>1126</v>
      </c>
      <c r="B228" t="s">
        <v>2768</v>
      </c>
      <c r="C228" s="35">
        <v>31820</v>
      </c>
      <c r="D228" s="1" t="str">
        <f>LEFT(PLAYERIDMAP[[#This Row],[PLAYERNAME]],FIND(" ",PLAYERIDMAP[[#This Row],[PLAYERNAME]],1))</f>
        <v xml:space="preserve">David </v>
      </c>
      <c r="E228" s="1" t="str">
        <f>MID(PLAYERIDMAP[PLAYERNAME],FIND(" ",PLAYERIDMAP[PLAYERNAME],1)+1,255)</f>
        <v>Cooper</v>
      </c>
      <c r="F228" t="s">
        <v>1034</v>
      </c>
      <c r="G228" t="s">
        <v>4</v>
      </c>
      <c r="H228" s="2">
        <v>7752</v>
      </c>
      <c r="I228">
        <v>476036</v>
      </c>
      <c r="J228" t="s">
        <v>2768</v>
      </c>
      <c r="K228" s="1">
        <v>1663595</v>
      </c>
      <c r="L228" s="1" t="s">
        <v>2768</v>
      </c>
      <c r="M228" s="3" t="s">
        <v>2205</v>
      </c>
      <c r="N228" s="1" t="s">
        <v>2769</v>
      </c>
      <c r="O228" s="1" t="s">
        <v>1126</v>
      </c>
      <c r="P228" s="1">
        <v>8917</v>
      </c>
      <c r="Q228" s="1" t="s">
        <v>2770</v>
      </c>
      <c r="R228" s="1" t="s">
        <v>2768</v>
      </c>
      <c r="S228" s="1"/>
      <c r="T228" s="1"/>
    </row>
    <row r="229" spans="1:20" x14ac:dyDescent="0.25">
      <c r="A229" t="s">
        <v>1752</v>
      </c>
      <c r="B229" t="s">
        <v>581</v>
      </c>
      <c r="C229" s="35">
        <v>32708</v>
      </c>
      <c r="D229" s="1" t="str">
        <f>LEFT(PLAYERIDMAP[[#This Row],[PLAYERNAME]],FIND(" ",PLAYERIDMAP[[#This Row],[PLAYERNAME]],1))</f>
        <v xml:space="preserve">Patrick </v>
      </c>
      <c r="E229" s="1" t="str">
        <f>MID(PLAYERIDMAP[PLAYERNAME],FIND(" ",PLAYERIDMAP[PLAYERNAME],1)+1,255)</f>
        <v>Corbin</v>
      </c>
      <c r="F229" t="s">
        <v>1042</v>
      </c>
      <c r="G229" t="s">
        <v>2163</v>
      </c>
      <c r="H229" s="2">
        <v>9323</v>
      </c>
      <c r="I229">
        <v>571578</v>
      </c>
      <c r="J229" t="s">
        <v>581</v>
      </c>
      <c r="K229" s="1">
        <v>1758836</v>
      </c>
      <c r="L229" s="1" t="s">
        <v>581</v>
      </c>
      <c r="M229" s="1" t="s">
        <v>2771</v>
      </c>
      <c r="N229" s="3" t="s">
        <v>2205</v>
      </c>
      <c r="O229" s="1" t="s">
        <v>1752</v>
      </c>
      <c r="P229" s="1">
        <v>9168</v>
      </c>
      <c r="Q229" s="1" t="s">
        <v>2772</v>
      </c>
      <c r="R229" s="1" t="s">
        <v>581</v>
      </c>
      <c r="S229" s="1">
        <v>31313</v>
      </c>
      <c r="T229" s="1" t="s">
        <v>581</v>
      </c>
    </row>
    <row r="230" spans="1:20" ht="15" customHeight="1" x14ac:dyDescent="0.25">
      <c r="A230" t="s">
        <v>1302</v>
      </c>
      <c r="B230" t="s">
        <v>339</v>
      </c>
      <c r="C230" s="35">
        <v>30688</v>
      </c>
      <c r="D230" s="1" t="str">
        <f>LEFT(PLAYERIDMAP[[#This Row],[PLAYERNAME]],FIND(" ",PLAYERIDMAP[[#This Row],[PLAYERNAME]],1))</f>
        <v xml:space="preserve">Carlos </v>
      </c>
      <c r="E230" s="1" t="str">
        <f>MID(PLAYERIDMAP[PLAYERNAME],FIND(" ",PLAYERIDMAP[PLAYERNAME],1)+1,255)</f>
        <v>Corporan</v>
      </c>
      <c r="F230" t="s">
        <v>1053</v>
      </c>
      <c r="G230" t="s">
        <v>1215</v>
      </c>
      <c r="H230" s="2">
        <v>5587</v>
      </c>
      <c r="I230">
        <v>449786</v>
      </c>
      <c r="J230" t="s">
        <v>339</v>
      </c>
      <c r="K230" s="1">
        <v>583762</v>
      </c>
      <c r="L230" s="1" t="s">
        <v>339</v>
      </c>
      <c r="M230" s="3" t="s">
        <v>2205</v>
      </c>
      <c r="N230" s="1" t="s">
        <v>2773</v>
      </c>
      <c r="O230" s="1" t="s">
        <v>1302</v>
      </c>
      <c r="P230" s="1">
        <v>8462</v>
      </c>
      <c r="Q230" s="1" t="s">
        <v>2774</v>
      </c>
      <c r="R230" s="1" t="s">
        <v>339</v>
      </c>
      <c r="S230" s="1">
        <v>29412</v>
      </c>
      <c r="T230" s="1" t="s">
        <v>339</v>
      </c>
    </row>
    <row r="231" spans="1:20" ht="15" customHeight="1" x14ac:dyDescent="0.25">
      <c r="A231" t="s">
        <v>2022</v>
      </c>
      <c r="B231" t="s">
        <v>792</v>
      </c>
      <c r="C231" s="35">
        <v>29457</v>
      </c>
      <c r="D231" s="1" t="str">
        <f>LEFT(PLAYERIDMAP[[#This Row],[PLAYERNAME]],FIND(" ",PLAYERIDMAP[[#This Row],[PLAYERNAME]],1))</f>
        <v xml:space="preserve">Kevin </v>
      </c>
      <c r="E231" s="1" t="str">
        <f>MID(PLAYERIDMAP[PLAYERNAME],FIND(" ",PLAYERIDMAP[PLAYERNAME],1)+1,255)</f>
        <v>Correia</v>
      </c>
      <c r="F231" t="s">
        <v>1052</v>
      </c>
      <c r="G231" t="s">
        <v>2163</v>
      </c>
      <c r="H231" s="2">
        <v>1767</v>
      </c>
      <c r="I231">
        <v>429781</v>
      </c>
      <c r="J231" t="s">
        <v>792</v>
      </c>
      <c r="K231" s="1">
        <v>401204</v>
      </c>
      <c r="L231" s="1" t="s">
        <v>792</v>
      </c>
      <c r="M231" s="1" t="s">
        <v>2775</v>
      </c>
      <c r="N231" s="1" t="s">
        <v>2776</v>
      </c>
      <c r="O231" s="1" t="s">
        <v>2022</v>
      </c>
      <c r="P231" s="1">
        <v>7178</v>
      </c>
      <c r="Q231" s="1" t="s">
        <v>2777</v>
      </c>
      <c r="R231" s="1" t="s">
        <v>792</v>
      </c>
      <c r="S231" s="1">
        <v>5580</v>
      </c>
      <c r="T231" s="1" t="s">
        <v>792</v>
      </c>
    </row>
    <row r="232" spans="1:20" ht="15" customHeight="1" x14ac:dyDescent="0.25">
      <c r="A232" t="s">
        <v>2139</v>
      </c>
      <c r="B232" t="s">
        <v>874</v>
      </c>
      <c r="C232" s="35">
        <v>33018</v>
      </c>
      <c r="D232" s="1" t="str">
        <f>LEFT(PLAYERIDMAP[[#This Row],[PLAYERNAME]],FIND(" ",PLAYERIDMAP[[#This Row],[PLAYERNAME]],1))</f>
        <v xml:space="preserve">Jarred </v>
      </c>
      <c r="E232" s="1" t="str">
        <f>MID(PLAYERIDMAP[PLAYERNAME],FIND(" ",PLAYERIDMAP[PLAYERNAME],1)+1,255)</f>
        <v>Cosart</v>
      </c>
      <c r="F232" t="s">
        <v>1053</v>
      </c>
      <c r="G232" t="s">
        <v>2163</v>
      </c>
      <c r="H232" s="2">
        <v>10304</v>
      </c>
      <c r="I232">
        <v>543054</v>
      </c>
      <c r="J232" t="s">
        <v>874</v>
      </c>
      <c r="K232" s="1">
        <v>1754186</v>
      </c>
      <c r="L232" s="1" t="s">
        <v>874</v>
      </c>
      <c r="M232" s="1" t="s">
        <v>2778</v>
      </c>
      <c r="N232" s="3" t="s">
        <v>2205</v>
      </c>
      <c r="O232" s="3" t="s">
        <v>2205</v>
      </c>
      <c r="P232" s="1">
        <v>9327</v>
      </c>
      <c r="Q232" s="1" t="s">
        <v>2779</v>
      </c>
      <c r="R232" s="1" t="s">
        <v>874</v>
      </c>
      <c r="S232" s="1">
        <v>31096</v>
      </c>
      <c r="T232" s="1" t="s">
        <v>874</v>
      </c>
    </row>
    <row r="233" spans="1:20" ht="15" customHeight="1" x14ac:dyDescent="0.25">
      <c r="A233" t="s">
        <v>1080</v>
      </c>
      <c r="B233" t="s">
        <v>2780</v>
      </c>
      <c r="C233" s="35">
        <v>30568</v>
      </c>
      <c r="D233" s="1" t="str">
        <f>LEFT(PLAYERIDMAP[[#This Row],[PLAYERNAME]],FIND(" ",PLAYERIDMAP[[#This Row],[PLAYERNAME]],1))</f>
        <v xml:space="preserve">Mike </v>
      </c>
      <c r="E233" s="1" t="str">
        <f>MID(PLAYERIDMAP[PLAYERNAME],FIND(" ",PLAYERIDMAP[PLAYERNAME],1)+1,255)</f>
        <v>Costanzo</v>
      </c>
      <c r="F233" t="s">
        <v>1040</v>
      </c>
      <c r="G233" t="s">
        <v>6</v>
      </c>
      <c r="H233" s="2">
        <v>3533</v>
      </c>
      <c r="I233">
        <v>453068</v>
      </c>
      <c r="J233" t="s">
        <v>2780</v>
      </c>
      <c r="K233" s="1">
        <v>1103299</v>
      </c>
      <c r="L233" s="1" t="s">
        <v>2780</v>
      </c>
      <c r="M233" s="3" t="s">
        <v>2205</v>
      </c>
      <c r="N233" s="3" t="s">
        <v>2205</v>
      </c>
      <c r="O233" s="1" t="s">
        <v>1080</v>
      </c>
      <c r="P233" s="1">
        <v>8879</v>
      </c>
      <c r="Q233" s="1" t="s">
        <v>2781</v>
      </c>
      <c r="R233" s="1" t="s">
        <v>2780</v>
      </c>
      <c r="S233" s="1"/>
      <c r="T233" s="1"/>
    </row>
    <row r="234" spans="1:20" ht="15" customHeight="1" x14ac:dyDescent="0.25">
      <c r="A234" t="s">
        <v>1559</v>
      </c>
      <c r="B234" t="s">
        <v>425</v>
      </c>
      <c r="C234" s="35">
        <v>31554</v>
      </c>
      <c r="D234" s="1" t="str">
        <f>LEFT(PLAYERIDMAP[[#This Row],[PLAYERNAME]],FIND(" ",PLAYERIDMAP[[#This Row],[PLAYERNAME]],1))</f>
        <v xml:space="preserve">Collin </v>
      </c>
      <c r="E234" s="1" t="str">
        <f>MID(PLAYERIDMAP[PLAYERNAME],FIND(" ",PLAYERIDMAP[PLAYERNAME],1)+1,255)</f>
        <v>Cowgill</v>
      </c>
      <c r="F234" t="s">
        <v>1050</v>
      </c>
      <c r="G234" t="s">
        <v>1222</v>
      </c>
      <c r="H234" s="2">
        <v>7250</v>
      </c>
      <c r="I234">
        <v>518577</v>
      </c>
      <c r="J234" t="s">
        <v>425</v>
      </c>
      <c r="K234" s="1">
        <v>1667421</v>
      </c>
      <c r="L234" s="1" t="s">
        <v>425</v>
      </c>
      <c r="M234" s="3" t="s">
        <v>2205</v>
      </c>
      <c r="N234" s="1" t="s">
        <v>2782</v>
      </c>
      <c r="O234" s="1" t="s">
        <v>1559</v>
      </c>
      <c r="P234" s="1">
        <v>8968</v>
      </c>
      <c r="Q234" s="1" t="s">
        <v>2783</v>
      </c>
      <c r="R234" s="1" t="s">
        <v>425</v>
      </c>
      <c r="S234" s="1">
        <v>30485</v>
      </c>
      <c r="T234" s="1" t="s">
        <v>425</v>
      </c>
    </row>
    <row r="235" spans="1:20" x14ac:dyDescent="0.25">
      <c r="A235" t="s">
        <v>1101</v>
      </c>
      <c r="B235" t="s">
        <v>2784</v>
      </c>
      <c r="C235" s="35">
        <v>32637</v>
      </c>
      <c r="D235" s="1" t="str">
        <f>LEFT(PLAYERIDMAP[[#This Row],[PLAYERNAME]],FIND(" ",PLAYERIDMAP[[#This Row],[PLAYERNAME]],1))</f>
        <v xml:space="preserve">Zack </v>
      </c>
      <c r="E235" s="1" t="str">
        <f>MID(PLAYERIDMAP[PLAYERNAME],FIND(" ",PLAYERIDMAP[PLAYERNAME],1)+1,255)</f>
        <v>Cox</v>
      </c>
      <c r="F235" t="s">
        <v>1057</v>
      </c>
      <c r="G235" t="s">
        <v>6</v>
      </c>
      <c r="H235" s="2" t="s">
        <v>2785</v>
      </c>
      <c r="I235">
        <v>543059</v>
      </c>
      <c r="J235" t="s">
        <v>2784</v>
      </c>
      <c r="K235" s="3" t="s">
        <v>2205</v>
      </c>
      <c r="L235" s="3" t="s">
        <v>2205</v>
      </c>
      <c r="M235" s="3" t="s">
        <v>2205</v>
      </c>
      <c r="N235" s="3" t="s">
        <v>2205</v>
      </c>
      <c r="O235" s="1" t="s">
        <v>1101</v>
      </c>
      <c r="P235" s="1">
        <v>8872</v>
      </c>
      <c r="Q235" s="1" t="s">
        <v>2786</v>
      </c>
      <c r="R235" s="1" t="s">
        <v>2784</v>
      </c>
      <c r="S235" s="1"/>
      <c r="T235" s="1"/>
    </row>
    <row r="236" spans="1:20" ht="15" customHeight="1" x14ac:dyDescent="0.25">
      <c r="A236" t="s">
        <v>1471</v>
      </c>
      <c r="B236" t="s">
        <v>135</v>
      </c>
      <c r="C236" s="35">
        <v>31271</v>
      </c>
      <c r="D236" s="1" t="str">
        <f>LEFT(PLAYERIDMAP[[#This Row],[PLAYERNAME]],FIND(" ",PLAYERIDMAP[[#This Row],[PLAYERNAME]],1))</f>
        <v xml:space="preserve">Zack </v>
      </c>
      <c r="E236" s="1" t="str">
        <f>MID(PLAYERIDMAP[PLAYERNAME],FIND(" ",PLAYERIDMAP[PLAYERNAME],1)+1,255)</f>
        <v>Cozart</v>
      </c>
      <c r="F236" t="s">
        <v>1040</v>
      </c>
      <c r="G236" t="s">
        <v>1219</v>
      </c>
      <c r="H236" s="2">
        <v>2616</v>
      </c>
      <c r="I236">
        <v>446359</v>
      </c>
      <c r="J236" t="s">
        <v>135</v>
      </c>
      <c r="K236" s="1">
        <v>1669641</v>
      </c>
      <c r="L236" s="1" t="s">
        <v>135</v>
      </c>
      <c r="M236" s="3" t="s">
        <v>2205</v>
      </c>
      <c r="N236" s="1" t="s">
        <v>2787</v>
      </c>
      <c r="O236" s="1" t="s">
        <v>1471</v>
      </c>
      <c r="P236" s="1">
        <v>8628</v>
      </c>
      <c r="Q236" s="1" t="s">
        <v>2788</v>
      </c>
      <c r="R236" s="1" t="s">
        <v>135</v>
      </c>
      <c r="S236" s="1">
        <v>30466</v>
      </c>
      <c r="T236" s="1" t="s">
        <v>135</v>
      </c>
    </row>
    <row r="237" spans="1:20" ht="15" customHeight="1" x14ac:dyDescent="0.25">
      <c r="A237" t="s">
        <v>1625</v>
      </c>
      <c r="B237" t="s">
        <v>84</v>
      </c>
      <c r="C237" s="35">
        <v>30881</v>
      </c>
      <c r="D237" s="1" t="str">
        <f>LEFT(PLAYERIDMAP[[#This Row],[PLAYERNAME]],FIND(" ",PLAYERIDMAP[[#This Row],[PLAYERNAME]],1))</f>
        <v xml:space="preserve">Allen </v>
      </c>
      <c r="E237" s="1" t="str">
        <f>MID(PLAYERIDMAP[PLAYERNAME],FIND(" ",PLAYERIDMAP[PLAYERNAME],1)+1,255)</f>
        <v>Craig</v>
      </c>
      <c r="F237" t="s">
        <v>1031</v>
      </c>
      <c r="G237" t="s">
        <v>1222</v>
      </c>
      <c r="H237" s="2">
        <v>3433</v>
      </c>
      <c r="I237">
        <v>501800</v>
      </c>
      <c r="J237" t="s">
        <v>84</v>
      </c>
      <c r="K237" s="1">
        <v>1661498</v>
      </c>
      <c r="L237" s="1" t="s">
        <v>84</v>
      </c>
      <c r="M237" s="1" t="s">
        <v>2789</v>
      </c>
      <c r="N237" s="1" t="s">
        <v>2790</v>
      </c>
      <c r="O237" s="1" t="s">
        <v>1625</v>
      </c>
      <c r="P237" s="1">
        <v>8649</v>
      </c>
      <c r="Q237" s="1" t="s">
        <v>2791</v>
      </c>
      <c r="R237" s="1" t="s">
        <v>84</v>
      </c>
      <c r="S237" s="1">
        <v>30399</v>
      </c>
      <c r="T237" s="1" t="s">
        <v>84</v>
      </c>
    </row>
    <row r="238" spans="1:20" x14ac:dyDescent="0.25">
      <c r="A238" t="s">
        <v>1877</v>
      </c>
      <c r="B238" t="s">
        <v>738</v>
      </c>
      <c r="C238" s="35">
        <v>29772</v>
      </c>
      <c r="D238" s="1" t="str">
        <f>LEFT(PLAYERIDMAP[[#This Row],[PLAYERNAME]],FIND(" ",PLAYERIDMAP[[#This Row],[PLAYERNAME]],1))</f>
        <v xml:space="preserve">Jesse </v>
      </c>
      <c r="E238" s="1" t="str">
        <f>MID(PLAYERIDMAP[PLAYERNAME],FIND(" ",PLAYERIDMAP[PLAYERNAME],1)+1,255)</f>
        <v>Crain</v>
      </c>
      <c r="F238" t="s">
        <v>1056</v>
      </c>
      <c r="G238" t="s">
        <v>2163</v>
      </c>
      <c r="H238" s="2">
        <v>4817</v>
      </c>
      <c r="I238">
        <v>430884</v>
      </c>
      <c r="J238" t="s">
        <v>738</v>
      </c>
      <c r="K238" s="1">
        <v>452162</v>
      </c>
      <c r="L238" s="1" t="s">
        <v>738</v>
      </c>
      <c r="M238" s="1" t="s">
        <v>2792</v>
      </c>
      <c r="N238" s="1" t="s">
        <v>2793</v>
      </c>
      <c r="O238" s="1" t="s">
        <v>1877</v>
      </c>
      <c r="P238" s="1">
        <v>7279</v>
      </c>
      <c r="Q238" s="1" t="s">
        <v>2794</v>
      </c>
      <c r="R238" s="1" t="s">
        <v>738</v>
      </c>
      <c r="S238" s="1">
        <v>5905</v>
      </c>
      <c r="T238" s="1" t="s">
        <v>738</v>
      </c>
    </row>
    <row r="239" spans="1:20" ht="15" customHeight="1" x14ac:dyDescent="0.25">
      <c r="A239" t="s">
        <v>1477</v>
      </c>
      <c r="B239" t="s">
        <v>198</v>
      </c>
      <c r="C239" s="35">
        <v>31798</v>
      </c>
      <c r="D239" s="1" t="str">
        <f>LEFT(PLAYERIDMAP[[#This Row],[PLAYERNAME]],FIND(" ",PLAYERIDMAP[[#This Row],[PLAYERNAME]],1))</f>
        <v xml:space="preserve">Brandon </v>
      </c>
      <c r="E239" s="1" t="str">
        <f>MID(PLAYERIDMAP[PLAYERNAME],FIND(" ",PLAYERIDMAP[PLAYERNAME],1)+1,255)</f>
        <v>Crawford</v>
      </c>
      <c r="F239" t="s">
        <v>13</v>
      </c>
      <c r="G239" t="s">
        <v>1219</v>
      </c>
      <c r="H239" s="2">
        <v>5343</v>
      </c>
      <c r="I239">
        <v>543063</v>
      </c>
      <c r="J239" t="s">
        <v>198</v>
      </c>
      <c r="K239" s="1">
        <v>1666686</v>
      </c>
      <c r="L239" s="1" t="s">
        <v>198</v>
      </c>
      <c r="M239" s="3" t="s">
        <v>2205</v>
      </c>
      <c r="N239" s="1" t="s">
        <v>2795</v>
      </c>
      <c r="O239" s="1" t="s">
        <v>1477</v>
      </c>
      <c r="P239" s="1">
        <v>8945</v>
      </c>
      <c r="Q239" s="1" t="s">
        <v>2796</v>
      </c>
      <c r="R239" s="1" t="s">
        <v>198</v>
      </c>
      <c r="S239" s="1">
        <v>30469</v>
      </c>
      <c r="T239" s="1" t="s">
        <v>198</v>
      </c>
    </row>
    <row r="240" spans="1:20" x14ac:dyDescent="0.25">
      <c r="A240" t="s">
        <v>1151</v>
      </c>
      <c r="B240" t="s">
        <v>186</v>
      </c>
      <c r="C240" s="35">
        <v>29803</v>
      </c>
      <c r="D240" s="1" t="str">
        <f>LEFT(PLAYERIDMAP[[#This Row],[PLAYERNAME]],FIND(" ",PLAYERIDMAP[[#This Row],[PLAYERNAME]],1))</f>
        <v xml:space="preserve">Carl </v>
      </c>
      <c r="E240" s="1" t="str">
        <f>MID(PLAYERIDMAP[PLAYERNAME],FIND(" ",PLAYERIDMAP[PLAYERNAME],1)+1,255)</f>
        <v>Crawford</v>
      </c>
      <c r="F240" t="s">
        <v>1045</v>
      </c>
      <c r="G240" t="s">
        <v>1222</v>
      </c>
      <c r="H240" s="2">
        <v>1201</v>
      </c>
      <c r="I240">
        <v>408307</v>
      </c>
      <c r="J240" t="s">
        <v>186</v>
      </c>
      <c r="K240" s="1">
        <v>182199</v>
      </c>
      <c r="L240" s="1" t="s">
        <v>186</v>
      </c>
      <c r="M240" s="1" t="s">
        <v>2797</v>
      </c>
      <c r="N240" s="1" t="s">
        <v>2798</v>
      </c>
      <c r="O240" s="1" t="s">
        <v>1151</v>
      </c>
      <c r="P240" s="1">
        <v>6870</v>
      </c>
      <c r="Q240" s="1" t="s">
        <v>2799</v>
      </c>
      <c r="R240" s="1" t="s">
        <v>186</v>
      </c>
      <c r="S240" s="1">
        <v>5035</v>
      </c>
      <c r="T240" s="1" t="s">
        <v>186</v>
      </c>
    </row>
    <row r="241" spans="1:20" x14ac:dyDescent="0.25">
      <c r="A241" t="s">
        <v>2117</v>
      </c>
      <c r="B241" t="s">
        <v>2800</v>
      </c>
      <c r="C241" s="35">
        <v>31657</v>
      </c>
      <c r="D241" s="1" t="str">
        <f>LEFT(PLAYERIDMAP[[#This Row],[PLAYERNAME]],FIND(" ",PLAYERIDMAP[[#This Row],[PLAYERNAME]],1))</f>
        <v xml:space="preserve">Evan </v>
      </c>
      <c r="E241" s="1" t="str">
        <f>MID(PLAYERIDMAP[PLAYERNAME],FIND(" ",PLAYERIDMAP[PLAYERNAME],1)+1,255)</f>
        <v>Crawford</v>
      </c>
      <c r="F241" t="s">
        <v>1037</v>
      </c>
      <c r="G241" t="s">
        <v>2163</v>
      </c>
      <c r="H241" s="2">
        <v>7249</v>
      </c>
      <c r="I241">
        <v>457751</v>
      </c>
      <c r="J241" t="s">
        <v>2800</v>
      </c>
      <c r="K241" s="1">
        <v>1915037</v>
      </c>
      <c r="L241" s="1" t="s">
        <v>2800</v>
      </c>
      <c r="M241" s="1" t="s">
        <v>2801</v>
      </c>
      <c r="N241" s="3" t="s">
        <v>2205</v>
      </c>
      <c r="O241" s="1" t="s">
        <v>2117</v>
      </c>
      <c r="P241" s="1">
        <v>9155</v>
      </c>
      <c r="Q241" s="1" t="s">
        <v>2802</v>
      </c>
      <c r="R241" s="1" t="s">
        <v>2800</v>
      </c>
      <c r="S241" s="1">
        <v>31546</v>
      </c>
      <c r="T241" s="1" t="s">
        <v>2800</v>
      </c>
    </row>
    <row r="242" spans="1:20" ht="15" customHeight="1" x14ac:dyDescent="0.25">
      <c r="A242" t="s">
        <v>1629</v>
      </c>
      <c r="B242" t="s">
        <v>59</v>
      </c>
      <c r="C242" s="35">
        <v>29160</v>
      </c>
      <c r="D242" s="1" t="str">
        <f>LEFT(PLAYERIDMAP[[#This Row],[PLAYERNAME]],FIND(" ",PLAYERIDMAP[[#This Row],[PLAYERNAME]],1))</f>
        <v xml:space="preserve">Coco </v>
      </c>
      <c r="E242" s="1" t="str">
        <f>MID(PLAYERIDMAP[PLAYERNAME],FIND(" ",PLAYERIDMAP[PLAYERNAME],1)+1,255)</f>
        <v>Crisp</v>
      </c>
      <c r="F242" t="s">
        <v>1032</v>
      </c>
      <c r="G242" t="s">
        <v>1222</v>
      </c>
      <c r="H242" s="2">
        <v>1572</v>
      </c>
      <c r="I242">
        <v>424825</v>
      </c>
      <c r="J242" t="s">
        <v>59</v>
      </c>
      <c r="K242" s="1">
        <v>292449</v>
      </c>
      <c r="L242" s="1" t="s">
        <v>59</v>
      </c>
      <c r="M242" s="1" t="s">
        <v>2803</v>
      </c>
      <c r="N242" s="1" t="s">
        <v>2804</v>
      </c>
      <c r="O242" s="1" t="s">
        <v>1629</v>
      </c>
      <c r="P242" s="1">
        <v>6983</v>
      </c>
      <c r="Q242" s="1" t="s">
        <v>2805</v>
      </c>
      <c r="R242" s="1" t="s">
        <v>59</v>
      </c>
      <c r="S242" s="1">
        <v>5299</v>
      </c>
      <c r="T242" s="1" t="s">
        <v>59</v>
      </c>
    </row>
    <row r="243" spans="1:20" ht="15" customHeight="1" x14ac:dyDescent="0.25">
      <c r="A243" t="s">
        <v>2132</v>
      </c>
      <c r="B243" t="s">
        <v>2806</v>
      </c>
      <c r="C243" s="35">
        <v>32403</v>
      </c>
      <c r="D243" s="1" t="str">
        <f>LEFT(PLAYERIDMAP[[#This Row],[PLAYERNAME]],FIND(" ",PLAYERIDMAP[[#This Row],[PLAYERNAME]],1))</f>
        <v xml:space="preserve">Casey </v>
      </c>
      <c r="E243" s="1" t="str">
        <f>MID(PLAYERIDMAP[PLAYERNAME],FIND(" ",PLAYERIDMAP[PLAYERNAME],1)+1,255)</f>
        <v>Crosby</v>
      </c>
      <c r="F243" t="s">
        <v>1030</v>
      </c>
      <c r="G243" t="s">
        <v>2163</v>
      </c>
      <c r="H243" s="2">
        <v>5261</v>
      </c>
      <c r="I243">
        <v>518582</v>
      </c>
      <c r="J243" t="s">
        <v>2806</v>
      </c>
      <c r="K243" s="1">
        <v>1708182</v>
      </c>
      <c r="L243" s="1" t="s">
        <v>2806</v>
      </c>
      <c r="M243" s="1" t="s">
        <v>2807</v>
      </c>
      <c r="N243" s="3" t="s">
        <v>2205</v>
      </c>
      <c r="O243" s="1" t="s">
        <v>2132</v>
      </c>
      <c r="P243" s="1">
        <v>9200</v>
      </c>
      <c r="Q243" s="1" t="s">
        <v>2808</v>
      </c>
      <c r="R243" s="1" t="s">
        <v>2806</v>
      </c>
      <c r="S243" s="1">
        <v>30683</v>
      </c>
      <c r="T243" s="1" t="s">
        <v>2806</v>
      </c>
    </row>
    <row r="244" spans="1:20" x14ac:dyDescent="0.25">
      <c r="A244" t="s">
        <v>1830</v>
      </c>
      <c r="B244" t="s">
        <v>725</v>
      </c>
      <c r="C244" s="35">
        <v>31727</v>
      </c>
      <c r="D244" s="1" t="str">
        <f>LEFT(PLAYERIDMAP[[#This Row],[PLAYERNAME]],FIND(" ",PLAYERIDMAP[[#This Row],[PLAYERNAME]],1))</f>
        <v xml:space="preserve">Aaron </v>
      </c>
      <c r="E244" s="1" t="str">
        <f>MID(PLAYERIDMAP[PLAYERNAME],FIND(" ",PLAYERIDMAP[PLAYERNAME],1)+1,255)</f>
        <v>Crow</v>
      </c>
      <c r="F244" t="s">
        <v>1046</v>
      </c>
      <c r="G244" t="s">
        <v>2163</v>
      </c>
      <c r="H244" s="2">
        <v>10149</v>
      </c>
      <c r="I244">
        <v>543070</v>
      </c>
      <c r="J244" t="s">
        <v>725</v>
      </c>
      <c r="K244" s="1">
        <v>1707904</v>
      </c>
      <c r="L244" s="1" t="s">
        <v>725</v>
      </c>
      <c r="M244" s="1" t="s">
        <v>2809</v>
      </c>
      <c r="N244" s="1" t="s">
        <v>2810</v>
      </c>
      <c r="O244" s="1" t="s">
        <v>1830</v>
      </c>
      <c r="P244" s="1">
        <v>8662</v>
      </c>
      <c r="Q244" s="1" t="s">
        <v>2811</v>
      </c>
      <c r="R244" s="1" t="s">
        <v>725</v>
      </c>
      <c r="S244" s="1">
        <v>30495</v>
      </c>
      <c r="T244" s="1" t="s">
        <v>725</v>
      </c>
    </row>
    <row r="245" spans="1:20" ht="15" customHeight="1" x14ac:dyDescent="0.25">
      <c r="A245" t="s">
        <v>1478</v>
      </c>
      <c r="B245" t="s">
        <v>427</v>
      </c>
      <c r="C245" s="35">
        <v>30722</v>
      </c>
      <c r="D245" s="1" t="str">
        <f>LEFT(PLAYERIDMAP[[#This Row],[PLAYERNAME]],FIND(" ",PLAYERIDMAP[[#This Row],[PLAYERNAME]],1))</f>
        <v xml:space="preserve">Luis </v>
      </c>
      <c r="E245" s="1" t="str">
        <f>MID(PLAYERIDMAP[PLAYERNAME],FIND(" ",PLAYERIDMAP[PLAYERNAME],1)+1,255)</f>
        <v>Cruz</v>
      </c>
      <c r="F245" t="s">
        <v>1045</v>
      </c>
      <c r="G245" t="s">
        <v>1219</v>
      </c>
      <c r="H245" s="2">
        <v>3188</v>
      </c>
      <c r="I245">
        <v>458501</v>
      </c>
      <c r="J245" t="s">
        <v>427</v>
      </c>
      <c r="K245" s="1">
        <v>292367</v>
      </c>
      <c r="L245" s="1" t="s">
        <v>427</v>
      </c>
      <c r="M245" s="1" t="s">
        <v>2812</v>
      </c>
      <c r="N245" s="1" t="s">
        <v>2813</v>
      </c>
      <c r="O245" s="1" t="s">
        <v>1478</v>
      </c>
      <c r="P245" s="1">
        <v>8365</v>
      </c>
      <c r="Q245" s="1" t="s">
        <v>2814</v>
      </c>
      <c r="R245" s="1" t="s">
        <v>427</v>
      </c>
      <c r="S245" s="1"/>
      <c r="T245" s="1"/>
    </row>
    <row r="246" spans="1:20" ht="15" customHeight="1" x14ac:dyDescent="0.25">
      <c r="A246" t="s">
        <v>1633</v>
      </c>
      <c r="B246" t="s">
        <v>105</v>
      </c>
      <c r="C246" s="35">
        <v>29403</v>
      </c>
      <c r="D246" s="1" t="str">
        <f>LEFT(PLAYERIDMAP[[#This Row],[PLAYERNAME]],FIND(" ",PLAYERIDMAP[[#This Row],[PLAYERNAME]],1))</f>
        <v xml:space="preserve">Nelson </v>
      </c>
      <c r="E246" s="1" t="str">
        <f>MID(PLAYERIDMAP[PLAYERNAME],FIND(" ",PLAYERIDMAP[PLAYERNAME],1)+1,255)</f>
        <v>Cruz</v>
      </c>
      <c r="F246" t="s">
        <v>1036</v>
      </c>
      <c r="G246" t="s">
        <v>1222</v>
      </c>
      <c r="H246" s="2">
        <v>2434</v>
      </c>
      <c r="I246">
        <v>443558</v>
      </c>
      <c r="J246" t="s">
        <v>105</v>
      </c>
      <c r="K246" s="1">
        <v>530355</v>
      </c>
      <c r="L246" s="1" t="s">
        <v>105</v>
      </c>
      <c r="M246" s="1" t="s">
        <v>2815</v>
      </c>
      <c r="N246" s="1" t="s">
        <v>2816</v>
      </c>
      <c r="O246" s="1" t="s">
        <v>1633</v>
      </c>
      <c r="P246" s="1">
        <v>7681</v>
      </c>
      <c r="Q246" s="1" t="s">
        <v>2817</v>
      </c>
      <c r="R246" s="1" t="s">
        <v>105</v>
      </c>
      <c r="S246" s="1">
        <v>6242</v>
      </c>
      <c r="T246" s="1" t="s">
        <v>105</v>
      </c>
    </row>
    <row r="247" spans="1:20" x14ac:dyDescent="0.25">
      <c r="A247" t="s">
        <v>2135</v>
      </c>
      <c r="B247" t="s">
        <v>922</v>
      </c>
      <c r="C247" s="35">
        <v>31717</v>
      </c>
      <c r="D247" s="1" t="str">
        <f>LEFT(PLAYERIDMAP[[#This Row],[PLAYERNAME]],FIND(" ",PLAYERIDMAP[[#This Row],[PLAYERNAME]],1))</f>
        <v xml:space="preserve">Rhiner </v>
      </c>
      <c r="E247" s="1" t="str">
        <f>MID(PLAYERIDMAP[PLAYERNAME],FIND(" ",PLAYERIDMAP[PLAYERNAME],1)+1,255)</f>
        <v>Cruz</v>
      </c>
      <c r="F247" t="s">
        <v>1053</v>
      </c>
      <c r="G247" t="s">
        <v>2163</v>
      </c>
      <c r="H247" s="2">
        <v>711</v>
      </c>
      <c r="I247">
        <v>462480</v>
      </c>
      <c r="J247" t="s">
        <v>922</v>
      </c>
      <c r="K247" s="1">
        <v>1925711</v>
      </c>
      <c r="L247" s="1" t="s">
        <v>922</v>
      </c>
      <c r="M247" s="1" t="s">
        <v>2818</v>
      </c>
      <c r="N247" s="3" t="s">
        <v>2205</v>
      </c>
      <c r="O247" s="1" t="s">
        <v>2135</v>
      </c>
      <c r="P247" s="1">
        <v>9146</v>
      </c>
      <c r="Q247" s="1" t="s">
        <v>2819</v>
      </c>
      <c r="R247" s="1" t="s">
        <v>922</v>
      </c>
      <c r="S247" s="1">
        <v>32118</v>
      </c>
      <c r="T247" s="1" t="s">
        <v>922</v>
      </c>
    </row>
    <row r="248" spans="1:20" x14ac:dyDescent="0.25">
      <c r="A248" t="s">
        <v>1316</v>
      </c>
      <c r="B248" t="s">
        <v>404</v>
      </c>
      <c r="C248" s="35">
        <v>31642</v>
      </c>
      <c r="D248" s="1" t="str">
        <f>LEFT(PLAYERIDMAP[[#This Row],[PLAYERNAME]],FIND(" ",PLAYERIDMAP[[#This Row],[PLAYERNAME]],1))</f>
        <v xml:space="preserve">Tony </v>
      </c>
      <c r="E248" s="1" t="str">
        <f>MID(PLAYERIDMAP[PLAYERNAME],FIND(" ",PLAYERIDMAP[PLAYERNAME],1)+1,255)</f>
        <v>Cruz</v>
      </c>
      <c r="F248" t="s">
        <v>1031</v>
      </c>
      <c r="G248" t="s">
        <v>1215</v>
      </c>
      <c r="H248" s="2">
        <v>2802</v>
      </c>
      <c r="I248">
        <v>488810</v>
      </c>
      <c r="J248" t="s">
        <v>404</v>
      </c>
      <c r="K248" s="1">
        <v>1661499</v>
      </c>
      <c r="L248" s="1" t="s">
        <v>404</v>
      </c>
      <c r="M248" s="3" t="s">
        <v>2205</v>
      </c>
      <c r="N248" s="1" t="s">
        <v>2820</v>
      </c>
      <c r="O248" s="1" t="s">
        <v>1316</v>
      </c>
      <c r="P248" s="1">
        <v>8938</v>
      </c>
      <c r="Q248" s="1" t="s">
        <v>2821</v>
      </c>
      <c r="R248" s="1" t="s">
        <v>404</v>
      </c>
      <c r="S248" s="1">
        <v>30936</v>
      </c>
      <c r="T248" s="1" t="s">
        <v>404</v>
      </c>
    </row>
    <row r="249" spans="1:20" ht="15" customHeight="1" x14ac:dyDescent="0.25">
      <c r="A249" t="s">
        <v>1155</v>
      </c>
      <c r="B249" t="s">
        <v>56</v>
      </c>
      <c r="C249" s="35">
        <v>28941</v>
      </c>
      <c r="D249" s="1" t="str">
        <f>LEFT(PLAYERIDMAP[[#This Row],[PLAYERNAME]],FIND(" ",PLAYERIDMAP[[#This Row],[PLAYERNAME]],1))</f>
        <v xml:space="preserve">Michael </v>
      </c>
      <c r="E249" s="1" t="str">
        <f>MID(PLAYERIDMAP[PLAYERNAME],FIND(" ",PLAYERIDMAP[PLAYERNAME],1)+1,255)</f>
        <v>Cuddyer</v>
      </c>
      <c r="F249" t="s">
        <v>1038</v>
      </c>
      <c r="G249" t="s">
        <v>1222</v>
      </c>
      <c r="H249" s="2">
        <v>1534</v>
      </c>
      <c r="I249">
        <v>150212</v>
      </c>
      <c r="J249" t="s">
        <v>56</v>
      </c>
      <c r="K249" s="1">
        <v>23606</v>
      </c>
      <c r="L249" s="1" t="s">
        <v>56</v>
      </c>
      <c r="M249" s="1" t="s">
        <v>2822</v>
      </c>
      <c r="N249" s="1" t="s">
        <v>2823</v>
      </c>
      <c r="O249" s="1" t="s">
        <v>1155</v>
      </c>
      <c r="P249" s="1">
        <v>6637</v>
      </c>
      <c r="Q249" s="1" t="s">
        <v>2824</v>
      </c>
      <c r="R249" s="1" t="s">
        <v>56</v>
      </c>
      <c r="S249" s="1">
        <v>4604</v>
      </c>
      <c r="T249" s="1" t="s">
        <v>56</v>
      </c>
    </row>
    <row r="250" spans="1:20" ht="15" customHeight="1" x14ac:dyDescent="0.25">
      <c r="A250" t="s">
        <v>1681</v>
      </c>
      <c r="B250" t="s">
        <v>747</v>
      </c>
      <c r="C250" s="35">
        <v>31458</v>
      </c>
      <c r="D250" s="1" t="str">
        <f>LEFT(PLAYERIDMAP[[#This Row],[PLAYERNAME]],FIND(" ",PLAYERIDMAP[[#This Row],[PLAYERNAME]],1))</f>
        <v xml:space="preserve">Johnny </v>
      </c>
      <c r="E250" s="1" t="str">
        <f>MID(PLAYERIDMAP[PLAYERNAME],FIND(" ",PLAYERIDMAP[PLAYERNAME],1)+1,255)</f>
        <v>Cueto</v>
      </c>
      <c r="F250" t="s">
        <v>1040</v>
      </c>
      <c r="G250" t="s">
        <v>2163</v>
      </c>
      <c r="H250" s="2">
        <v>6893</v>
      </c>
      <c r="I250">
        <v>456501</v>
      </c>
      <c r="J250" t="s">
        <v>747</v>
      </c>
      <c r="K250" s="1">
        <v>288900</v>
      </c>
      <c r="L250" s="1" t="s">
        <v>747</v>
      </c>
      <c r="M250" s="1" t="s">
        <v>2825</v>
      </c>
      <c r="N250" s="1" t="s">
        <v>2826</v>
      </c>
      <c r="O250" s="1" t="s">
        <v>1681</v>
      </c>
      <c r="P250" s="1">
        <v>8172</v>
      </c>
      <c r="Q250" s="1" t="s">
        <v>2827</v>
      </c>
      <c r="R250" s="1" t="s">
        <v>747</v>
      </c>
      <c r="S250" s="1">
        <v>28955</v>
      </c>
      <c r="T250" s="1" t="s">
        <v>747</v>
      </c>
    </row>
    <row r="251" spans="1:20" ht="15" customHeight="1" x14ac:dyDescent="0.25">
      <c r="A251" t="s">
        <v>1857</v>
      </c>
      <c r="B251" t="s">
        <v>862</v>
      </c>
      <c r="C251" s="35">
        <v>31152</v>
      </c>
      <c r="D251" s="1" t="str">
        <f>LEFT(PLAYERIDMAP[[#This Row],[PLAYERNAME]],FIND(" ",PLAYERIDMAP[[#This Row],[PLAYERNAME]],1))</f>
        <v xml:space="preserve">John </v>
      </c>
      <c r="E251" s="1" t="str">
        <f>MID(PLAYERIDMAP[PLAYERNAME],FIND(" ",PLAYERIDMAP[PLAYERNAME],1)+1,255)</f>
        <v>Danks</v>
      </c>
      <c r="F251" t="s">
        <v>1056</v>
      </c>
      <c r="G251" t="s">
        <v>2163</v>
      </c>
      <c r="H251" s="2">
        <v>6329</v>
      </c>
      <c r="I251">
        <v>433579</v>
      </c>
      <c r="J251" t="s">
        <v>862</v>
      </c>
      <c r="K251" s="1">
        <v>538912</v>
      </c>
      <c r="L251" s="1" t="s">
        <v>862</v>
      </c>
      <c r="M251" s="1" t="s">
        <v>2828</v>
      </c>
      <c r="N251" s="1" t="s">
        <v>2829</v>
      </c>
      <c r="O251" s="1" t="s">
        <v>1857</v>
      </c>
      <c r="P251" s="1">
        <v>7808</v>
      </c>
      <c r="Q251" s="1" t="s">
        <v>2830</v>
      </c>
      <c r="R251" s="1" t="s">
        <v>862</v>
      </c>
      <c r="S251" s="1">
        <v>28508</v>
      </c>
      <c r="T251" s="1" t="s">
        <v>862</v>
      </c>
    </row>
    <row r="252" spans="1:20" ht="15" customHeight="1" x14ac:dyDescent="0.25">
      <c r="A252" t="s">
        <v>1576</v>
      </c>
      <c r="B252" t="s">
        <v>399</v>
      </c>
      <c r="C252" s="35">
        <v>31631</v>
      </c>
      <c r="D252" s="1" t="str">
        <f>LEFT(PLAYERIDMAP[[#This Row],[PLAYERNAME]],FIND(" ",PLAYERIDMAP[[#This Row],[PLAYERNAME]],1))</f>
        <v xml:space="preserve">Jordan </v>
      </c>
      <c r="E252" s="1" t="str">
        <f>MID(PLAYERIDMAP[PLAYERNAME],FIND(" ",PLAYERIDMAP[PLAYERNAME],1)+1,255)</f>
        <v>Danks</v>
      </c>
      <c r="F252" t="s">
        <v>1056</v>
      </c>
      <c r="G252" t="s">
        <v>1222</v>
      </c>
      <c r="H252" s="2">
        <v>9187</v>
      </c>
      <c r="I252">
        <v>458668</v>
      </c>
      <c r="J252" t="s">
        <v>399</v>
      </c>
      <c r="K252" s="1">
        <v>1665404</v>
      </c>
      <c r="L252" s="1" t="s">
        <v>399</v>
      </c>
      <c r="M252" s="3" t="s">
        <v>2205</v>
      </c>
      <c r="N252" s="3" t="s">
        <v>2205</v>
      </c>
      <c r="O252" s="1" t="s">
        <v>1576</v>
      </c>
      <c r="P252" s="1">
        <v>8682</v>
      </c>
      <c r="Q252" s="1" t="s">
        <v>2831</v>
      </c>
      <c r="R252" s="1" t="s">
        <v>399</v>
      </c>
      <c r="S252" s="1">
        <v>30449</v>
      </c>
      <c r="T252" s="1" t="s">
        <v>399</v>
      </c>
    </row>
    <row r="253" spans="1:20" x14ac:dyDescent="0.25">
      <c r="A253" t="s">
        <v>1090</v>
      </c>
      <c r="B253" t="s">
        <v>2832</v>
      </c>
      <c r="C253" s="35">
        <v>31798</v>
      </c>
      <c r="D253" s="1" t="str">
        <f>LEFT(PLAYERIDMAP[[#This Row],[PLAYERNAME]],FIND(" ",PLAYERIDMAP[[#This Row],[PLAYERNAME]],1))</f>
        <v xml:space="preserve">Chase </v>
      </c>
      <c r="E253" s="1" t="str">
        <f>MID(PLAYERIDMAP[PLAYERNAME],FIND(" ",PLAYERIDMAP[PLAYERNAME],1)+1,255)</f>
        <v>d'Arnaud</v>
      </c>
      <c r="F253" t="s">
        <v>1048</v>
      </c>
      <c r="G253" t="s">
        <v>1219</v>
      </c>
      <c r="H253" s="2">
        <v>6652</v>
      </c>
      <c r="I253">
        <v>488818</v>
      </c>
      <c r="J253" t="s">
        <v>2832</v>
      </c>
      <c r="K253" s="1">
        <v>1740922</v>
      </c>
      <c r="L253" s="1" t="s">
        <v>2832</v>
      </c>
      <c r="M253" s="3" t="s">
        <v>2205</v>
      </c>
      <c r="N253" s="3" t="s">
        <v>2205</v>
      </c>
      <c r="O253" s="1" t="s">
        <v>1090</v>
      </c>
      <c r="P253" s="1">
        <v>8974</v>
      </c>
      <c r="Q253" s="1" t="s">
        <v>2833</v>
      </c>
      <c r="R253" s="1" t="s">
        <v>2832</v>
      </c>
      <c r="S253" s="1">
        <v>30676</v>
      </c>
      <c r="T253" s="1" t="s">
        <v>2832</v>
      </c>
    </row>
    <row r="254" spans="1:20" ht="15" customHeight="1" x14ac:dyDescent="0.25">
      <c r="A254" t="s">
        <v>1230</v>
      </c>
      <c r="B254" t="s">
        <v>2834</v>
      </c>
      <c r="C254" s="35">
        <v>32549</v>
      </c>
      <c r="D254" s="1" t="str">
        <f>LEFT(PLAYERIDMAP[[#This Row],[PLAYERNAME]],FIND(" ",PLAYERIDMAP[[#This Row],[PLAYERNAME]],1))</f>
        <v xml:space="preserve">Travis </v>
      </c>
      <c r="E254" s="1" t="str">
        <f>MID(PLAYERIDMAP[PLAYERNAME],FIND(" ",PLAYERIDMAP[PLAYERNAME],1)+1,255)</f>
        <v>D'Arnaud</v>
      </c>
      <c r="F254" t="s">
        <v>1050</v>
      </c>
      <c r="G254" t="s">
        <v>1215</v>
      </c>
      <c r="H254" s="2">
        <v>7739</v>
      </c>
      <c r="I254">
        <v>518595</v>
      </c>
      <c r="J254" t="s">
        <v>291</v>
      </c>
      <c r="K254" s="1">
        <v>1730742</v>
      </c>
      <c r="L254" s="1" t="s">
        <v>291</v>
      </c>
      <c r="M254" s="3" t="s">
        <v>2205</v>
      </c>
      <c r="N254" s="3" t="s">
        <v>2205</v>
      </c>
      <c r="O254" s="1" t="s">
        <v>1230</v>
      </c>
      <c r="P254" s="1">
        <v>9096</v>
      </c>
      <c r="Q254" s="1" t="s">
        <v>2835</v>
      </c>
      <c r="R254" s="1" t="s">
        <v>291</v>
      </c>
      <c r="S254" s="1">
        <v>29951</v>
      </c>
      <c r="T254" s="1" t="s">
        <v>291</v>
      </c>
    </row>
    <row r="255" spans="1:20" ht="15" customHeight="1" x14ac:dyDescent="0.25">
      <c r="A255" t="s">
        <v>1108</v>
      </c>
      <c r="B255" t="s">
        <v>2836</v>
      </c>
      <c r="C255" s="35">
        <v>31796</v>
      </c>
      <c r="D255" s="1" t="str">
        <f>LEFT(PLAYERIDMAP[[#This Row],[PLAYERNAME]],FIND(" ",PLAYERIDMAP[[#This Row],[PLAYERNAME]],1))</f>
        <v xml:space="preserve">James </v>
      </c>
      <c r="E255" s="1" t="str">
        <f>MID(PLAYERIDMAP[PLAYERNAME],FIND(" ",PLAYERIDMAP[PLAYERNAME],1)+1,255)</f>
        <v>Darnell</v>
      </c>
      <c r="F255" t="s">
        <v>1051</v>
      </c>
      <c r="G255" t="s">
        <v>6</v>
      </c>
      <c r="H255" s="2">
        <v>9060</v>
      </c>
      <c r="I255">
        <v>543083</v>
      </c>
      <c r="J255" t="s">
        <v>2836</v>
      </c>
      <c r="K255" s="1">
        <v>1717003</v>
      </c>
      <c r="L255" s="1" t="s">
        <v>2836</v>
      </c>
      <c r="M255" s="3" t="s">
        <v>2205</v>
      </c>
      <c r="N255" s="1" t="s">
        <v>2837</v>
      </c>
      <c r="O255" s="1" t="s">
        <v>1108</v>
      </c>
      <c r="P255" s="1">
        <v>9014</v>
      </c>
      <c r="Q255" s="1" t="s">
        <v>2838</v>
      </c>
      <c r="R255" s="1" t="s">
        <v>2836</v>
      </c>
      <c r="S255" s="1"/>
      <c r="T255" s="1"/>
    </row>
    <row r="256" spans="1:20" ht="15" customHeight="1" x14ac:dyDescent="0.25">
      <c r="A256" t="s">
        <v>1653</v>
      </c>
      <c r="B256" t="s">
        <v>555</v>
      </c>
      <c r="C256" s="35">
        <v>31640</v>
      </c>
      <c r="D256" s="1" t="str">
        <f>LEFT(PLAYERIDMAP[[#This Row],[PLAYERNAME]],FIND(" ",PLAYERIDMAP[[#This Row],[PLAYERNAME]],1))</f>
        <v xml:space="preserve">Yu </v>
      </c>
      <c r="E256" s="1" t="str">
        <f>MID(PLAYERIDMAP[PLAYERNAME],FIND(" ",PLAYERIDMAP[PLAYERNAME],1)+1,255)</f>
        <v>Darvish</v>
      </c>
      <c r="F256" t="s">
        <v>1036</v>
      </c>
      <c r="G256" t="s">
        <v>2163</v>
      </c>
      <c r="H256" s="2">
        <v>13074</v>
      </c>
      <c r="I256">
        <v>506433</v>
      </c>
      <c r="J256" t="s">
        <v>555</v>
      </c>
      <c r="K256" s="1">
        <v>1937347</v>
      </c>
      <c r="L256" s="1" t="s">
        <v>555</v>
      </c>
      <c r="M256" s="1" t="s">
        <v>2839</v>
      </c>
      <c r="N256" s="3" t="s">
        <v>2205</v>
      </c>
      <c r="O256" s="1" t="s">
        <v>1653</v>
      </c>
      <c r="P256" s="1">
        <v>9095</v>
      </c>
      <c r="Q256" s="1" t="s">
        <v>2840</v>
      </c>
      <c r="R256" s="1" t="s">
        <v>555</v>
      </c>
      <c r="S256" s="1">
        <v>32055</v>
      </c>
      <c r="T256" s="1" t="s">
        <v>555</v>
      </c>
    </row>
    <row r="257" spans="1:20" s="53" customFormat="1" ht="15" customHeight="1" x14ac:dyDescent="0.25">
      <c r="A257" s="53" t="s">
        <v>5292</v>
      </c>
      <c r="B257" s="53" t="s">
        <v>5293</v>
      </c>
      <c r="C257" s="56">
        <v>33323</v>
      </c>
      <c r="D257" s="54" t="str">
        <f>LEFT(PLAYERIDMAP[[#This Row],[PLAYERNAME]],FIND(" ",PLAYERIDMAP[[#This Row],[PLAYERNAME]],1))</f>
        <v xml:space="preserve">Matt </v>
      </c>
      <c r="E257" s="54" t="str">
        <f>MID(PLAYERIDMAP[PLAYERNAME],FIND(" ",PLAYERIDMAP[PLAYERNAME],1)+1,255)</f>
        <v>Davidson</v>
      </c>
      <c r="F257" s="54" t="s">
        <v>1056</v>
      </c>
      <c r="G257" s="53" t="s">
        <v>6</v>
      </c>
      <c r="H257" s="55">
        <v>7226</v>
      </c>
      <c r="I257" s="54">
        <v>571602</v>
      </c>
      <c r="J257" s="54" t="s">
        <v>5293</v>
      </c>
      <c r="K257" s="54">
        <v>1803183</v>
      </c>
      <c r="L257" s="54" t="s">
        <v>5293</v>
      </c>
      <c r="M257" s="54"/>
      <c r="N257" s="3"/>
      <c r="O257" s="54"/>
      <c r="P257" s="54"/>
      <c r="Q257" s="54"/>
      <c r="R257" s="54"/>
      <c r="S257" s="54">
        <v>31145</v>
      </c>
      <c r="T257" s="54" t="s">
        <v>5293</v>
      </c>
    </row>
    <row r="258" spans="1:20" x14ac:dyDescent="0.25">
      <c r="A258" t="s">
        <v>1227</v>
      </c>
      <c r="B258" t="s">
        <v>24</v>
      </c>
      <c r="C258" s="35">
        <v>31488</v>
      </c>
      <c r="D258" s="1" t="str">
        <f>LEFT(PLAYERIDMAP[[#This Row],[PLAYERNAME]],FIND(" ",PLAYERIDMAP[[#This Row],[PLAYERNAME]],1))</f>
        <v xml:space="preserve">Chris </v>
      </c>
      <c r="E258" s="1" t="str">
        <f>MID(PLAYERIDMAP[PLAYERNAME],FIND(" ",PLAYERIDMAP[PLAYERNAME],1)+1,255)</f>
        <v>Davis</v>
      </c>
      <c r="F258" t="s">
        <v>1033</v>
      </c>
      <c r="G258" t="s">
        <v>4</v>
      </c>
      <c r="H258" s="2">
        <v>9272</v>
      </c>
      <c r="I258">
        <v>448801</v>
      </c>
      <c r="J258" t="s">
        <v>24</v>
      </c>
      <c r="K258" s="1">
        <v>1514565</v>
      </c>
      <c r="L258" s="1" t="s">
        <v>24</v>
      </c>
      <c r="M258" s="1" t="s">
        <v>2841</v>
      </c>
      <c r="N258" s="1" t="s">
        <v>2842</v>
      </c>
      <c r="O258" s="1" t="s">
        <v>1227</v>
      </c>
      <c r="P258" s="1">
        <v>8285</v>
      </c>
      <c r="Q258" s="1" t="s">
        <v>2843</v>
      </c>
      <c r="R258" s="1" t="s">
        <v>24</v>
      </c>
      <c r="S258" s="1">
        <v>29170</v>
      </c>
      <c r="T258" s="1" t="s">
        <v>24</v>
      </c>
    </row>
    <row r="259" spans="1:20" ht="15" customHeight="1" x14ac:dyDescent="0.25">
      <c r="A259" t="s">
        <v>2844</v>
      </c>
      <c r="B259" t="s">
        <v>2845</v>
      </c>
      <c r="C259" s="35">
        <v>32132</v>
      </c>
      <c r="D259" s="1" t="str">
        <f>LEFT(PLAYERIDMAP[[#This Row],[PLAYERNAME]],FIND(" ",PLAYERIDMAP[[#This Row],[PLAYERNAME]],1))</f>
        <v xml:space="preserve">Khris </v>
      </c>
      <c r="E259" s="1" t="str">
        <f>MID(PLAYERIDMAP[PLAYERNAME],FIND(" ",PLAYERIDMAP[PLAYERNAME],1)+1,255)</f>
        <v>Davis</v>
      </c>
      <c r="F259" s="1" t="s">
        <v>1047</v>
      </c>
      <c r="G259" t="s">
        <v>1222</v>
      </c>
      <c r="H259" s="2">
        <v>9112</v>
      </c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>
        <v>31478</v>
      </c>
      <c r="T259" s="1" t="s">
        <v>2845</v>
      </c>
    </row>
    <row r="260" spans="1:20" ht="15" customHeight="1" x14ac:dyDescent="0.25">
      <c r="A260" t="s">
        <v>1364</v>
      </c>
      <c r="B260" t="s">
        <v>310</v>
      </c>
      <c r="C260" s="35">
        <v>31858</v>
      </c>
      <c r="D260" s="1" t="str">
        <f>LEFT(PLAYERIDMAP[[#This Row],[PLAYERNAME]],FIND(" ",PLAYERIDMAP[[#This Row],[PLAYERNAME]],1))</f>
        <v xml:space="preserve">Ike </v>
      </c>
      <c r="E260" s="1" t="str">
        <f>MID(PLAYERIDMAP[PLAYERNAME],FIND(" ",PLAYERIDMAP[PLAYERNAME],1)+1,255)</f>
        <v>Davis</v>
      </c>
      <c r="F260" t="s">
        <v>1050</v>
      </c>
      <c r="G260" t="s">
        <v>4</v>
      </c>
      <c r="H260" s="2">
        <v>8433</v>
      </c>
      <c r="I260">
        <v>477195</v>
      </c>
      <c r="J260" t="s">
        <v>310</v>
      </c>
      <c r="K260" s="1">
        <v>1666191</v>
      </c>
      <c r="L260" s="1" t="s">
        <v>310</v>
      </c>
      <c r="M260" s="3" t="s">
        <v>2205</v>
      </c>
      <c r="N260" s="1" t="s">
        <v>2846</v>
      </c>
      <c r="O260" s="1" t="s">
        <v>1364</v>
      </c>
      <c r="P260" s="1">
        <v>8666</v>
      </c>
      <c r="Q260" s="1" t="s">
        <v>2847</v>
      </c>
      <c r="R260" s="1" t="s">
        <v>310</v>
      </c>
      <c r="S260" s="1">
        <v>30532</v>
      </c>
      <c r="T260" s="1" t="s">
        <v>310</v>
      </c>
    </row>
    <row r="261" spans="1:20" x14ac:dyDescent="0.25">
      <c r="A261" t="s">
        <v>1238</v>
      </c>
      <c r="B261" t="s">
        <v>151</v>
      </c>
      <c r="C261" s="35">
        <v>29513</v>
      </c>
      <c r="D261" s="1" t="str">
        <f>LEFT(PLAYERIDMAP[[#This Row],[PLAYERNAME]],FIND(" ",PLAYERIDMAP[[#This Row],[PLAYERNAME]],1))</f>
        <v xml:space="preserve">Rajai </v>
      </c>
      <c r="E261" s="1" t="str">
        <f>MID(PLAYERIDMAP[PLAYERNAME],FIND(" ",PLAYERIDMAP[PLAYERNAME],1)+1,255)</f>
        <v>Davis</v>
      </c>
      <c r="F261" t="s">
        <v>1030</v>
      </c>
      <c r="G261" t="s">
        <v>1222</v>
      </c>
      <c r="H261" s="2">
        <v>3708</v>
      </c>
      <c r="I261">
        <v>434658</v>
      </c>
      <c r="J261" t="s">
        <v>151</v>
      </c>
      <c r="K261" s="1">
        <v>533048</v>
      </c>
      <c r="L261" s="1" t="s">
        <v>151</v>
      </c>
      <c r="M261" s="1" t="s">
        <v>2848</v>
      </c>
      <c r="N261" s="1" t="s">
        <v>2849</v>
      </c>
      <c r="O261" s="1" t="s">
        <v>1238</v>
      </c>
      <c r="P261" s="1">
        <v>7835</v>
      </c>
      <c r="Q261" s="1" t="s">
        <v>2850</v>
      </c>
      <c r="R261" s="1" t="s">
        <v>151</v>
      </c>
      <c r="S261" s="1">
        <v>28545</v>
      </c>
      <c r="T261" s="1" t="s">
        <v>151</v>
      </c>
    </row>
    <row r="262" spans="1:20" x14ac:dyDescent="0.25">
      <c r="A262" t="s">
        <v>1839</v>
      </c>
      <c r="B262" t="s">
        <v>946</v>
      </c>
      <c r="C262" s="35">
        <v>31297</v>
      </c>
      <c r="D262" s="1" t="str">
        <f>LEFT(PLAYERIDMAP[[#This Row],[PLAYERNAME]],FIND(" ",PLAYERIDMAP[[#This Row],[PLAYERNAME]],1))</f>
        <v xml:space="preserve">Wade </v>
      </c>
      <c r="E262" s="1" t="str">
        <f>MID(PLAYERIDMAP[PLAYERNAME],FIND(" ",PLAYERIDMAP[PLAYERNAME],1)+1,255)</f>
        <v>Davis</v>
      </c>
      <c r="F262" t="s">
        <v>1046</v>
      </c>
      <c r="G262" t="s">
        <v>2163</v>
      </c>
      <c r="H262" s="2">
        <v>7441</v>
      </c>
      <c r="I262">
        <v>451584</v>
      </c>
      <c r="J262" t="s">
        <v>946</v>
      </c>
      <c r="K262" s="1">
        <v>1231630</v>
      </c>
      <c r="L262" s="1" t="s">
        <v>946</v>
      </c>
      <c r="M262" s="1" t="s">
        <v>2851</v>
      </c>
      <c r="N262" s="1" t="s">
        <v>2852</v>
      </c>
      <c r="O262" s="1" t="s">
        <v>1839</v>
      </c>
      <c r="P262" s="1">
        <v>8174</v>
      </c>
      <c r="Q262" s="1" t="s">
        <v>2853</v>
      </c>
      <c r="R262" s="1" t="s">
        <v>946</v>
      </c>
      <c r="S262" s="1">
        <v>28957</v>
      </c>
      <c r="T262" s="1" t="s">
        <v>946</v>
      </c>
    </row>
    <row r="263" spans="1:20" ht="15" customHeight="1" x14ac:dyDescent="0.25">
      <c r="A263" t="s">
        <v>1251</v>
      </c>
      <c r="B263" t="s">
        <v>87</v>
      </c>
      <c r="C263" s="35">
        <v>30783</v>
      </c>
      <c r="D263" s="1" t="str">
        <f>LEFT(PLAYERIDMAP[[#This Row],[PLAYERNAME]],FIND(" ",PLAYERIDMAP[[#This Row],[PLAYERNAME]],1))</f>
        <v xml:space="preserve">Alejandro </v>
      </c>
      <c r="E263" s="1" t="str">
        <f>MID(PLAYERIDMAP[PLAYERNAME],FIND(" ",PLAYERIDMAP[PLAYERNAME],1)+1,255)</f>
        <v>De Aza</v>
      </c>
      <c r="F263" t="s">
        <v>1056</v>
      </c>
      <c r="G263" t="s">
        <v>1222</v>
      </c>
      <c r="H263" s="2">
        <v>3371</v>
      </c>
      <c r="I263">
        <v>457477</v>
      </c>
      <c r="J263" t="s">
        <v>87</v>
      </c>
      <c r="K263" s="1">
        <v>1104254</v>
      </c>
      <c r="L263" s="1" t="s">
        <v>87</v>
      </c>
      <c r="M263" s="1" t="s">
        <v>2854</v>
      </c>
      <c r="N263" s="1" t="s">
        <v>2855</v>
      </c>
      <c r="O263" s="1" t="s">
        <v>1251</v>
      </c>
      <c r="P263" s="1">
        <v>7996</v>
      </c>
      <c r="Q263" s="1" t="s">
        <v>2856</v>
      </c>
      <c r="R263" s="1" t="s">
        <v>87</v>
      </c>
      <c r="S263" s="1">
        <v>28728</v>
      </c>
      <c r="T263" s="1" t="s">
        <v>87</v>
      </c>
    </row>
    <row r="264" spans="1:20" ht="15" customHeight="1" x14ac:dyDescent="0.25">
      <c r="A264" t="s">
        <v>1606</v>
      </c>
      <c r="B264" t="s">
        <v>516</v>
      </c>
      <c r="C264" s="35">
        <v>32927</v>
      </c>
      <c r="D264" s="1" t="str">
        <f>LEFT(PLAYERIDMAP[[#This Row],[PLAYERNAME]],FIND(" ",PLAYERIDMAP[[#This Row],[PLAYERNAME]],1))</f>
        <v xml:space="preserve">Jaff </v>
      </c>
      <c r="E264" s="1" t="str">
        <f>MID(PLAYERIDMAP[PLAYERNAME],FIND(" ",PLAYERIDMAP[PLAYERNAME],1)+1,255)</f>
        <v>Decker</v>
      </c>
      <c r="F264" t="s">
        <v>1051</v>
      </c>
      <c r="G264" t="s">
        <v>1222</v>
      </c>
      <c r="H264" s="2" t="s">
        <v>517</v>
      </c>
      <c r="I264">
        <v>543094</v>
      </c>
      <c r="J264" t="s">
        <v>516</v>
      </c>
      <c r="K264" s="3" t="s">
        <v>2205</v>
      </c>
      <c r="L264" s="3" t="s">
        <v>2205</v>
      </c>
      <c r="M264" s="3" t="s">
        <v>2205</v>
      </c>
      <c r="N264" s="3" t="s">
        <v>2205</v>
      </c>
      <c r="O264" s="3" t="s">
        <v>2205</v>
      </c>
      <c r="P264" s="3" t="s">
        <v>2205</v>
      </c>
      <c r="Q264" s="3" t="s">
        <v>2205</v>
      </c>
      <c r="R264" s="3" t="s">
        <v>2205</v>
      </c>
      <c r="S264" s="3">
        <v>31259</v>
      </c>
      <c r="T264" s="1" t="s">
        <v>516</v>
      </c>
    </row>
    <row r="265" spans="1:20" x14ac:dyDescent="0.25">
      <c r="A265" t="s">
        <v>2146</v>
      </c>
      <c r="B265" t="s">
        <v>772</v>
      </c>
      <c r="C265" s="35">
        <v>30499</v>
      </c>
      <c r="D265" s="1" t="str">
        <f>LEFT(PLAYERIDMAP[[#This Row],[PLAYERNAME]],FIND(" ",PLAYERIDMAP[[#This Row],[PLAYERNAME]],1))</f>
        <v xml:space="preserve">Samuel </v>
      </c>
      <c r="E265" s="1" t="str">
        <f>MID(PLAYERIDMAP[PLAYERNAME],FIND(" ",PLAYERIDMAP[PLAYERNAME],1)+1,255)</f>
        <v>Deduno</v>
      </c>
      <c r="F265" t="s">
        <v>1052</v>
      </c>
      <c r="G265" t="s">
        <v>2163</v>
      </c>
      <c r="H265" s="2">
        <v>5285</v>
      </c>
      <c r="I265">
        <v>465679</v>
      </c>
      <c r="J265" t="s">
        <v>772</v>
      </c>
      <c r="K265" s="1">
        <v>1654378</v>
      </c>
      <c r="L265" s="1" t="s">
        <v>772</v>
      </c>
      <c r="M265" s="1" t="s">
        <v>2857</v>
      </c>
      <c r="N265" s="1" t="s">
        <v>2858</v>
      </c>
      <c r="O265" s="1" t="s">
        <v>2146</v>
      </c>
      <c r="P265" s="1">
        <v>8604</v>
      </c>
      <c r="Q265" s="1" t="s">
        <v>2859</v>
      </c>
      <c r="R265" s="1" t="s">
        <v>772</v>
      </c>
      <c r="S265" s="1">
        <v>30076</v>
      </c>
      <c r="T265" s="1" t="s">
        <v>772</v>
      </c>
    </row>
    <row r="266" spans="1:20" x14ac:dyDescent="0.25">
      <c r="A266" t="s">
        <v>1973</v>
      </c>
      <c r="B266" t="s">
        <v>800</v>
      </c>
      <c r="C266" s="35">
        <v>32071</v>
      </c>
      <c r="D266" s="1" t="str">
        <f>LEFT(PLAYERIDMAP[[#This Row],[PLAYERNAME]],FIND(" ",PLAYERIDMAP[[#This Row],[PLAYERNAME]],1))</f>
        <v xml:space="preserve">Justin </v>
      </c>
      <c r="E266" s="1" t="str">
        <f>MID(PLAYERIDMAP[PLAYERNAME],FIND(" ",PLAYERIDMAP[PLAYERNAME],1)+1,255)</f>
        <v>De Fratus</v>
      </c>
      <c r="F266" t="s">
        <v>1054</v>
      </c>
      <c r="G266" t="s">
        <v>2163</v>
      </c>
      <c r="H266" s="2">
        <v>4955</v>
      </c>
      <c r="I266">
        <v>518603</v>
      </c>
      <c r="J266" t="s">
        <v>800</v>
      </c>
      <c r="K266" s="1">
        <v>1784923</v>
      </c>
      <c r="L266" s="1" t="s">
        <v>800</v>
      </c>
      <c r="M266" s="3" t="s">
        <v>2205</v>
      </c>
      <c r="N266" s="1" t="s">
        <v>2860</v>
      </c>
      <c r="O266" s="1" t="s">
        <v>1973</v>
      </c>
      <c r="P266" s="1">
        <v>9085</v>
      </c>
      <c r="Q266" s="1" t="s">
        <v>2861</v>
      </c>
      <c r="R266" s="1" t="s">
        <v>800</v>
      </c>
      <c r="S266" s="1">
        <v>30976</v>
      </c>
      <c r="T266" s="1" t="s">
        <v>800</v>
      </c>
    </row>
    <row r="267" spans="1:20" x14ac:dyDescent="0.25">
      <c r="A267" t="s">
        <v>1172</v>
      </c>
      <c r="B267" t="s">
        <v>240</v>
      </c>
      <c r="C267" s="35">
        <v>29209</v>
      </c>
      <c r="D267" s="1" t="str">
        <f>LEFT(PLAYERIDMAP[[#This Row],[PLAYERNAME]],FIND(" ",PLAYERIDMAP[[#This Row],[PLAYERNAME]],1))</f>
        <v xml:space="preserve">David </v>
      </c>
      <c r="E267" s="1" t="str">
        <f>MID(PLAYERIDMAP[PLAYERNAME],FIND(" ",PLAYERIDMAP[PLAYERNAME],1)+1,255)</f>
        <v>DeJesus</v>
      </c>
      <c r="F267" t="s">
        <v>1039</v>
      </c>
      <c r="G267" t="s">
        <v>1222</v>
      </c>
      <c r="H267" s="2">
        <v>1825</v>
      </c>
      <c r="I267">
        <v>430203</v>
      </c>
      <c r="J267" t="s">
        <v>240</v>
      </c>
      <c r="K267" s="1">
        <v>392080</v>
      </c>
      <c r="L267" s="1" t="s">
        <v>240</v>
      </c>
      <c r="M267" s="1" t="s">
        <v>2862</v>
      </c>
      <c r="N267" s="1" t="s">
        <v>2863</v>
      </c>
      <c r="O267" s="1" t="s">
        <v>1172</v>
      </c>
      <c r="P267" s="1">
        <v>7232</v>
      </c>
      <c r="Q267" s="1" t="s">
        <v>2864</v>
      </c>
      <c r="R267" s="1" t="s">
        <v>240</v>
      </c>
      <c r="S267" s="1">
        <v>5799</v>
      </c>
      <c r="T267" s="1" t="s">
        <v>240</v>
      </c>
    </row>
    <row r="268" spans="1:20" x14ac:dyDescent="0.25">
      <c r="A268" t="s">
        <v>1103</v>
      </c>
      <c r="B268" t="s">
        <v>2865</v>
      </c>
      <c r="C268" s="35">
        <v>31898</v>
      </c>
      <c r="D268" s="1" t="str">
        <f>LEFT(PLAYERIDMAP[[#This Row],[PLAYERNAME]],FIND(" ",PLAYERIDMAP[[#This Row],[PLAYERNAME]],1))</f>
        <v xml:space="preserve">Ivan </v>
      </c>
      <c r="E268" s="1" t="str">
        <f>MID(PLAYERIDMAP[PLAYERNAME],FIND(" ",PLAYERIDMAP[PLAYERNAME],1)+1,255)</f>
        <v>De Jesus</v>
      </c>
      <c r="F268" t="s">
        <v>1029</v>
      </c>
      <c r="G268" t="s">
        <v>5</v>
      </c>
      <c r="H268" s="2">
        <v>9886</v>
      </c>
      <c r="I268">
        <v>474443</v>
      </c>
      <c r="J268" t="s">
        <v>2865</v>
      </c>
      <c r="K268" s="1">
        <v>1098914</v>
      </c>
      <c r="L268" s="1" t="s">
        <v>2865</v>
      </c>
      <c r="M268" s="1" t="s">
        <v>2866</v>
      </c>
      <c r="N268" s="1" t="s">
        <v>2867</v>
      </c>
      <c r="O268" s="1" t="s">
        <v>1103</v>
      </c>
      <c r="P268" s="1">
        <v>8885</v>
      </c>
      <c r="Q268" s="1" t="s">
        <v>2868</v>
      </c>
      <c r="R268" s="1" t="s">
        <v>2865</v>
      </c>
      <c r="S268" s="1"/>
      <c r="T268" s="1"/>
    </row>
    <row r="269" spans="1:20" x14ac:dyDescent="0.25">
      <c r="A269" t="s">
        <v>1915</v>
      </c>
      <c r="B269" t="s">
        <v>697</v>
      </c>
      <c r="C269" s="35">
        <v>30514</v>
      </c>
      <c r="D269" s="1" t="str">
        <f>LEFT(PLAYERIDMAP[[#This Row],[PLAYERNAME]],FIND(" ",PLAYERIDMAP[[#This Row],[PLAYERNAME]],1))</f>
        <v xml:space="preserve">Steve </v>
      </c>
      <c r="E269" s="1" t="str">
        <f>MID(PLAYERIDMAP[PLAYERNAME],FIND(" ",PLAYERIDMAP[PLAYERNAME],1)+1,255)</f>
        <v>Delabar</v>
      </c>
      <c r="F269" t="s">
        <v>1037</v>
      </c>
      <c r="G269" t="s">
        <v>2163</v>
      </c>
      <c r="H269" s="2">
        <v>11827</v>
      </c>
      <c r="I269">
        <v>447755</v>
      </c>
      <c r="J269" t="s">
        <v>697</v>
      </c>
      <c r="K269" s="1">
        <v>1895303</v>
      </c>
      <c r="L269" s="1" t="s">
        <v>697</v>
      </c>
      <c r="M269" s="3" t="s">
        <v>2205</v>
      </c>
      <c r="N269" s="1" t="s">
        <v>2869</v>
      </c>
      <c r="O269" s="1" t="s">
        <v>1915</v>
      </c>
      <c r="P269" s="1">
        <v>9066</v>
      </c>
      <c r="Q269" s="1" t="s">
        <v>2870</v>
      </c>
      <c r="R269" s="1" t="s">
        <v>697</v>
      </c>
      <c r="S269" s="1">
        <v>32026</v>
      </c>
      <c r="T269" s="1" t="s">
        <v>697</v>
      </c>
    </row>
    <row r="270" spans="1:20" x14ac:dyDescent="0.25">
      <c r="A270" t="s">
        <v>2070</v>
      </c>
      <c r="B270" t="s">
        <v>920</v>
      </c>
      <c r="C270" s="35">
        <v>32571</v>
      </c>
      <c r="D270" s="1" t="str">
        <f>LEFT(PLAYERIDMAP[[#This Row],[PLAYERNAME]],FIND(" ",PLAYERIDMAP[[#This Row],[PLAYERNAME]],1))</f>
        <v xml:space="preserve">Rubby </v>
      </c>
      <c r="E270" s="1" t="str">
        <f>MID(PLAYERIDMAP[PLAYERNAME],FIND(" ",PLAYERIDMAP[PLAYERNAME],1)+1,255)</f>
        <v>de la Rosa</v>
      </c>
      <c r="F270" t="s">
        <v>1029</v>
      </c>
      <c r="G270" t="s">
        <v>2163</v>
      </c>
      <c r="H270" s="2">
        <v>3862</v>
      </c>
      <c r="I270">
        <v>523989</v>
      </c>
      <c r="J270" t="s">
        <v>2871</v>
      </c>
      <c r="K270" s="1">
        <v>1797923</v>
      </c>
      <c r="L270" s="1" t="s">
        <v>2871</v>
      </c>
      <c r="M270" s="1" t="s">
        <v>2872</v>
      </c>
      <c r="N270" s="1" t="s">
        <v>2873</v>
      </c>
      <c r="O270" s="1" t="s">
        <v>2070</v>
      </c>
      <c r="P270" s="1">
        <v>8941</v>
      </c>
      <c r="Q270" s="1" t="s">
        <v>2874</v>
      </c>
      <c r="R270" s="1" t="s">
        <v>2871</v>
      </c>
      <c r="S270" s="1">
        <v>31051</v>
      </c>
      <c r="T270" s="1" t="s">
        <v>2871</v>
      </c>
    </row>
    <row r="271" spans="1:20" ht="15" customHeight="1" x14ac:dyDescent="0.25">
      <c r="A271" t="s">
        <v>1873</v>
      </c>
      <c r="B271" t="s">
        <v>782</v>
      </c>
      <c r="C271" s="35">
        <v>32913</v>
      </c>
      <c r="D271" s="1" t="str">
        <f>LEFT(PLAYERIDMAP[[#This Row],[PLAYERNAME]],FIND(" ",PLAYERIDMAP[[#This Row],[PLAYERNAME]],1))</f>
        <v xml:space="preserve">Randall </v>
      </c>
      <c r="E271" s="1" t="str">
        <f>MID(PLAYERIDMAP[PLAYERNAME],FIND(" ",PLAYERIDMAP[PLAYERNAME],1)+1,255)</f>
        <v>Delgado</v>
      </c>
      <c r="F271" t="s">
        <v>1042</v>
      </c>
      <c r="G271" t="s">
        <v>2163</v>
      </c>
      <c r="H271" s="2">
        <v>5985</v>
      </c>
      <c r="I271">
        <v>517414</v>
      </c>
      <c r="J271" t="s">
        <v>782</v>
      </c>
      <c r="K271" s="1">
        <v>1753999</v>
      </c>
      <c r="L271" s="1" t="s">
        <v>782</v>
      </c>
      <c r="M271" s="1" t="s">
        <v>2875</v>
      </c>
      <c r="N271" s="1" t="s">
        <v>2876</v>
      </c>
      <c r="O271" s="1" t="s">
        <v>1873</v>
      </c>
      <c r="P271" s="1">
        <v>8847</v>
      </c>
      <c r="Q271" s="1" t="s">
        <v>2877</v>
      </c>
      <c r="R271" s="1" t="s">
        <v>782</v>
      </c>
      <c r="S271" s="1">
        <v>31093</v>
      </c>
      <c r="T271" s="1" t="s">
        <v>782</v>
      </c>
    </row>
    <row r="272" spans="1:20" ht="15" customHeight="1" x14ac:dyDescent="0.25">
      <c r="A272" t="s">
        <v>1978</v>
      </c>
      <c r="B272" t="s">
        <v>2878</v>
      </c>
      <c r="C272" s="35">
        <v>31458</v>
      </c>
      <c r="D272" s="1" t="str">
        <f>LEFT(PLAYERIDMAP[[#This Row],[PLAYERNAME]],FIND(" ",PLAYERIDMAP[[#This Row],[PLAYERNAME]],1))</f>
        <v xml:space="preserve">Fautino </v>
      </c>
      <c r="E272" s="1" t="str">
        <f>MID(PLAYERIDMAP[PLAYERNAME],FIND(" ",PLAYERIDMAP[PLAYERNAME],1)+1,255)</f>
        <v>De Los Santos</v>
      </c>
      <c r="F272" t="s">
        <v>1051</v>
      </c>
      <c r="G272" t="s">
        <v>2163</v>
      </c>
      <c r="H272" s="2">
        <v>5841</v>
      </c>
      <c r="I272">
        <v>501745</v>
      </c>
      <c r="J272" t="s">
        <v>2878</v>
      </c>
      <c r="K272" s="1">
        <v>1602163</v>
      </c>
      <c r="L272" s="1" t="s">
        <v>2878</v>
      </c>
      <c r="M272" s="1" t="s">
        <v>2879</v>
      </c>
      <c r="N272" s="1" t="s">
        <v>2880</v>
      </c>
      <c r="O272" s="1" t="s">
        <v>1978</v>
      </c>
      <c r="P272" s="1">
        <v>8936</v>
      </c>
      <c r="Q272" s="1" t="s">
        <v>2881</v>
      </c>
      <c r="R272" s="1" t="s">
        <v>2878</v>
      </c>
      <c r="S272" s="1"/>
      <c r="T272" s="1"/>
    </row>
    <row r="273" spans="1:20" ht="15" customHeight="1" x14ac:dyDescent="0.25">
      <c r="A273" t="s">
        <v>2155</v>
      </c>
      <c r="B273" t="s">
        <v>2882</v>
      </c>
      <c r="C273" s="35">
        <v>31336</v>
      </c>
      <c r="D273" s="1" t="str">
        <f>LEFT(PLAYERIDMAP[[#This Row],[PLAYERNAME]],FIND(" ",PLAYERIDMAP[[#This Row],[PLAYERNAME]],1))</f>
        <v xml:space="preserve">Enerio </v>
      </c>
      <c r="E273" s="1" t="str">
        <f>MID(PLAYERIDMAP[PLAYERNAME],FIND(" ",PLAYERIDMAP[PLAYERNAME],1)+1,255)</f>
        <v>Del Rosario</v>
      </c>
      <c r="F273" t="s">
        <v>1053</v>
      </c>
      <c r="G273" t="s">
        <v>2163</v>
      </c>
      <c r="H273" s="2">
        <v>4204</v>
      </c>
      <c r="I273">
        <v>491688</v>
      </c>
      <c r="J273" t="s">
        <v>2882</v>
      </c>
      <c r="K273" s="1">
        <v>1725344</v>
      </c>
      <c r="L273" s="1" t="s">
        <v>2882</v>
      </c>
      <c r="M273" s="1" t="s">
        <v>2883</v>
      </c>
      <c r="N273" s="1" t="s">
        <v>2884</v>
      </c>
      <c r="O273" s="1" t="s">
        <v>2155</v>
      </c>
      <c r="P273" s="1">
        <v>8734</v>
      </c>
      <c r="Q273" s="1" t="s">
        <v>2885</v>
      </c>
      <c r="R273" s="1" t="s">
        <v>2882</v>
      </c>
      <c r="S273" s="1"/>
      <c r="T273" s="1"/>
    </row>
    <row r="274" spans="1:20" ht="15" customHeight="1" x14ac:dyDescent="0.25">
      <c r="A274" t="s">
        <v>1721</v>
      </c>
      <c r="B274" t="s">
        <v>771</v>
      </c>
      <c r="C274" s="35">
        <v>28248</v>
      </c>
      <c r="D274" s="1" t="str">
        <f>LEFT(PLAYERIDMAP[[#This Row],[PLAYERNAME]],FIND(" ",PLAYERIDMAP[[#This Row],[PLAYERNAME]],1))</f>
        <v xml:space="preserve">Ryan </v>
      </c>
      <c r="E274" s="1" t="str">
        <f>MID(PLAYERIDMAP[PLAYERNAME],FIND(" ",PLAYERIDMAP[PLAYERNAME],1)+1,255)</f>
        <v>Dempster</v>
      </c>
      <c r="F274" t="s">
        <v>1029</v>
      </c>
      <c r="G274" t="s">
        <v>2163</v>
      </c>
      <c r="H274" s="2">
        <v>517</v>
      </c>
      <c r="I274">
        <v>133225</v>
      </c>
      <c r="J274" t="s">
        <v>771</v>
      </c>
      <c r="K274" s="1">
        <v>11032</v>
      </c>
      <c r="L274" s="1" t="s">
        <v>771</v>
      </c>
      <c r="M274" s="1" t="s">
        <v>2886</v>
      </c>
      <c r="N274" s="1" t="s">
        <v>2887</v>
      </c>
      <c r="O274" s="1" t="s">
        <v>1721</v>
      </c>
      <c r="P274" s="1">
        <v>6006</v>
      </c>
      <c r="Q274" s="1" t="s">
        <v>2888</v>
      </c>
      <c r="R274" s="1" t="s">
        <v>771</v>
      </c>
      <c r="S274" s="1">
        <v>3845</v>
      </c>
      <c r="T274" s="1" t="s">
        <v>771</v>
      </c>
    </row>
    <row r="275" spans="1:20" x14ac:dyDescent="0.25">
      <c r="A275" t="s">
        <v>1194</v>
      </c>
      <c r="B275" t="s">
        <v>157</v>
      </c>
      <c r="C275" s="35">
        <v>29417</v>
      </c>
      <c r="D275" s="1" t="str">
        <f>LEFT(PLAYERIDMAP[[#This Row],[PLAYERNAME]],FIND(" ",PLAYERIDMAP[[#This Row],[PLAYERNAME]],1))</f>
        <v xml:space="preserve">Chris </v>
      </c>
      <c r="E275" s="1" t="str">
        <f>MID(PLAYERIDMAP[PLAYERNAME],FIND(" ",PLAYERIDMAP[PLAYERNAME],1)+1,255)</f>
        <v>Denorfia</v>
      </c>
      <c r="F275" t="s">
        <v>1051</v>
      </c>
      <c r="G275" t="s">
        <v>1222</v>
      </c>
      <c r="H275" s="2">
        <v>4400</v>
      </c>
      <c r="I275">
        <v>456121</v>
      </c>
      <c r="J275" t="s">
        <v>157</v>
      </c>
      <c r="K275" s="1">
        <v>392533</v>
      </c>
      <c r="L275" s="1" t="s">
        <v>157</v>
      </c>
      <c r="M275" s="1" t="s">
        <v>2889</v>
      </c>
      <c r="N275" s="1" t="s">
        <v>2890</v>
      </c>
      <c r="O275" s="1" t="s">
        <v>1194</v>
      </c>
      <c r="P275" s="1">
        <v>7665</v>
      </c>
      <c r="Q275" s="1" t="s">
        <v>2891</v>
      </c>
      <c r="R275" s="1" t="s">
        <v>157</v>
      </c>
      <c r="S275" s="1">
        <v>6431</v>
      </c>
      <c r="T275" s="1" t="s">
        <v>157</v>
      </c>
    </row>
    <row r="276" spans="1:20" ht="15" customHeight="1" x14ac:dyDescent="0.25">
      <c r="A276" t="s">
        <v>1450</v>
      </c>
      <c r="B276" t="s">
        <v>301</v>
      </c>
      <c r="C276" s="35">
        <v>27451</v>
      </c>
      <c r="D276" s="1" t="str">
        <f>LEFT(PLAYERIDMAP[[#This Row],[PLAYERNAME]],FIND(" ",PLAYERIDMAP[[#This Row],[PLAYERNAME]],1))</f>
        <v xml:space="preserve">Mark </v>
      </c>
      <c r="E276" s="1" t="str">
        <f>MID(PLAYERIDMAP[PLAYERNAME],FIND(" ",PLAYERIDMAP[PLAYERNAME],1)+1,255)</f>
        <v>DeRosa</v>
      </c>
      <c r="F276" t="s">
        <v>1037</v>
      </c>
      <c r="G276" t="s">
        <v>6</v>
      </c>
      <c r="H276" s="2">
        <v>1392</v>
      </c>
      <c r="I276">
        <v>136660</v>
      </c>
      <c r="J276" t="s">
        <v>301</v>
      </c>
      <c r="K276" s="1">
        <v>18618</v>
      </c>
      <c r="L276" s="1" t="s">
        <v>301</v>
      </c>
      <c r="M276" s="1" t="s">
        <v>2892</v>
      </c>
      <c r="N276" s="1" t="s">
        <v>2893</v>
      </c>
      <c r="O276" s="1" t="s">
        <v>1450</v>
      </c>
      <c r="P276" s="1">
        <v>6094</v>
      </c>
      <c r="Q276" s="1" t="s">
        <v>2894</v>
      </c>
      <c r="R276" s="1" t="s">
        <v>301</v>
      </c>
      <c r="S276" s="1">
        <v>3933</v>
      </c>
      <c r="T276" s="1" t="s">
        <v>301</v>
      </c>
    </row>
    <row r="277" spans="1:20" x14ac:dyDescent="0.25">
      <c r="A277" t="s">
        <v>1386</v>
      </c>
      <c r="B277" t="s">
        <v>223</v>
      </c>
      <c r="C277" s="35">
        <v>31704</v>
      </c>
      <c r="D277" s="1" t="str">
        <f>LEFT(PLAYERIDMAP[[#This Row],[PLAYERNAME]],FIND(" ",PLAYERIDMAP[[#This Row],[PLAYERNAME]],1))</f>
        <v xml:space="preserve">Daniel </v>
      </c>
      <c r="E277" s="1" t="str">
        <f>MID(PLAYERIDMAP[PLAYERNAME],FIND(" ",PLAYERIDMAP[PLAYERNAME],1)+1,255)</f>
        <v>Descalso</v>
      </c>
      <c r="F277" t="s">
        <v>1031</v>
      </c>
      <c r="G277" t="s">
        <v>5</v>
      </c>
      <c r="H277" s="2">
        <v>8392</v>
      </c>
      <c r="I277">
        <v>518614</v>
      </c>
      <c r="J277" t="s">
        <v>223</v>
      </c>
      <c r="K277" s="1">
        <v>1670490</v>
      </c>
      <c r="L277" s="1" t="s">
        <v>223</v>
      </c>
      <c r="M277" s="3" t="s">
        <v>2205</v>
      </c>
      <c r="N277" s="1" t="s">
        <v>2895</v>
      </c>
      <c r="O277" s="1" t="s">
        <v>1386</v>
      </c>
      <c r="P277" s="1">
        <v>8831</v>
      </c>
      <c r="Q277" s="1" t="s">
        <v>2896</v>
      </c>
      <c r="R277" s="1" t="s">
        <v>223</v>
      </c>
      <c r="S277" s="1">
        <v>30475</v>
      </c>
      <c r="T277" s="1" t="s">
        <v>223</v>
      </c>
    </row>
    <row r="278" spans="1:20" ht="15" customHeight="1" x14ac:dyDescent="0.25">
      <c r="A278" t="s">
        <v>1216</v>
      </c>
      <c r="B278" t="s">
        <v>44</v>
      </c>
      <c r="C278" s="35">
        <v>31310</v>
      </c>
      <c r="D278" s="1" t="str">
        <f>LEFT(PLAYERIDMAP[[#This Row],[PLAYERNAME]],FIND(" ",PLAYERIDMAP[[#This Row],[PLAYERNAME]],1))</f>
        <v xml:space="preserve">Ian </v>
      </c>
      <c r="E278" s="1" t="str">
        <f>MID(PLAYERIDMAP[PLAYERNAME],FIND(" ",PLAYERIDMAP[PLAYERNAME],1)+1,255)</f>
        <v>Desmond</v>
      </c>
      <c r="F278" t="s">
        <v>1043</v>
      </c>
      <c r="G278" t="s">
        <v>1219</v>
      </c>
      <c r="H278" s="2">
        <v>6885</v>
      </c>
      <c r="I278">
        <v>435622</v>
      </c>
      <c r="J278" t="s">
        <v>44</v>
      </c>
      <c r="K278" s="1">
        <v>546867</v>
      </c>
      <c r="L278" s="1" t="s">
        <v>44</v>
      </c>
      <c r="M278" s="1" t="s">
        <v>2897</v>
      </c>
      <c r="N278" s="1" t="s">
        <v>2898</v>
      </c>
      <c r="O278" s="1" t="s">
        <v>1216</v>
      </c>
      <c r="P278" s="1">
        <v>8589</v>
      </c>
      <c r="Q278" s="1" t="s">
        <v>2899</v>
      </c>
      <c r="R278" s="1" t="s">
        <v>44</v>
      </c>
      <c r="S278" s="1">
        <v>29646</v>
      </c>
      <c r="T278" s="1" t="s">
        <v>44</v>
      </c>
    </row>
    <row r="279" spans="1:20" ht="15" customHeight="1" x14ac:dyDescent="0.25">
      <c r="A279" t="s">
        <v>1789</v>
      </c>
      <c r="B279" t="s">
        <v>969</v>
      </c>
      <c r="C279" s="35">
        <v>31477</v>
      </c>
      <c r="D279" s="1" t="str">
        <f>LEFT(PLAYERIDMAP[[#This Row],[PLAYERNAME]],FIND(" ",PLAYERIDMAP[[#This Row],[PLAYERNAME]],1))</f>
        <v xml:space="preserve">Ross </v>
      </c>
      <c r="E279" s="1" t="str">
        <f>MID(PLAYERIDMAP[PLAYERNAME],FIND(" ",PLAYERIDMAP[PLAYERNAME],1)+1,255)</f>
        <v>Detwiler</v>
      </c>
      <c r="F279" t="s">
        <v>1043</v>
      </c>
      <c r="G279" t="s">
        <v>2163</v>
      </c>
      <c r="H279" s="2">
        <v>2859</v>
      </c>
      <c r="I279">
        <v>446321</v>
      </c>
      <c r="J279" t="s">
        <v>969</v>
      </c>
      <c r="K279" s="1">
        <v>1232126</v>
      </c>
      <c r="L279" s="1" t="s">
        <v>969</v>
      </c>
      <c r="M279" s="1" t="s">
        <v>2900</v>
      </c>
      <c r="N279" s="1" t="s">
        <v>2901</v>
      </c>
      <c r="O279" s="1" t="s">
        <v>1789</v>
      </c>
      <c r="P279" s="1">
        <v>8123</v>
      </c>
      <c r="Q279" s="1" t="s">
        <v>2902</v>
      </c>
      <c r="R279" s="1" t="s">
        <v>969</v>
      </c>
      <c r="S279" s="1">
        <v>28895</v>
      </c>
      <c r="T279" s="1" t="s">
        <v>969</v>
      </c>
    </row>
    <row r="280" spans="1:20" ht="15" customHeight="1" x14ac:dyDescent="0.25">
      <c r="A280" t="s">
        <v>2903</v>
      </c>
      <c r="B280" t="s">
        <v>1015</v>
      </c>
      <c r="C280" s="35">
        <v>31090</v>
      </c>
      <c r="D280" s="1" t="str">
        <f>LEFT(PLAYERIDMAP[[#This Row],[PLAYERNAME]],FIND(" ",PLAYERIDMAP[[#This Row],[PLAYERNAME]],1))</f>
        <v xml:space="preserve">Cole </v>
      </c>
      <c r="E280" s="1" t="str">
        <f>MID(PLAYERIDMAP[PLAYERNAME],FIND(" ",PLAYERIDMAP[PLAYERNAME],1)+1,255)</f>
        <v>DeVries</v>
      </c>
      <c r="F280" t="s">
        <v>1052</v>
      </c>
      <c r="G280" s="4" t="s">
        <v>2205</v>
      </c>
      <c r="H280" s="2">
        <v>8201</v>
      </c>
      <c r="I280">
        <v>453301</v>
      </c>
      <c r="J280" t="s">
        <v>1015</v>
      </c>
      <c r="K280" s="1">
        <v>1918580</v>
      </c>
      <c r="L280" s="1" t="s">
        <v>1015</v>
      </c>
      <c r="M280" s="1" t="s">
        <v>2904</v>
      </c>
      <c r="N280" s="3" t="s">
        <v>2205</v>
      </c>
      <c r="O280" s="1" t="s">
        <v>2903</v>
      </c>
      <c r="P280" s="1">
        <v>9192</v>
      </c>
      <c r="Q280" s="1" t="s">
        <v>2905</v>
      </c>
      <c r="R280" s="1" t="s">
        <v>1015</v>
      </c>
      <c r="S280" s="1">
        <v>29434</v>
      </c>
      <c r="T280" s="1" t="s">
        <v>2906</v>
      </c>
    </row>
    <row r="281" spans="1:20" x14ac:dyDescent="0.25">
      <c r="A281" t="s">
        <v>1812</v>
      </c>
      <c r="B281" t="s">
        <v>1004</v>
      </c>
      <c r="C281" s="35">
        <v>31623</v>
      </c>
      <c r="D281" s="1" t="str">
        <f>LEFT(PLAYERIDMAP[[#This Row],[PLAYERNAME]],FIND(" ",PLAYERIDMAP[[#This Row],[PLAYERNAME]],1))</f>
        <v xml:space="preserve">Scott </v>
      </c>
      <c r="E281" s="1" t="str">
        <f>MID(PLAYERIDMAP[PLAYERNAME],FIND(" ",PLAYERIDMAP[PLAYERNAME],1)+1,255)</f>
        <v>Diamond</v>
      </c>
      <c r="F281" t="s">
        <v>1052</v>
      </c>
      <c r="G281" t="s">
        <v>2163</v>
      </c>
      <c r="H281" s="2">
        <v>5089</v>
      </c>
      <c r="I281">
        <v>539438</v>
      </c>
      <c r="J281" t="s">
        <v>1004</v>
      </c>
      <c r="K281" s="1">
        <v>1787649</v>
      </c>
      <c r="L281" s="1" t="s">
        <v>1004</v>
      </c>
      <c r="M281" s="1" t="s">
        <v>2907</v>
      </c>
      <c r="N281" s="1" t="s">
        <v>2908</v>
      </c>
      <c r="O281" s="1" t="s">
        <v>1812</v>
      </c>
      <c r="P281" s="1">
        <v>8989</v>
      </c>
      <c r="Q281" s="1" t="s">
        <v>2909</v>
      </c>
      <c r="R281" s="1" t="s">
        <v>1004</v>
      </c>
      <c r="S281" s="1">
        <v>30985</v>
      </c>
      <c r="T281" s="1" t="s">
        <v>1004</v>
      </c>
    </row>
    <row r="282" spans="1:20" x14ac:dyDescent="0.25">
      <c r="A282" t="s">
        <v>2910</v>
      </c>
      <c r="B282" t="s">
        <v>2911</v>
      </c>
      <c r="C282" s="35">
        <v>27079</v>
      </c>
      <c r="D282" s="1" t="str">
        <f>LEFT(PLAYERIDMAP[[#This Row],[PLAYERNAME]],FIND(" ",PLAYERIDMAP[[#This Row],[PLAYERNAME]],1))</f>
        <v xml:space="preserve">Juan </v>
      </c>
      <c r="E282" s="1" t="str">
        <f>MID(PLAYERIDMAP[PLAYERNAME],FIND(" ",PLAYERIDMAP[PLAYERNAME],1)+1,255)</f>
        <v>Diaz</v>
      </c>
      <c r="F282" t="s">
        <v>1034</v>
      </c>
      <c r="G282" s="4" t="s">
        <v>2205</v>
      </c>
      <c r="H282" s="2">
        <v>9235</v>
      </c>
      <c r="I282" s="4" t="s">
        <v>2205</v>
      </c>
      <c r="J282" s="4" t="s">
        <v>2205</v>
      </c>
      <c r="K282" s="3" t="s">
        <v>2205</v>
      </c>
      <c r="L282" s="3" t="s">
        <v>2205</v>
      </c>
      <c r="M282" s="3" t="s">
        <v>2205</v>
      </c>
      <c r="N282" s="3" t="s">
        <v>2205</v>
      </c>
      <c r="O282" s="3" t="s">
        <v>2205</v>
      </c>
      <c r="P282" s="3" t="s">
        <v>2205</v>
      </c>
      <c r="Q282" s="3" t="s">
        <v>2205</v>
      </c>
      <c r="R282" s="3" t="s">
        <v>2205</v>
      </c>
      <c r="S282" s="3"/>
      <c r="T282" s="1"/>
    </row>
    <row r="283" spans="1:20" x14ac:dyDescent="0.25">
      <c r="A283" t="s">
        <v>1609</v>
      </c>
      <c r="B283" t="s">
        <v>531</v>
      </c>
      <c r="C283" s="35">
        <v>28552</v>
      </c>
      <c r="D283" s="1" t="str">
        <f>LEFT(PLAYERIDMAP[[#This Row],[PLAYERNAME]],FIND(" ",PLAYERIDMAP[[#This Row],[PLAYERNAME]],1))</f>
        <v xml:space="preserve">Matt </v>
      </c>
      <c r="E283" s="1" t="str">
        <f>MID(PLAYERIDMAP[PLAYERNAME],FIND(" ",PLAYERIDMAP[PLAYERNAME],1)+1,255)</f>
        <v>Diaz</v>
      </c>
      <c r="F283" t="s">
        <v>1041</v>
      </c>
      <c r="G283" t="s">
        <v>1222</v>
      </c>
      <c r="H283" s="2">
        <v>1771</v>
      </c>
      <c r="I283">
        <v>429841</v>
      </c>
      <c r="J283" t="s">
        <v>531</v>
      </c>
      <c r="K283" s="1">
        <v>293119</v>
      </c>
      <c r="L283" s="1" t="s">
        <v>531</v>
      </c>
      <c r="M283" s="1" t="s">
        <v>2912</v>
      </c>
      <c r="N283" s="1" t="s">
        <v>2913</v>
      </c>
      <c r="O283" s="1" t="s">
        <v>1609</v>
      </c>
      <c r="P283" s="1">
        <v>7184</v>
      </c>
      <c r="Q283" s="1" t="s">
        <v>2914</v>
      </c>
      <c r="R283" s="1" t="s">
        <v>531</v>
      </c>
      <c r="S283" s="1">
        <v>5595</v>
      </c>
      <c r="T283" s="1" t="s">
        <v>531</v>
      </c>
    </row>
    <row r="284" spans="1:20" ht="15" customHeight="1" x14ac:dyDescent="0.25">
      <c r="A284" t="s">
        <v>1585</v>
      </c>
      <c r="B284" t="s">
        <v>398</v>
      </c>
      <c r="C284" s="35">
        <v>30051</v>
      </c>
      <c r="D284" s="1" t="str">
        <f>LEFT(PLAYERIDMAP[[#This Row],[PLAYERNAME]],FIND(" ",PLAYERIDMAP[[#This Row],[PLAYERNAME]],1))</f>
        <v xml:space="preserve">Chris </v>
      </c>
      <c r="E284" s="1" t="str">
        <f>MID(PLAYERIDMAP[PLAYERNAME],FIND(" ",PLAYERIDMAP[PLAYERNAME],1)+1,255)</f>
        <v>Dickerson</v>
      </c>
      <c r="F284" t="s">
        <v>1044</v>
      </c>
      <c r="G284" t="s">
        <v>1222</v>
      </c>
      <c r="H284" s="2">
        <v>7095</v>
      </c>
      <c r="I284">
        <v>447736</v>
      </c>
      <c r="J284" t="s">
        <v>398</v>
      </c>
      <c r="K284" s="1">
        <v>1104949</v>
      </c>
      <c r="L284" s="1" t="s">
        <v>398</v>
      </c>
      <c r="M284" s="1" t="s">
        <v>2915</v>
      </c>
      <c r="N284" s="1" t="s">
        <v>2916</v>
      </c>
      <c r="O284" s="1" t="s">
        <v>1585</v>
      </c>
      <c r="P284" s="1">
        <v>8323</v>
      </c>
      <c r="Q284" s="1" t="s">
        <v>2917</v>
      </c>
      <c r="R284" s="1" t="s">
        <v>398</v>
      </c>
      <c r="S284" s="1">
        <v>29209</v>
      </c>
      <c r="T284" s="1" t="s">
        <v>398</v>
      </c>
    </row>
    <row r="285" spans="1:20" ht="15" customHeight="1" x14ac:dyDescent="0.25">
      <c r="A285" t="s">
        <v>5270</v>
      </c>
      <c r="B285" t="s">
        <v>5271</v>
      </c>
      <c r="C285" s="35">
        <v>32650</v>
      </c>
      <c r="D285" s="1" t="str">
        <f>LEFT(PLAYERIDMAP[[#This Row],[PLAYERNAME]],FIND(" ",PLAYERIDMAP[[#This Row],[PLAYERNAME]],1))</f>
        <v xml:space="preserve">Corey </v>
      </c>
      <c r="E285" s="1" t="str">
        <f>MID(PLAYERIDMAP[PLAYERNAME],FIND(" ",PLAYERIDMAP[PLAYERNAME],1)+1,255)</f>
        <v>Dickerson</v>
      </c>
      <c r="F285" s="1" t="s">
        <v>1038</v>
      </c>
      <c r="G285" t="s">
        <v>1222</v>
      </c>
      <c r="H285" s="2">
        <v>10762</v>
      </c>
      <c r="I285" s="1">
        <v>572816</v>
      </c>
      <c r="J285" s="1" t="s">
        <v>5271</v>
      </c>
      <c r="K285" s="1"/>
      <c r="L285" s="1"/>
      <c r="M285" s="1"/>
      <c r="N285" s="1"/>
      <c r="O285" s="1"/>
      <c r="P285" s="1"/>
      <c r="Q285" s="1"/>
      <c r="R285" s="1"/>
      <c r="S285" s="1">
        <v>31684</v>
      </c>
      <c r="T285" s="1" t="s">
        <v>5271</v>
      </c>
    </row>
    <row r="286" spans="1:20" ht="15" customHeight="1" x14ac:dyDescent="0.25">
      <c r="A286" t="s">
        <v>1661</v>
      </c>
      <c r="B286" t="s">
        <v>621</v>
      </c>
      <c r="C286" s="35">
        <v>27331</v>
      </c>
      <c r="D286" s="1" t="str">
        <f>LEFT(PLAYERIDMAP[[#This Row],[PLAYERNAME]],FIND(" ",PLAYERIDMAP[[#This Row],[PLAYERNAME]],1))</f>
        <v xml:space="preserve">R.A. </v>
      </c>
      <c r="E286" s="1" t="str">
        <f>MID(PLAYERIDMAP[PLAYERNAME],FIND(" ",PLAYERIDMAP[PLAYERNAME],1)+1,255)</f>
        <v>Dickey</v>
      </c>
      <c r="F286" t="s">
        <v>1037</v>
      </c>
      <c r="G286" t="s">
        <v>2163</v>
      </c>
      <c r="H286" s="2">
        <v>1245</v>
      </c>
      <c r="I286">
        <v>285079</v>
      </c>
      <c r="J286" t="s">
        <v>621</v>
      </c>
      <c r="K286" s="1">
        <v>174972</v>
      </c>
      <c r="L286" s="1" t="s">
        <v>621</v>
      </c>
      <c r="M286" s="1" t="s">
        <v>2918</v>
      </c>
      <c r="N286" s="1" t="s">
        <v>2919</v>
      </c>
      <c r="O286" s="1" t="s">
        <v>1661</v>
      </c>
      <c r="P286" s="1">
        <v>6708</v>
      </c>
      <c r="Q286" s="1" t="s">
        <v>2920</v>
      </c>
      <c r="R286" s="1" t="s">
        <v>621</v>
      </c>
      <c r="S286" s="1">
        <v>4695</v>
      </c>
      <c r="T286" s="1" t="s">
        <v>621</v>
      </c>
    </row>
    <row r="287" spans="1:20" ht="15" customHeight="1" x14ac:dyDescent="0.25">
      <c r="A287" t="s">
        <v>1947</v>
      </c>
      <c r="B287" t="s">
        <v>2921</v>
      </c>
      <c r="C287" s="35">
        <v>30989</v>
      </c>
      <c r="D287" s="1" t="str">
        <f>LEFT(PLAYERIDMAP[[#This Row],[PLAYERNAME]],FIND(" ",PLAYERIDMAP[[#This Row],[PLAYERNAME]],1))</f>
        <v xml:space="preserve">Brandon </v>
      </c>
      <c r="E287" s="1" t="str">
        <f>MID(PLAYERIDMAP[PLAYERNAME],FIND(" ",PLAYERIDMAP[PLAYERNAME],1)+1,255)</f>
        <v>Dickson</v>
      </c>
      <c r="F287" t="s">
        <v>1031</v>
      </c>
      <c r="G287" t="s">
        <v>2163</v>
      </c>
      <c r="H287" s="2">
        <v>6979</v>
      </c>
      <c r="I287">
        <v>505447</v>
      </c>
      <c r="J287" t="s">
        <v>2921</v>
      </c>
      <c r="K287" s="1">
        <v>1794766</v>
      </c>
      <c r="L287" s="1" t="s">
        <v>2921</v>
      </c>
      <c r="M287" s="1" t="s">
        <v>2922</v>
      </c>
      <c r="N287" s="1" t="s">
        <v>2923</v>
      </c>
      <c r="O287" s="1" t="s">
        <v>1947</v>
      </c>
      <c r="P287" s="1">
        <v>8979</v>
      </c>
      <c r="Q287" s="1" t="s">
        <v>2924</v>
      </c>
      <c r="R287" s="1" t="s">
        <v>2921</v>
      </c>
      <c r="S287" s="1"/>
      <c r="T287" s="1"/>
    </row>
    <row r="288" spans="1:20" ht="15" customHeight="1" x14ac:dyDescent="0.25">
      <c r="A288" t="s">
        <v>2925</v>
      </c>
      <c r="B288" t="s">
        <v>2926</v>
      </c>
      <c r="C288" s="35">
        <v>32707</v>
      </c>
      <c r="D288" s="1" t="str">
        <f>LEFT(PLAYERIDMAP[[#This Row],[PLAYERNAME]],FIND(" ",PLAYERIDMAP[[#This Row],[PLAYERNAME]],1))</f>
        <v xml:space="preserve">Derek </v>
      </c>
      <c r="E288" s="1" t="str">
        <f>MID(PLAYERIDMAP[PLAYERNAME],FIND(" ",PLAYERIDMAP[PLAYERNAME],1)+1,255)</f>
        <v>Dietrich</v>
      </c>
      <c r="F288" s="1" t="s">
        <v>1057</v>
      </c>
      <c r="G288" t="s">
        <v>5</v>
      </c>
      <c r="H288" s="2">
        <v>10542</v>
      </c>
      <c r="I288" s="1">
        <v>518618</v>
      </c>
      <c r="J288" s="1" t="s">
        <v>2926</v>
      </c>
      <c r="K288" s="1"/>
      <c r="L288" s="1"/>
      <c r="M288" s="1"/>
      <c r="N288" s="1"/>
      <c r="O288" s="1" t="s">
        <v>2925</v>
      </c>
      <c r="P288" s="1"/>
      <c r="Q288" s="1"/>
      <c r="R288" s="1"/>
      <c r="S288" s="1">
        <v>31784</v>
      </c>
      <c r="T288" s="1" t="s">
        <v>2926</v>
      </c>
    </row>
    <row r="289" spans="1:20" ht="15" customHeight="1" x14ac:dyDescent="0.25">
      <c r="A289" t="s">
        <v>2093</v>
      </c>
      <c r="B289" t="s">
        <v>2927</v>
      </c>
      <c r="C289" s="35">
        <v>30516</v>
      </c>
      <c r="D289" s="1" t="str">
        <f>LEFT(PLAYERIDMAP[[#This Row],[PLAYERNAME]],FIND(" ",PLAYERIDMAP[[#This Row],[PLAYERNAME]],1))</f>
        <v xml:space="preserve">Tim </v>
      </c>
      <c r="E289" s="1" t="str">
        <f>MID(PLAYERIDMAP[PLAYERNAME],FIND(" ",PLAYERIDMAP[PLAYERNAME],1)+1,255)</f>
        <v>Dillard</v>
      </c>
      <c r="F289" t="s">
        <v>1047</v>
      </c>
      <c r="G289" t="s">
        <v>2163</v>
      </c>
      <c r="H289" s="2">
        <v>5518</v>
      </c>
      <c r="I289">
        <v>457422</v>
      </c>
      <c r="J289" t="s">
        <v>2927</v>
      </c>
      <c r="K289" s="1">
        <v>1098916</v>
      </c>
      <c r="L289" s="1" t="s">
        <v>2927</v>
      </c>
      <c r="M289" s="1" t="s">
        <v>2928</v>
      </c>
      <c r="N289" s="1" t="s">
        <v>2929</v>
      </c>
      <c r="O289" s="1" t="s">
        <v>2093</v>
      </c>
      <c r="P289" s="1">
        <v>8255</v>
      </c>
      <c r="Q289" s="1" t="s">
        <v>2930</v>
      </c>
      <c r="R289" s="1" t="s">
        <v>2927</v>
      </c>
      <c r="S289" s="1"/>
      <c r="T289" s="1"/>
    </row>
    <row r="290" spans="1:20" ht="15" customHeight="1" x14ac:dyDescent="0.25">
      <c r="A290" t="s">
        <v>1196</v>
      </c>
      <c r="B290" t="s">
        <v>216</v>
      </c>
      <c r="C290" s="35">
        <v>31436</v>
      </c>
      <c r="D290" s="1" t="str">
        <f>LEFT(PLAYERIDMAP[[#This Row],[PLAYERNAME]],FIND(" ",PLAYERIDMAP[[#This Row],[PLAYERNAME]],1))</f>
        <v xml:space="preserve">Andy </v>
      </c>
      <c r="E290" s="1" t="str">
        <f>MID(PLAYERIDMAP[PLAYERNAME],FIND(" ",PLAYERIDMAP[PLAYERNAME],1)+1,255)</f>
        <v>Dirks</v>
      </c>
      <c r="F290" t="s">
        <v>1030</v>
      </c>
      <c r="G290" t="s">
        <v>1222</v>
      </c>
      <c r="H290" s="2">
        <v>6453</v>
      </c>
      <c r="I290">
        <v>543108</v>
      </c>
      <c r="J290" t="s">
        <v>216</v>
      </c>
      <c r="K290" s="1">
        <v>1669882</v>
      </c>
      <c r="L290" s="1" t="s">
        <v>216</v>
      </c>
      <c r="M290" s="3" t="s">
        <v>2205</v>
      </c>
      <c r="N290" s="1" t="s">
        <v>2931</v>
      </c>
      <c r="O290" s="1" t="s">
        <v>1196</v>
      </c>
      <c r="P290" s="1">
        <v>8927</v>
      </c>
      <c r="Q290" s="1" t="s">
        <v>2932</v>
      </c>
      <c r="R290" s="1" t="s">
        <v>216</v>
      </c>
      <c r="S290" s="1">
        <v>31006</v>
      </c>
      <c r="T290" s="1" t="s">
        <v>216</v>
      </c>
    </row>
    <row r="291" spans="1:20" x14ac:dyDescent="0.25">
      <c r="A291" t="s">
        <v>1439</v>
      </c>
      <c r="B291" t="s">
        <v>415</v>
      </c>
      <c r="C291" s="35">
        <v>28673</v>
      </c>
      <c r="D291" s="1" t="str">
        <f>LEFT(PLAYERIDMAP[[#This Row],[PLAYERNAME]],FIND(" ",PLAYERIDMAP[[#This Row],[PLAYERNAME]],1))</f>
        <v xml:space="preserve">Greg </v>
      </c>
      <c r="E291" s="1" t="str">
        <f>MID(PLAYERIDMAP[PLAYERNAME],FIND(" ",PLAYERIDMAP[PLAYERNAME],1)+1,255)</f>
        <v>Dobbs</v>
      </c>
      <c r="F291" t="s">
        <v>1057</v>
      </c>
      <c r="G291" t="s">
        <v>6</v>
      </c>
      <c r="H291" s="2">
        <v>2158</v>
      </c>
      <c r="I291">
        <v>425785</v>
      </c>
      <c r="J291" t="s">
        <v>415</v>
      </c>
      <c r="K291" s="1">
        <v>292185</v>
      </c>
      <c r="L291" s="1" t="s">
        <v>415</v>
      </c>
      <c r="M291" s="1" t="s">
        <v>2933</v>
      </c>
      <c r="N291" s="1" t="s">
        <v>2934</v>
      </c>
      <c r="O291" s="1" t="s">
        <v>1439</v>
      </c>
      <c r="P291" s="1">
        <v>7439</v>
      </c>
      <c r="Q291" s="1" t="s">
        <v>2935</v>
      </c>
      <c r="R291" s="1" t="s">
        <v>415</v>
      </c>
      <c r="S291" s="1">
        <v>6099</v>
      </c>
      <c r="T291" s="1" t="s">
        <v>415</v>
      </c>
    </row>
    <row r="292" spans="1:20" x14ac:dyDescent="0.25">
      <c r="A292" t="s">
        <v>1431</v>
      </c>
      <c r="B292" t="s">
        <v>153</v>
      </c>
      <c r="C292" s="35">
        <v>32748</v>
      </c>
      <c r="D292" s="1" t="str">
        <f>LEFT(PLAYERIDMAP[[#This Row],[PLAYERNAME]],FIND(" ",PLAYERIDMAP[[#This Row],[PLAYERNAME]],1))</f>
        <v xml:space="preserve">Matt </v>
      </c>
      <c r="E292" s="1" t="str">
        <f>MID(PLAYERIDMAP[PLAYERNAME],FIND(" ",PLAYERIDMAP[PLAYERNAME],1)+1,255)</f>
        <v>Dominguez</v>
      </c>
      <c r="F292" t="s">
        <v>1053</v>
      </c>
      <c r="G292" t="s">
        <v>6</v>
      </c>
      <c r="H292" s="2">
        <v>4903</v>
      </c>
      <c r="I292">
        <v>518625</v>
      </c>
      <c r="J292" t="s">
        <v>153</v>
      </c>
      <c r="K292" s="1">
        <v>1623767</v>
      </c>
      <c r="L292" s="1" t="s">
        <v>153</v>
      </c>
      <c r="M292" s="3" t="s">
        <v>2205</v>
      </c>
      <c r="N292" s="1" t="s">
        <v>2936</v>
      </c>
      <c r="O292" s="1" t="s">
        <v>1431</v>
      </c>
      <c r="P292" s="1">
        <v>8683</v>
      </c>
      <c r="Q292" s="1" t="s">
        <v>2937</v>
      </c>
      <c r="R292" s="1" t="s">
        <v>153</v>
      </c>
      <c r="S292" s="1">
        <v>29963</v>
      </c>
      <c r="T292" s="1" t="s">
        <v>153</v>
      </c>
    </row>
    <row r="293" spans="1:20" x14ac:dyDescent="0.25">
      <c r="A293" t="s">
        <v>1120</v>
      </c>
      <c r="B293" t="s">
        <v>2938</v>
      </c>
      <c r="C293" s="35">
        <v>30929</v>
      </c>
      <c r="D293" s="1" t="str">
        <f>LEFT(PLAYERIDMAP[[#This Row],[PLAYERNAME]],FIND(" ",PLAYERIDMAP[[#This Row],[PLAYERNAME]],1))</f>
        <v xml:space="preserve">Jason </v>
      </c>
      <c r="E293" s="1" t="str">
        <f>MID(PLAYERIDMAP[PLAYERNAME],FIND(" ",PLAYERIDMAP[PLAYERNAME],1)+1,255)</f>
        <v>Donald</v>
      </c>
      <c r="F293" t="s">
        <v>1040</v>
      </c>
      <c r="G293" t="s">
        <v>1219</v>
      </c>
      <c r="H293" s="2">
        <v>9331</v>
      </c>
      <c r="I293">
        <v>453228</v>
      </c>
      <c r="J293" t="s">
        <v>2938</v>
      </c>
      <c r="K293" s="1">
        <v>1208652</v>
      </c>
      <c r="L293" s="1" t="s">
        <v>2938</v>
      </c>
      <c r="M293" s="1" t="s">
        <v>2939</v>
      </c>
      <c r="N293" s="1" t="s">
        <v>2940</v>
      </c>
      <c r="O293" s="1" t="s">
        <v>1120</v>
      </c>
      <c r="P293" s="1">
        <v>8404</v>
      </c>
      <c r="Q293" s="1" t="s">
        <v>2941</v>
      </c>
      <c r="R293" s="1" t="s">
        <v>2938</v>
      </c>
      <c r="S293" s="1"/>
      <c r="T293" s="1"/>
    </row>
    <row r="294" spans="1:20" ht="15" customHeight="1" x14ac:dyDescent="0.25">
      <c r="A294" t="s">
        <v>1427</v>
      </c>
      <c r="B294" t="s">
        <v>48</v>
      </c>
      <c r="C294" s="35">
        <v>31389</v>
      </c>
      <c r="D294" s="1" t="str">
        <f>LEFT(PLAYERIDMAP[[#This Row],[PLAYERNAME]],FIND(" ",PLAYERIDMAP[[#This Row],[PLAYERNAME]],1))</f>
        <v xml:space="preserve">Josh </v>
      </c>
      <c r="E294" s="1" t="str">
        <f>MID(PLAYERIDMAP[PLAYERNAME],FIND(" ",PLAYERIDMAP[PLAYERNAME],1)+1,255)</f>
        <v>Donaldson</v>
      </c>
      <c r="F294" t="s">
        <v>1032</v>
      </c>
      <c r="G294" t="s">
        <v>6</v>
      </c>
      <c r="H294" s="2">
        <v>5038</v>
      </c>
      <c r="I294">
        <v>518626</v>
      </c>
      <c r="J294" t="s">
        <v>48</v>
      </c>
      <c r="K294" s="1">
        <v>1493883</v>
      </c>
      <c r="L294" s="1" t="s">
        <v>48</v>
      </c>
      <c r="M294" s="3" t="s">
        <v>2205</v>
      </c>
      <c r="N294" s="1" t="s">
        <v>2942</v>
      </c>
      <c r="O294" s="1" t="s">
        <v>1427</v>
      </c>
      <c r="P294" s="1">
        <v>8723</v>
      </c>
      <c r="Q294" s="1" t="s">
        <v>2943</v>
      </c>
      <c r="R294" s="1" t="s">
        <v>48</v>
      </c>
      <c r="S294" s="1">
        <v>29563</v>
      </c>
      <c r="T294" s="1" t="s">
        <v>48</v>
      </c>
    </row>
    <row r="295" spans="1:20" x14ac:dyDescent="0.25">
      <c r="A295" t="s">
        <v>1817</v>
      </c>
      <c r="B295" t="s">
        <v>674</v>
      </c>
      <c r="C295" s="35">
        <v>31681</v>
      </c>
      <c r="D295" s="1" t="str">
        <f>LEFT(PLAYERIDMAP[[#This Row],[PLAYERNAME]],FIND(" ",PLAYERIDMAP[[#This Row],[PLAYERNAME]],1))</f>
        <v xml:space="preserve">Sean </v>
      </c>
      <c r="E295" s="1" t="str">
        <f>MID(PLAYERIDMAP[PLAYERNAME],FIND(" ",PLAYERIDMAP[PLAYERNAME],1)+1,255)</f>
        <v>Doolittle</v>
      </c>
      <c r="F295" t="s">
        <v>1032</v>
      </c>
      <c r="G295" t="s">
        <v>2163</v>
      </c>
      <c r="H295" s="2">
        <v>1581</v>
      </c>
      <c r="I295">
        <v>448281</v>
      </c>
      <c r="J295" t="s">
        <v>674</v>
      </c>
      <c r="K295" s="1">
        <v>1601130</v>
      </c>
      <c r="L295" s="1" t="s">
        <v>674</v>
      </c>
      <c r="M295" s="1" t="s">
        <v>2944</v>
      </c>
      <c r="N295" s="3" t="s">
        <v>2205</v>
      </c>
      <c r="O295" s="1" t="s">
        <v>1817</v>
      </c>
      <c r="P295" s="1">
        <v>8641</v>
      </c>
      <c r="Q295" s="1" t="s">
        <v>2945</v>
      </c>
      <c r="R295" s="1" t="s">
        <v>674</v>
      </c>
      <c r="S295" s="1">
        <v>30283</v>
      </c>
      <c r="T295" s="1" t="s">
        <v>674</v>
      </c>
    </row>
    <row r="296" spans="1:20" ht="15" customHeight="1" x14ac:dyDescent="0.25">
      <c r="A296" t="s">
        <v>1896</v>
      </c>
      <c r="B296" t="s">
        <v>947</v>
      </c>
      <c r="C296" s="35">
        <v>26993</v>
      </c>
      <c r="D296" s="1" t="str">
        <f>LEFT(PLAYERIDMAP[[#This Row],[PLAYERNAME]],FIND(" ",PLAYERIDMAP[[#This Row],[PLAYERNAME]],1))</f>
        <v xml:space="preserve">Octavio </v>
      </c>
      <c r="E296" s="1" t="str">
        <f>MID(PLAYERIDMAP[PLAYERNAME],FIND(" ",PLAYERIDMAP[PLAYERNAME],1)+1,255)</f>
        <v>Dotel</v>
      </c>
      <c r="F296" t="s">
        <v>1030</v>
      </c>
      <c r="G296" t="s">
        <v>2163</v>
      </c>
      <c r="H296" s="2">
        <v>555</v>
      </c>
      <c r="I296">
        <v>136734</v>
      </c>
      <c r="J296" t="s">
        <v>947</v>
      </c>
      <c r="K296" s="1">
        <v>18740</v>
      </c>
      <c r="L296" s="1" t="s">
        <v>947</v>
      </c>
      <c r="M296" s="1" t="s">
        <v>2946</v>
      </c>
      <c r="N296" s="1" t="s">
        <v>2947</v>
      </c>
      <c r="O296" s="1" t="s">
        <v>1896</v>
      </c>
      <c r="P296" s="1">
        <v>6111</v>
      </c>
      <c r="Q296" s="1" t="s">
        <v>2948</v>
      </c>
      <c r="R296" s="1" t="s">
        <v>947</v>
      </c>
      <c r="S296" s="1">
        <v>3950</v>
      </c>
      <c r="T296" s="1" t="s">
        <v>947</v>
      </c>
    </row>
    <row r="297" spans="1:20" x14ac:dyDescent="0.25">
      <c r="A297" t="s">
        <v>1716</v>
      </c>
      <c r="B297" t="s">
        <v>711</v>
      </c>
      <c r="C297" s="35">
        <v>32073</v>
      </c>
      <c r="D297" s="1" t="str">
        <f>LEFT(PLAYERIDMAP[[#This Row],[PLAYERNAME]],FIND(" ",PLAYERIDMAP[[#This Row],[PLAYERNAME]],1))</f>
        <v xml:space="preserve">Felix </v>
      </c>
      <c r="E297" s="1" t="str">
        <f>MID(PLAYERIDMAP[PLAYERNAME],FIND(" ",PLAYERIDMAP[PLAYERNAME],1)+1,255)</f>
        <v>Doubront</v>
      </c>
      <c r="F297" t="s">
        <v>1029</v>
      </c>
      <c r="G297" t="s">
        <v>2163</v>
      </c>
      <c r="H297" s="2">
        <v>1478</v>
      </c>
      <c r="I297">
        <v>467094</v>
      </c>
      <c r="J297" t="s">
        <v>711</v>
      </c>
      <c r="K297" s="1">
        <v>1654333</v>
      </c>
      <c r="L297" s="1" t="s">
        <v>711</v>
      </c>
      <c r="M297" s="1" t="s">
        <v>2949</v>
      </c>
      <c r="N297" s="1" t="s">
        <v>2950</v>
      </c>
      <c r="O297" s="1" t="s">
        <v>1716</v>
      </c>
      <c r="P297" s="1">
        <v>8746</v>
      </c>
      <c r="Q297" s="1" t="s">
        <v>2951</v>
      </c>
      <c r="R297" s="1" t="s">
        <v>711</v>
      </c>
      <c r="S297" s="1">
        <v>30066</v>
      </c>
      <c r="T297" s="1" t="s">
        <v>711</v>
      </c>
    </row>
    <row r="298" spans="1:20" ht="15" customHeight="1" x14ac:dyDescent="0.25">
      <c r="A298" t="s">
        <v>1226</v>
      </c>
      <c r="B298" t="s">
        <v>166</v>
      </c>
      <c r="C298" s="35">
        <v>29679</v>
      </c>
      <c r="D298" s="1" t="str">
        <f>LEFT(PLAYERIDMAP[[#This Row],[PLAYERNAME]],FIND(" ",PLAYERIDMAP[[#This Row],[PLAYERNAME]],1))</f>
        <v xml:space="preserve">Ryan </v>
      </c>
      <c r="E298" s="1" t="str">
        <f>MID(PLAYERIDMAP[PLAYERNAME],FIND(" ",PLAYERIDMAP[PLAYERNAME],1)+1,255)</f>
        <v>Doumit</v>
      </c>
      <c r="F298" t="s">
        <v>1041</v>
      </c>
      <c r="G298" t="s">
        <v>1215</v>
      </c>
      <c r="H298" s="2">
        <v>2113</v>
      </c>
      <c r="I298">
        <v>425491</v>
      </c>
      <c r="J298" t="s">
        <v>166</v>
      </c>
      <c r="K298" s="1">
        <v>225347</v>
      </c>
      <c r="L298" s="1" t="s">
        <v>166</v>
      </c>
      <c r="M298" s="1" t="s">
        <v>2952</v>
      </c>
      <c r="N298" s="1" t="s">
        <v>2953</v>
      </c>
      <c r="O298" s="1" t="s">
        <v>1226</v>
      </c>
      <c r="P298" s="1">
        <v>7564</v>
      </c>
      <c r="Q298" s="1" t="s">
        <v>2954</v>
      </c>
      <c r="R298" s="1" t="s">
        <v>166</v>
      </c>
      <c r="S298" s="1">
        <v>6304</v>
      </c>
      <c r="T298" s="1" t="s">
        <v>166</v>
      </c>
    </row>
    <row r="299" spans="1:20" x14ac:dyDescent="0.25">
      <c r="A299" t="s">
        <v>2014</v>
      </c>
      <c r="B299" t="s">
        <v>868</v>
      </c>
      <c r="C299" s="35">
        <v>31042</v>
      </c>
      <c r="D299" s="1" t="str">
        <f>LEFT(PLAYERIDMAP[[#This Row],[PLAYERNAME]],FIND(" ",PLAYERIDMAP[[#This Row],[PLAYERNAME]],1))</f>
        <v xml:space="preserve">Darin </v>
      </c>
      <c r="E299" s="1" t="str">
        <f>MID(PLAYERIDMAP[PLAYERNAME],FIND(" ",PLAYERIDMAP[PLAYERNAME],1)+1,255)</f>
        <v>Downs</v>
      </c>
      <c r="F299" t="s">
        <v>1030</v>
      </c>
      <c r="G299" t="s">
        <v>2163</v>
      </c>
      <c r="H299" s="2">
        <v>5903</v>
      </c>
      <c r="I299">
        <v>445153</v>
      </c>
      <c r="J299" t="s">
        <v>868</v>
      </c>
      <c r="K299" s="1">
        <v>1795803</v>
      </c>
      <c r="L299" s="1" t="s">
        <v>868</v>
      </c>
      <c r="M299" s="1" t="s">
        <v>2955</v>
      </c>
      <c r="N299" s="3" t="s">
        <v>2205</v>
      </c>
      <c r="O299" s="1" t="s">
        <v>2014</v>
      </c>
      <c r="P299" s="1">
        <v>9229</v>
      </c>
      <c r="Q299" s="1" t="s">
        <v>2956</v>
      </c>
      <c r="R299" s="1" t="s">
        <v>868</v>
      </c>
      <c r="S299" s="1">
        <v>31076</v>
      </c>
      <c r="T299" s="1" t="s">
        <v>868</v>
      </c>
    </row>
    <row r="300" spans="1:20" ht="15" customHeight="1" x14ac:dyDescent="0.25">
      <c r="A300" t="s">
        <v>1099</v>
      </c>
      <c r="B300" t="s">
        <v>2957</v>
      </c>
      <c r="C300" s="35">
        <v>30760</v>
      </c>
      <c r="D300" s="1" t="str">
        <f>LEFT(PLAYERIDMAP[[#This Row],[PLAYERNAME]],FIND(" ",PLAYERIDMAP[[#This Row],[PLAYERNAME]],1))</f>
        <v xml:space="preserve">Matt </v>
      </c>
      <c r="E300" s="1" t="str">
        <f>MID(PLAYERIDMAP[PLAYERNAME],FIND(" ",PLAYERIDMAP[PLAYERNAME],1)+1,255)</f>
        <v>Downs</v>
      </c>
      <c r="F300" t="s">
        <v>1053</v>
      </c>
      <c r="G300" t="s">
        <v>5</v>
      </c>
      <c r="H300" s="2">
        <v>957</v>
      </c>
      <c r="I300">
        <v>453303</v>
      </c>
      <c r="J300" t="s">
        <v>2957</v>
      </c>
      <c r="K300" s="1">
        <v>1660160</v>
      </c>
      <c r="L300" s="1" t="s">
        <v>2957</v>
      </c>
      <c r="M300" s="1" t="s">
        <v>2958</v>
      </c>
      <c r="N300" s="1" t="s">
        <v>2959</v>
      </c>
      <c r="O300" s="1" t="s">
        <v>1099</v>
      </c>
      <c r="P300" s="1">
        <v>8511</v>
      </c>
      <c r="Q300" s="1" t="s">
        <v>2960</v>
      </c>
      <c r="R300" s="1" t="s">
        <v>2957</v>
      </c>
      <c r="S300" s="1"/>
      <c r="T300" s="1"/>
    </row>
    <row r="301" spans="1:20" ht="15" customHeight="1" x14ac:dyDescent="0.25">
      <c r="A301" t="s">
        <v>2058</v>
      </c>
      <c r="B301" t="s">
        <v>854</v>
      </c>
      <c r="C301" s="35">
        <v>27836</v>
      </c>
      <c r="D301" s="1" t="str">
        <f>LEFT(PLAYERIDMAP[[#This Row],[PLAYERNAME]],FIND(" ",PLAYERIDMAP[[#This Row],[PLAYERNAME]],1))</f>
        <v xml:space="preserve">Scott </v>
      </c>
      <c r="E301" s="1" t="str">
        <f>MID(PLAYERIDMAP[PLAYERNAME],FIND(" ",PLAYERIDMAP[PLAYERNAME],1)+1,255)</f>
        <v>Downs</v>
      </c>
      <c r="F301" t="s">
        <v>1035</v>
      </c>
      <c r="G301" t="s">
        <v>2163</v>
      </c>
      <c r="H301" s="2">
        <v>773</v>
      </c>
      <c r="I301">
        <v>275933</v>
      </c>
      <c r="J301" t="s">
        <v>854</v>
      </c>
      <c r="K301" s="1">
        <v>174677</v>
      </c>
      <c r="L301" s="1" t="s">
        <v>854</v>
      </c>
      <c r="M301" s="1" t="s">
        <v>2961</v>
      </c>
      <c r="N301" s="1" t="s">
        <v>2962</v>
      </c>
      <c r="O301" s="1" t="s">
        <v>2058</v>
      </c>
      <c r="P301" s="1">
        <v>6447</v>
      </c>
      <c r="Q301" s="1" t="s">
        <v>2963</v>
      </c>
      <c r="R301" s="1" t="s">
        <v>854</v>
      </c>
      <c r="S301" s="1">
        <v>4286</v>
      </c>
      <c r="T301" s="1" t="s">
        <v>854</v>
      </c>
    </row>
    <row r="302" spans="1:20" x14ac:dyDescent="0.25">
      <c r="A302" t="s">
        <v>1329</v>
      </c>
      <c r="B302" t="s">
        <v>90</v>
      </c>
      <c r="C302" s="35">
        <v>31912</v>
      </c>
      <c r="D302" s="1" t="str">
        <f>LEFT(PLAYERIDMAP[[#This Row],[PLAYERNAME]],FIND(" ",PLAYERIDMAP[[#This Row],[PLAYERNAME]],1))</f>
        <v xml:space="preserve">Brian </v>
      </c>
      <c r="E302" s="1" t="str">
        <f>MID(PLAYERIDMAP[PLAYERNAME],FIND(" ",PLAYERIDMAP[PLAYERNAME],1)+1,255)</f>
        <v>Dozier</v>
      </c>
      <c r="F302" t="s">
        <v>1052</v>
      </c>
      <c r="G302" t="s">
        <v>1219</v>
      </c>
      <c r="H302" s="2">
        <v>9810</v>
      </c>
      <c r="I302">
        <v>572821</v>
      </c>
      <c r="J302" t="s">
        <v>90</v>
      </c>
      <c r="K302" s="1">
        <v>1794323</v>
      </c>
      <c r="L302" s="1" t="s">
        <v>90</v>
      </c>
      <c r="M302" s="3" t="s">
        <v>2205</v>
      </c>
      <c r="N302" s="3" t="s">
        <v>2205</v>
      </c>
      <c r="O302" s="1" t="s">
        <v>1329</v>
      </c>
      <c r="P302" s="1">
        <v>9174</v>
      </c>
      <c r="Q302" s="1" t="s">
        <v>2964</v>
      </c>
      <c r="R302" s="1" t="s">
        <v>90</v>
      </c>
      <c r="S302" s="1">
        <v>31009</v>
      </c>
      <c r="T302" s="1" t="s">
        <v>90</v>
      </c>
    </row>
    <row r="303" spans="1:20" x14ac:dyDescent="0.25">
      <c r="A303" t="s">
        <v>2140</v>
      </c>
      <c r="B303" t="s">
        <v>986</v>
      </c>
      <c r="C303" s="35">
        <v>32119</v>
      </c>
      <c r="D303" s="1" t="str">
        <f>LEFT(PLAYERIDMAP[[#This Row],[PLAYERNAME]],FIND(" ",PLAYERIDMAP[[#This Row],[PLAYERNAME]],1))</f>
        <v xml:space="preserve">Kyle </v>
      </c>
      <c r="E303" s="1" t="str">
        <f>MID(PLAYERIDMAP[PLAYERNAME],FIND(" ",PLAYERIDMAP[PLAYERNAME],1)+1,255)</f>
        <v>Drabek</v>
      </c>
      <c r="F303" t="s">
        <v>1037</v>
      </c>
      <c r="G303" t="s">
        <v>2163</v>
      </c>
      <c r="H303" s="2">
        <v>4359</v>
      </c>
      <c r="I303">
        <v>475138</v>
      </c>
      <c r="J303" t="s">
        <v>986</v>
      </c>
      <c r="K303" s="1">
        <v>1184316</v>
      </c>
      <c r="L303" s="1" t="s">
        <v>986</v>
      </c>
      <c r="M303" s="1" t="s">
        <v>2965</v>
      </c>
      <c r="N303" s="1" t="s">
        <v>2966</v>
      </c>
      <c r="O303" s="1" t="s">
        <v>2140</v>
      </c>
      <c r="P303" s="1">
        <v>8656</v>
      </c>
      <c r="Q303" s="1" t="s">
        <v>2967</v>
      </c>
      <c r="R303" s="1" t="s">
        <v>986</v>
      </c>
      <c r="S303" s="1">
        <v>29965</v>
      </c>
      <c r="T303" s="1" t="s">
        <v>986</v>
      </c>
    </row>
    <row r="304" spans="1:20" ht="15" customHeight="1" x14ac:dyDescent="0.25">
      <c r="A304" t="s">
        <v>1476</v>
      </c>
      <c r="B304" t="s">
        <v>130</v>
      </c>
      <c r="C304" s="35">
        <v>30391</v>
      </c>
      <c r="D304" s="1" t="str">
        <f>LEFT(PLAYERIDMAP[[#This Row],[PLAYERNAME]],FIND(" ",PLAYERIDMAP[[#This Row],[PLAYERNAME]],1))</f>
        <v xml:space="preserve">Stephen </v>
      </c>
      <c r="E304" s="1" t="str">
        <f>MID(PLAYERIDMAP[PLAYERNAME],FIND(" ",PLAYERIDMAP[PLAYERNAME],1)+1,255)</f>
        <v>Drew</v>
      </c>
      <c r="F304" t="s">
        <v>1029</v>
      </c>
      <c r="G304" t="s">
        <v>1219</v>
      </c>
      <c r="H304" s="2">
        <v>4251</v>
      </c>
      <c r="I304">
        <v>452220</v>
      </c>
      <c r="J304" t="s">
        <v>130</v>
      </c>
      <c r="K304" s="1">
        <v>580789</v>
      </c>
      <c r="L304" s="1" t="s">
        <v>130</v>
      </c>
      <c r="M304" s="1" t="s">
        <v>2968</v>
      </c>
      <c r="N304" s="1" t="s">
        <v>2969</v>
      </c>
      <c r="O304" s="1" t="s">
        <v>1476</v>
      </c>
      <c r="P304" s="1">
        <v>7560</v>
      </c>
      <c r="Q304" s="1" t="s">
        <v>2970</v>
      </c>
      <c r="R304" s="1" t="s">
        <v>130</v>
      </c>
      <c r="S304" s="1">
        <v>6298</v>
      </c>
      <c r="T304" s="1" t="s">
        <v>130</v>
      </c>
    </row>
    <row r="305" spans="1:20" ht="15" customHeight="1" x14ac:dyDescent="0.25">
      <c r="A305" t="s">
        <v>1191</v>
      </c>
      <c r="B305" t="s">
        <v>271</v>
      </c>
      <c r="C305" s="35">
        <v>31446</v>
      </c>
      <c r="D305" s="1" t="str">
        <f>LEFT(PLAYERIDMAP[[#This Row],[PLAYERNAME]],FIND(" ",PLAYERIDMAP[[#This Row],[PLAYERNAME]],1))</f>
        <v xml:space="preserve">Lucas </v>
      </c>
      <c r="E305" s="1" t="str">
        <f>MID(PLAYERIDMAP[PLAYERNAME],FIND(" ",PLAYERIDMAP[PLAYERNAME],1)+1,255)</f>
        <v>Duda</v>
      </c>
      <c r="F305" t="s">
        <v>1050</v>
      </c>
      <c r="G305" t="s">
        <v>1222</v>
      </c>
      <c r="H305" s="2">
        <v>2502</v>
      </c>
      <c r="I305">
        <v>446263</v>
      </c>
      <c r="J305" t="s">
        <v>271</v>
      </c>
      <c r="K305" s="1">
        <v>1601528</v>
      </c>
      <c r="L305" s="1" t="s">
        <v>271</v>
      </c>
      <c r="M305" s="3" t="s">
        <v>2205</v>
      </c>
      <c r="N305" s="1" t="s">
        <v>2971</v>
      </c>
      <c r="O305" s="1" t="s">
        <v>1191</v>
      </c>
      <c r="P305" s="1">
        <v>8796</v>
      </c>
      <c r="Q305" s="1" t="s">
        <v>2972</v>
      </c>
      <c r="R305" s="1" t="s">
        <v>271</v>
      </c>
      <c r="S305" s="1">
        <v>30953</v>
      </c>
      <c r="T305" s="1" t="s">
        <v>271</v>
      </c>
    </row>
    <row r="306" spans="1:20" x14ac:dyDescent="0.25">
      <c r="A306" t="s">
        <v>1938</v>
      </c>
      <c r="B306" t="s">
        <v>801</v>
      </c>
      <c r="C306" s="35">
        <v>30369</v>
      </c>
      <c r="D306" s="1" t="str">
        <f>LEFT(PLAYERIDMAP[[#This Row],[PLAYERNAME]],FIND(" ",PLAYERIDMAP[[#This Row],[PLAYERNAME]],1))</f>
        <v xml:space="preserve">Brian </v>
      </c>
      <c r="E306" s="1" t="str">
        <f>MID(PLAYERIDMAP[PLAYERNAME],FIND(" ",PLAYERIDMAP[PLAYERNAME],1)+1,255)</f>
        <v>Duensing</v>
      </c>
      <c r="F306" t="s">
        <v>1052</v>
      </c>
      <c r="G306" t="s">
        <v>2163</v>
      </c>
      <c r="H306" s="2">
        <v>4064</v>
      </c>
      <c r="I306">
        <v>488846</v>
      </c>
      <c r="J306" t="s">
        <v>801</v>
      </c>
      <c r="K306" s="1">
        <v>1486149</v>
      </c>
      <c r="L306" s="1" t="s">
        <v>801</v>
      </c>
      <c r="M306" s="1" t="s">
        <v>2973</v>
      </c>
      <c r="N306" s="1" t="s">
        <v>2974</v>
      </c>
      <c r="O306" s="1" t="s">
        <v>1938</v>
      </c>
      <c r="P306" s="1">
        <v>8177</v>
      </c>
      <c r="Q306" s="1" t="s">
        <v>2975</v>
      </c>
      <c r="R306" s="1" t="s">
        <v>801</v>
      </c>
      <c r="S306" s="1">
        <v>28960</v>
      </c>
      <c r="T306" s="1" t="s">
        <v>801</v>
      </c>
    </row>
    <row r="307" spans="1:20" x14ac:dyDescent="0.25">
      <c r="A307" t="s">
        <v>2976</v>
      </c>
      <c r="B307" t="s">
        <v>882</v>
      </c>
      <c r="C307" s="35">
        <v>32498</v>
      </c>
      <c r="D307" s="1" t="str">
        <f>LEFT(PLAYERIDMAP[[#This Row],[PLAYERNAME]],FIND(" ",PLAYERIDMAP[[#This Row],[PLAYERNAME]],1))</f>
        <v xml:space="preserve">Danny </v>
      </c>
      <c r="E307" s="1" t="str">
        <f>MID(PLAYERIDMAP[PLAYERNAME],FIND(" ",PLAYERIDMAP[PLAYERNAME],1)+1,255)</f>
        <v>Duffy</v>
      </c>
      <c r="F307" s="1" t="s">
        <v>1046</v>
      </c>
      <c r="G307" t="s">
        <v>2163</v>
      </c>
      <c r="H307" s="2">
        <v>3542</v>
      </c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>
        <v>31114</v>
      </c>
      <c r="T307" s="1" t="s">
        <v>882</v>
      </c>
    </row>
    <row r="308" spans="1:20" ht="15" customHeight="1" x14ac:dyDescent="0.25">
      <c r="A308" t="s">
        <v>2009</v>
      </c>
      <c r="B308" t="s">
        <v>968</v>
      </c>
      <c r="C308" s="35">
        <v>30425</v>
      </c>
      <c r="D308" s="1" t="str">
        <f>LEFT(PLAYERIDMAP[[#This Row],[PLAYERNAME]],FIND(" ",PLAYERIDMAP[[#This Row],[PLAYERNAME]],1))</f>
        <v xml:space="preserve">Zach </v>
      </c>
      <c r="E308" s="1" t="str">
        <f>MID(PLAYERIDMAP[PLAYERNAME],FIND(" ",PLAYERIDMAP[PLAYERNAME],1)+1,255)</f>
        <v>Duke</v>
      </c>
      <c r="F308" t="s">
        <v>1043</v>
      </c>
      <c r="G308" t="s">
        <v>2163</v>
      </c>
      <c r="H308" s="2">
        <v>3840</v>
      </c>
      <c r="I308">
        <v>435043</v>
      </c>
      <c r="J308" t="s">
        <v>968</v>
      </c>
      <c r="K308" s="1">
        <v>545785</v>
      </c>
      <c r="L308" s="1" t="s">
        <v>968</v>
      </c>
      <c r="M308" s="1" t="s">
        <v>2977</v>
      </c>
      <c r="N308" s="1" t="s">
        <v>2978</v>
      </c>
      <c r="O308" s="1" t="s">
        <v>2009</v>
      </c>
      <c r="P308" s="1">
        <v>7512</v>
      </c>
      <c r="Q308" s="1" t="s">
        <v>2979</v>
      </c>
      <c r="R308" s="1" t="s">
        <v>968</v>
      </c>
      <c r="S308" s="1">
        <v>6219</v>
      </c>
      <c r="T308" s="1" t="s">
        <v>968</v>
      </c>
    </row>
    <row r="309" spans="1:20" x14ac:dyDescent="0.25">
      <c r="A309" t="s">
        <v>1600</v>
      </c>
      <c r="B309" t="s">
        <v>498</v>
      </c>
      <c r="C309" s="35">
        <v>29127</v>
      </c>
      <c r="D309" s="1" t="str">
        <f>LEFT(PLAYERIDMAP[[#This Row],[PLAYERNAME]],FIND(" ",PLAYERIDMAP[[#This Row],[PLAYERNAME]],1))</f>
        <v xml:space="preserve">Shelley </v>
      </c>
      <c r="E309" s="1" t="str">
        <f>MID(PLAYERIDMAP[PLAYERNAME],FIND(" ",PLAYERIDMAP[PLAYERNAME],1)+1,255)</f>
        <v>Duncan</v>
      </c>
      <c r="F309" t="s">
        <v>1034</v>
      </c>
      <c r="G309" t="s">
        <v>1222</v>
      </c>
      <c r="H309" s="2">
        <v>3620</v>
      </c>
      <c r="I309">
        <v>455167</v>
      </c>
      <c r="J309" t="s">
        <v>498</v>
      </c>
      <c r="K309" s="1">
        <v>1098919</v>
      </c>
      <c r="L309" s="1" t="s">
        <v>498</v>
      </c>
      <c r="M309" s="1" t="s">
        <v>2980</v>
      </c>
      <c r="N309" s="1" t="s">
        <v>2981</v>
      </c>
      <c r="O309" s="1" t="s">
        <v>1600</v>
      </c>
      <c r="P309" s="1">
        <v>8072</v>
      </c>
      <c r="Q309" s="1" t="s">
        <v>2982</v>
      </c>
      <c r="R309" s="1" t="s">
        <v>498</v>
      </c>
      <c r="S309" s="1"/>
      <c r="T309" s="1"/>
    </row>
    <row r="310" spans="1:20" ht="15" customHeight="1" x14ac:dyDescent="0.25">
      <c r="A310" t="s">
        <v>1365</v>
      </c>
      <c r="B310" t="s">
        <v>99</v>
      </c>
      <c r="C310" s="35">
        <v>29168</v>
      </c>
      <c r="D310" s="1" t="str">
        <f>LEFT(PLAYERIDMAP[[#This Row],[PLAYERNAME]],FIND(" ",PLAYERIDMAP[[#This Row],[PLAYERNAME]],1))</f>
        <v xml:space="preserve">Adam </v>
      </c>
      <c r="E310" s="1" t="str">
        <f>MID(PLAYERIDMAP[PLAYERNAME],FIND(" ",PLAYERIDMAP[PLAYERNAME],1)+1,255)</f>
        <v>Dunn</v>
      </c>
      <c r="F310" t="s">
        <v>1056</v>
      </c>
      <c r="G310" t="s">
        <v>4</v>
      </c>
      <c r="H310" s="2">
        <v>319</v>
      </c>
      <c r="I310">
        <v>276055</v>
      </c>
      <c r="J310" t="s">
        <v>99</v>
      </c>
      <c r="K310" s="1">
        <v>174678</v>
      </c>
      <c r="L310" s="1" t="s">
        <v>99</v>
      </c>
      <c r="M310" s="1" t="s">
        <v>2983</v>
      </c>
      <c r="N310" s="1" t="s">
        <v>2984</v>
      </c>
      <c r="O310" s="1" t="s">
        <v>1365</v>
      </c>
      <c r="P310" s="1">
        <v>6763</v>
      </c>
      <c r="Q310" s="1" t="s">
        <v>2985</v>
      </c>
      <c r="R310" s="1" t="s">
        <v>99</v>
      </c>
      <c r="S310" s="1">
        <v>4808</v>
      </c>
      <c r="T310" s="1" t="s">
        <v>99</v>
      </c>
    </row>
    <row r="311" spans="1:20" x14ac:dyDescent="0.25">
      <c r="A311" t="s">
        <v>1942</v>
      </c>
      <c r="B311" t="s">
        <v>703</v>
      </c>
      <c r="C311" s="35">
        <v>31190</v>
      </c>
      <c r="D311" s="1" t="str">
        <f>LEFT(PLAYERIDMAP[[#This Row],[PLAYERNAME]],FIND(" ",PLAYERIDMAP[[#This Row],[PLAYERNAME]],1))</f>
        <v xml:space="preserve">Mike </v>
      </c>
      <c r="E311" s="1" t="str">
        <f>MID(PLAYERIDMAP[PLAYERNAME],FIND(" ",PLAYERIDMAP[PLAYERNAME],1)+1,255)</f>
        <v>Dunn</v>
      </c>
      <c r="F311" t="s">
        <v>1057</v>
      </c>
      <c r="G311" t="s">
        <v>2163</v>
      </c>
      <c r="H311" s="2">
        <v>9948</v>
      </c>
      <c r="I311">
        <v>445197</v>
      </c>
      <c r="J311" t="s">
        <v>703</v>
      </c>
      <c r="K311" s="1">
        <v>1654379</v>
      </c>
      <c r="L311" s="1" t="s">
        <v>703</v>
      </c>
      <c r="M311" s="1" t="s">
        <v>2986</v>
      </c>
      <c r="N311" s="1" t="s">
        <v>2987</v>
      </c>
      <c r="O311" s="1" t="s">
        <v>1942</v>
      </c>
      <c r="P311" s="1">
        <v>8576</v>
      </c>
      <c r="Q311" s="1" t="s">
        <v>2988</v>
      </c>
      <c r="R311" s="1" t="s">
        <v>2989</v>
      </c>
      <c r="S311" s="1">
        <v>30081</v>
      </c>
      <c r="T311" s="1" t="s">
        <v>703</v>
      </c>
    </row>
    <row r="312" spans="1:20" x14ac:dyDescent="0.25">
      <c r="A312" t="s">
        <v>2046</v>
      </c>
      <c r="B312" t="s">
        <v>948</v>
      </c>
      <c r="C312" s="35">
        <v>28462</v>
      </c>
      <c r="D312" s="1" t="str">
        <f>LEFT(PLAYERIDMAP[[#This Row],[PLAYERNAME]],FIND(" ",PLAYERIDMAP[[#This Row],[PLAYERNAME]],1))</f>
        <v xml:space="preserve">Chad </v>
      </c>
      <c r="E312" s="1" t="str">
        <f>MID(PLAYERIDMAP[PLAYERNAME],FIND(" ",PLAYERIDMAP[PLAYERNAME],1)+1,255)</f>
        <v>Durbin</v>
      </c>
      <c r="F312" t="s">
        <v>1054</v>
      </c>
      <c r="G312" t="s">
        <v>2163</v>
      </c>
      <c r="H312" s="2">
        <v>1442</v>
      </c>
      <c r="I312">
        <v>239795</v>
      </c>
      <c r="J312" t="s">
        <v>948</v>
      </c>
      <c r="K312" s="1">
        <v>154181</v>
      </c>
      <c r="L312" s="1" t="s">
        <v>948</v>
      </c>
      <c r="M312" s="1" t="s">
        <v>2990</v>
      </c>
      <c r="N312" s="1" t="s">
        <v>2991</v>
      </c>
      <c r="O312" s="1" t="s">
        <v>2046</v>
      </c>
      <c r="P312" s="1">
        <v>6371</v>
      </c>
      <c r="Q312" s="1" t="s">
        <v>2992</v>
      </c>
      <c r="R312" s="1" t="s">
        <v>948</v>
      </c>
      <c r="S312" s="1"/>
      <c r="T312" s="1"/>
    </row>
    <row r="313" spans="1:20" ht="15" customHeight="1" x14ac:dyDescent="0.25">
      <c r="A313" t="s">
        <v>1550</v>
      </c>
      <c r="B313" t="s">
        <v>231</v>
      </c>
      <c r="C313" s="35">
        <v>30909</v>
      </c>
      <c r="D313" s="1" t="str">
        <f>LEFT(PLAYERIDMAP[[#This Row],[PLAYERNAME]],FIND(" ",PLAYERIDMAP[[#This Row],[PLAYERNAME]],1))</f>
        <v xml:space="preserve">Jarrod </v>
      </c>
      <c r="E313" s="1" t="str">
        <f>MID(PLAYERIDMAP[PLAYERNAME],FIND(" ",PLAYERIDMAP[PLAYERNAME],1)+1,255)</f>
        <v>Dyson</v>
      </c>
      <c r="F313" t="s">
        <v>1046</v>
      </c>
      <c r="G313" t="s">
        <v>1222</v>
      </c>
      <c r="H313" s="2">
        <v>4866</v>
      </c>
      <c r="I313">
        <v>502481</v>
      </c>
      <c r="J313" t="s">
        <v>231</v>
      </c>
      <c r="K313" s="1">
        <v>1725411</v>
      </c>
      <c r="L313" s="1" t="s">
        <v>231</v>
      </c>
      <c r="M313" s="1" t="s">
        <v>2993</v>
      </c>
      <c r="N313" s="1" t="s">
        <v>2994</v>
      </c>
      <c r="O313" s="1" t="s">
        <v>1550</v>
      </c>
      <c r="P313" s="1">
        <v>8817</v>
      </c>
      <c r="Q313" s="1" t="s">
        <v>2995</v>
      </c>
      <c r="R313" s="1" t="s">
        <v>231</v>
      </c>
      <c r="S313" s="1">
        <v>30461</v>
      </c>
      <c r="T313" s="1" t="s">
        <v>231</v>
      </c>
    </row>
    <row r="314" spans="1:20" ht="15" customHeight="1" x14ac:dyDescent="0.25">
      <c r="A314" t="s">
        <v>2143</v>
      </c>
      <c r="B314" t="s">
        <v>1005</v>
      </c>
      <c r="C314" s="35">
        <v>32270</v>
      </c>
      <c r="D314" s="1" t="str">
        <f>LEFT(PLAYERIDMAP[[#This Row],[PLAYERNAME]],FIND(" ",PLAYERIDMAP[[#This Row],[PLAYERNAME]],1))</f>
        <v xml:space="preserve">Sam </v>
      </c>
      <c r="E314" s="1" t="str">
        <f>MID(PLAYERIDMAP[PLAYERNAME],FIND(" ",PLAYERIDMAP[PLAYERNAME],1)+1,255)</f>
        <v>Dyson</v>
      </c>
      <c r="F314" t="s">
        <v>1057</v>
      </c>
      <c r="G314" t="s">
        <v>2163</v>
      </c>
      <c r="H314" s="2">
        <v>11710</v>
      </c>
      <c r="I314">
        <v>473879</v>
      </c>
      <c r="J314" t="s">
        <v>1005</v>
      </c>
      <c r="K314" s="1">
        <v>1993841</v>
      </c>
      <c r="L314" s="1" t="s">
        <v>1005</v>
      </c>
      <c r="M314" s="1" t="s">
        <v>2996</v>
      </c>
      <c r="N314" s="3" t="s">
        <v>2205</v>
      </c>
      <c r="O314" s="1" t="s">
        <v>2143</v>
      </c>
      <c r="P314" s="1">
        <v>9231</v>
      </c>
      <c r="Q314" s="1" t="s">
        <v>2997</v>
      </c>
      <c r="R314" s="1" t="s">
        <v>1005</v>
      </c>
      <c r="S314" s="1">
        <v>31745</v>
      </c>
      <c r="T314" s="1" t="s">
        <v>1005</v>
      </c>
    </row>
    <row r="315" spans="1:20" ht="15" customHeight="1" x14ac:dyDescent="0.25">
      <c r="A315" t="s">
        <v>1622</v>
      </c>
      <c r="B315" t="s">
        <v>325</v>
      </c>
      <c r="C315" s="35">
        <v>32483</v>
      </c>
      <c r="D315" s="1" t="str">
        <f>LEFT(PLAYERIDMAP[[#This Row],[PLAYERNAME]],FIND(" ",PLAYERIDMAP[[#This Row],[PLAYERNAME]],1))</f>
        <v xml:space="preserve">Adam </v>
      </c>
      <c r="E315" s="1" t="str">
        <f>MID(PLAYERIDMAP[PLAYERNAME],FIND(" ",PLAYERIDMAP[PLAYERNAME],1)+1,255)</f>
        <v>Eaton</v>
      </c>
      <c r="F315" t="s">
        <v>1056</v>
      </c>
      <c r="G315" t="s">
        <v>1222</v>
      </c>
      <c r="H315" s="2">
        <v>11205</v>
      </c>
      <c r="I315">
        <v>594809</v>
      </c>
      <c r="J315" t="s">
        <v>325</v>
      </c>
      <c r="K315" s="1">
        <v>1808563</v>
      </c>
      <c r="L315" s="1" t="s">
        <v>325</v>
      </c>
      <c r="M315" s="3" t="s">
        <v>2205</v>
      </c>
      <c r="N315" s="3" t="s">
        <v>2205</v>
      </c>
      <c r="O315" s="1" t="s">
        <v>1622</v>
      </c>
      <c r="P315" s="1">
        <v>9302</v>
      </c>
      <c r="Q315" s="1" t="s">
        <v>2998</v>
      </c>
      <c r="R315" s="1" t="s">
        <v>325</v>
      </c>
      <c r="S315" s="1">
        <v>32068</v>
      </c>
      <c r="T315" s="1" t="s">
        <v>325</v>
      </c>
    </row>
    <row r="316" spans="1:20" x14ac:dyDescent="0.25">
      <c r="A316" t="s">
        <v>1941</v>
      </c>
      <c r="B316" t="s">
        <v>839</v>
      </c>
      <c r="C316" s="35">
        <v>31763</v>
      </c>
      <c r="D316" s="1" t="str">
        <f>LEFT(PLAYERIDMAP[[#This Row],[PLAYERNAME]],FIND(" ",PLAYERIDMAP[[#This Row],[PLAYERNAME]],1))</f>
        <v xml:space="preserve">Josh </v>
      </c>
      <c r="E316" s="1" t="str">
        <f>MID(PLAYERIDMAP[PLAYERNAME],FIND(" ",PLAYERIDMAP[PLAYERNAME],1)+1,255)</f>
        <v>Edgin</v>
      </c>
      <c r="F316" t="s">
        <v>1050</v>
      </c>
      <c r="G316" t="s">
        <v>2163</v>
      </c>
      <c r="H316" s="2">
        <v>10796</v>
      </c>
      <c r="I316">
        <v>572831</v>
      </c>
      <c r="J316" t="s">
        <v>839</v>
      </c>
      <c r="K316" s="1">
        <v>1953528</v>
      </c>
      <c r="L316" s="1" t="s">
        <v>839</v>
      </c>
      <c r="M316" s="1" t="s">
        <v>2999</v>
      </c>
      <c r="N316" s="3" t="s">
        <v>2205</v>
      </c>
      <c r="O316" s="1" t="s">
        <v>1941</v>
      </c>
      <c r="P316" s="1">
        <v>9235</v>
      </c>
      <c r="Q316" s="1" t="s">
        <v>3000</v>
      </c>
      <c r="R316" s="1" t="s">
        <v>839</v>
      </c>
      <c r="S316" s="1"/>
      <c r="T316" s="1"/>
    </row>
    <row r="317" spans="1:20" ht="15" customHeight="1" x14ac:dyDescent="0.25">
      <c r="A317" t="s">
        <v>1967</v>
      </c>
      <c r="B317" t="s">
        <v>3001</v>
      </c>
      <c r="C317" s="35">
        <v>31272</v>
      </c>
      <c r="D317" s="1" t="str">
        <f>LEFT(PLAYERIDMAP[[#This Row],[PLAYERNAME]],FIND(" ",PLAYERIDMAP[[#This Row],[PLAYERNAME]],1))</f>
        <v xml:space="preserve">Scott </v>
      </c>
      <c r="E317" s="1" t="str">
        <f>MID(PLAYERIDMAP[PLAYERNAME],FIND(" ",PLAYERIDMAP[PLAYERNAME],1)+1,255)</f>
        <v>Elbert</v>
      </c>
      <c r="F317" t="s">
        <v>1045</v>
      </c>
      <c r="G317" t="s">
        <v>2163</v>
      </c>
      <c r="H317" s="2">
        <v>7489</v>
      </c>
      <c r="I317">
        <v>455092</v>
      </c>
      <c r="J317" t="s">
        <v>3001</v>
      </c>
      <c r="K317" s="1">
        <v>1179741</v>
      </c>
      <c r="L317" s="1" t="s">
        <v>3001</v>
      </c>
      <c r="M317" s="1" t="s">
        <v>3002</v>
      </c>
      <c r="N317" s="1" t="s">
        <v>3003</v>
      </c>
      <c r="O317" s="1" t="s">
        <v>1967</v>
      </c>
      <c r="P317" s="1">
        <v>7965</v>
      </c>
      <c r="Q317" s="1" t="s">
        <v>3004</v>
      </c>
      <c r="R317" s="1" t="s">
        <v>3001</v>
      </c>
      <c r="S317" s="1">
        <v>28689</v>
      </c>
      <c r="T317" s="1" t="s">
        <v>3001</v>
      </c>
    </row>
    <row r="318" spans="1:20" x14ac:dyDescent="0.25">
      <c r="A318" t="s">
        <v>1274</v>
      </c>
      <c r="B318" t="s">
        <v>205</v>
      </c>
      <c r="C318" s="35">
        <v>29685</v>
      </c>
      <c r="D318" s="1" t="str">
        <f>LEFT(PLAYERIDMAP[[#This Row],[PLAYERNAME]],FIND(" ",PLAYERIDMAP[[#This Row],[PLAYERNAME]],1))</f>
        <v xml:space="preserve">A.J. </v>
      </c>
      <c r="E318" s="1" t="str">
        <f>MID(PLAYERIDMAP[PLAYERNAME],FIND(" ",PLAYERIDMAP[PLAYERNAME],1)+1,255)</f>
        <v>Ellis</v>
      </c>
      <c r="F318" t="s">
        <v>1045</v>
      </c>
      <c r="G318" t="s">
        <v>1215</v>
      </c>
      <c r="H318" s="2">
        <v>5677</v>
      </c>
      <c r="I318">
        <v>454560</v>
      </c>
      <c r="J318" t="s">
        <v>205</v>
      </c>
      <c r="K318" s="1">
        <v>1104367</v>
      </c>
      <c r="L318" s="1" t="s">
        <v>205</v>
      </c>
      <c r="M318" s="1" t="s">
        <v>3005</v>
      </c>
      <c r="N318" s="1" t="s">
        <v>3006</v>
      </c>
      <c r="O318" s="1" t="s">
        <v>1274</v>
      </c>
      <c r="P318" s="1">
        <v>8373</v>
      </c>
      <c r="Q318" s="1" t="s">
        <v>3007</v>
      </c>
      <c r="R318" s="1" t="s">
        <v>205</v>
      </c>
      <c r="S318" s="1">
        <v>29258</v>
      </c>
      <c r="T318" s="1" t="s">
        <v>205</v>
      </c>
    </row>
    <row r="319" spans="1:20" x14ac:dyDescent="0.25">
      <c r="A319" t="s">
        <v>1381</v>
      </c>
      <c r="B319" t="s">
        <v>202</v>
      </c>
      <c r="C319" s="35">
        <v>28282</v>
      </c>
      <c r="D319" s="1" t="str">
        <f>LEFT(PLAYERIDMAP[[#This Row],[PLAYERNAME]],FIND(" ",PLAYERIDMAP[[#This Row],[PLAYERNAME]],1))</f>
        <v xml:space="preserve">Mark </v>
      </c>
      <c r="E319" s="1" t="str">
        <f>MID(PLAYERIDMAP[PLAYERNAME],FIND(" ",PLAYERIDMAP[PLAYERNAME],1)+1,255)</f>
        <v>Ellis</v>
      </c>
      <c r="F319" t="s">
        <v>1031</v>
      </c>
      <c r="G319" t="s">
        <v>5</v>
      </c>
      <c r="H319" s="2">
        <v>1443</v>
      </c>
      <c r="I319">
        <v>407885</v>
      </c>
      <c r="J319" t="s">
        <v>202</v>
      </c>
      <c r="K319" s="1">
        <v>182068</v>
      </c>
      <c r="L319" s="1" t="s">
        <v>202</v>
      </c>
      <c r="M319" s="1" t="s">
        <v>3008</v>
      </c>
      <c r="N319" s="1" t="s">
        <v>3009</v>
      </c>
      <c r="O319" s="1" t="s">
        <v>1381</v>
      </c>
      <c r="P319" s="1">
        <v>6899</v>
      </c>
      <c r="Q319" s="1" t="s">
        <v>3010</v>
      </c>
      <c r="R319" s="1" t="s">
        <v>202</v>
      </c>
      <c r="S319" s="1">
        <v>5086</v>
      </c>
      <c r="T319" s="1" t="s">
        <v>202</v>
      </c>
    </row>
    <row r="320" spans="1:20" x14ac:dyDescent="0.25">
      <c r="A320" t="s">
        <v>1203</v>
      </c>
      <c r="B320" t="s">
        <v>39</v>
      </c>
      <c r="C320" s="35">
        <v>30570</v>
      </c>
      <c r="D320" s="1" t="str">
        <f>LEFT(PLAYERIDMAP[[#This Row],[PLAYERNAME]],FIND(" ",PLAYERIDMAP[[#This Row],[PLAYERNAME]],1))</f>
        <v xml:space="preserve">Jacoby </v>
      </c>
      <c r="E320" s="1" t="str">
        <f>MID(PLAYERIDMAP[PLAYERNAME],FIND(" ",PLAYERIDMAP[PLAYERNAME],1)+1,255)</f>
        <v>Ellsbury</v>
      </c>
      <c r="F320" t="s">
        <v>1044</v>
      </c>
      <c r="G320" t="s">
        <v>1222</v>
      </c>
      <c r="H320" s="2">
        <v>4727</v>
      </c>
      <c r="I320">
        <v>453056</v>
      </c>
      <c r="J320" t="s">
        <v>39</v>
      </c>
      <c r="K320" s="1">
        <v>1184595</v>
      </c>
      <c r="L320" s="1" t="s">
        <v>39</v>
      </c>
      <c r="M320" s="1" t="s">
        <v>3011</v>
      </c>
      <c r="N320" s="1" t="s">
        <v>3012</v>
      </c>
      <c r="O320" s="1" t="s">
        <v>1203</v>
      </c>
      <c r="P320" s="1">
        <v>7912</v>
      </c>
      <c r="Q320" s="1" t="s">
        <v>3013</v>
      </c>
      <c r="R320" s="1" t="s">
        <v>39</v>
      </c>
      <c r="S320" s="1">
        <v>28637</v>
      </c>
      <c r="T320" s="1" t="s">
        <v>39</v>
      </c>
    </row>
    <row r="321" spans="1:20" ht="15" customHeight="1" x14ac:dyDescent="0.25">
      <c r="A321" t="s">
        <v>1904</v>
      </c>
      <c r="B321" t="s">
        <v>3014</v>
      </c>
      <c r="C321" s="35">
        <v>31545</v>
      </c>
      <c r="D321" s="1" t="str">
        <f>LEFT(PLAYERIDMAP[[#This Row],[PLAYERNAME]],FIND(" ",PLAYERIDMAP[[#This Row],[PLAYERNAME]],1))</f>
        <v xml:space="preserve">John </v>
      </c>
      <c r="E321" s="1" t="str">
        <f>MID(PLAYERIDMAP[PLAYERNAME],FIND(" ",PLAYERIDMAP[PLAYERNAME],1)+1,255)</f>
        <v>Ely</v>
      </c>
      <c r="F321" t="s">
        <v>1053</v>
      </c>
      <c r="G321" t="s">
        <v>2163</v>
      </c>
      <c r="H321" s="2">
        <v>6132</v>
      </c>
      <c r="I321">
        <v>518655</v>
      </c>
      <c r="J321" t="s">
        <v>3014</v>
      </c>
      <c r="K321" s="1">
        <v>1669642</v>
      </c>
      <c r="L321" s="1" t="s">
        <v>3014</v>
      </c>
      <c r="M321" s="1" t="s">
        <v>3015</v>
      </c>
      <c r="N321" s="1" t="s">
        <v>3016</v>
      </c>
      <c r="O321" s="1" t="s">
        <v>1904</v>
      </c>
      <c r="P321" s="1">
        <v>8720</v>
      </c>
      <c r="Q321" s="1" t="s">
        <v>3017</v>
      </c>
      <c r="R321" s="1" t="s">
        <v>3014</v>
      </c>
      <c r="S321" s="1">
        <v>30940</v>
      </c>
      <c r="T321" s="1" t="s">
        <v>3014</v>
      </c>
    </row>
    <row r="322" spans="1:20" ht="15" customHeight="1" x14ac:dyDescent="0.25">
      <c r="A322" t="s">
        <v>1209</v>
      </c>
      <c r="B322" t="s">
        <v>31</v>
      </c>
      <c r="C322" s="35">
        <v>30323</v>
      </c>
      <c r="D322" s="1" t="str">
        <f>LEFT(PLAYERIDMAP[[#This Row],[PLAYERNAME]],FIND(" ",PLAYERIDMAP[[#This Row],[PLAYERNAME]],1))</f>
        <v xml:space="preserve">Edwin </v>
      </c>
      <c r="E322" s="1" t="str">
        <f>MID(PLAYERIDMAP[PLAYERNAME],FIND(" ",PLAYERIDMAP[PLAYERNAME],1)+1,255)</f>
        <v>Encarnacion</v>
      </c>
      <c r="F322" t="s">
        <v>1037</v>
      </c>
      <c r="G322" t="s">
        <v>4</v>
      </c>
      <c r="H322" s="2">
        <v>2151</v>
      </c>
      <c r="I322">
        <v>429665</v>
      </c>
      <c r="J322" t="s">
        <v>31</v>
      </c>
      <c r="K322" s="1">
        <v>392294</v>
      </c>
      <c r="L322" s="1" t="s">
        <v>31</v>
      </c>
      <c r="M322" s="1" t="s">
        <v>3018</v>
      </c>
      <c r="N322" s="1" t="s">
        <v>3019</v>
      </c>
      <c r="O322" s="1" t="s">
        <v>1209</v>
      </c>
      <c r="P322" s="1">
        <v>7278</v>
      </c>
      <c r="Q322" s="1" t="s">
        <v>3020</v>
      </c>
      <c r="R322" s="1" t="s">
        <v>31</v>
      </c>
      <c r="S322" s="1">
        <v>5904</v>
      </c>
      <c r="T322" s="1" t="s">
        <v>31</v>
      </c>
    </row>
    <row r="323" spans="1:20" ht="15" customHeight="1" x14ac:dyDescent="0.25">
      <c r="A323" t="s">
        <v>2111</v>
      </c>
      <c r="B323" t="s">
        <v>1012</v>
      </c>
      <c r="C323" s="35">
        <v>31501</v>
      </c>
      <c r="D323" s="1" t="str">
        <f>LEFT(PLAYERIDMAP[[#This Row],[PLAYERNAME]],FIND(" ",PLAYERIDMAP[[#This Row],[PLAYERNAME]],1))</f>
        <v xml:space="preserve">Barry </v>
      </c>
      <c r="E323" s="1" t="str">
        <f>MID(PLAYERIDMAP[PLAYERNAME],FIND(" ",PLAYERIDMAP[PLAYERNAME],1)+1,255)</f>
        <v>Enright</v>
      </c>
      <c r="F323" t="s">
        <v>1035</v>
      </c>
      <c r="G323" t="s">
        <v>2163</v>
      </c>
      <c r="H323" s="2">
        <v>2412</v>
      </c>
      <c r="I323">
        <v>446264</v>
      </c>
      <c r="J323" t="s">
        <v>1012</v>
      </c>
      <c r="K323" s="1">
        <v>1531178</v>
      </c>
      <c r="L323" s="1" t="s">
        <v>1012</v>
      </c>
      <c r="M323" s="1" t="s">
        <v>3021</v>
      </c>
      <c r="N323" s="1" t="s">
        <v>3022</v>
      </c>
      <c r="O323" s="1" t="s">
        <v>2111</v>
      </c>
      <c r="P323" s="1">
        <v>8755</v>
      </c>
      <c r="Q323" s="1" t="s">
        <v>3023</v>
      </c>
      <c r="R323" s="1" t="s">
        <v>1012</v>
      </c>
      <c r="S323" s="1"/>
      <c r="T323" s="1"/>
    </row>
    <row r="324" spans="1:20" ht="15" customHeight="1" x14ac:dyDescent="0.25">
      <c r="A324" t="s">
        <v>1883</v>
      </c>
      <c r="B324" t="s">
        <v>784</v>
      </c>
      <c r="C324" s="35">
        <v>32917</v>
      </c>
      <c r="D324" s="1" t="str">
        <f>LEFT(PLAYERIDMAP[[#This Row],[PLAYERNAME]],FIND(" ",PLAYERIDMAP[[#This Row],[PLAYERNAME]],1))</f>
        <v xml:space="preserve">Nathan </v>
      </c>
      <c r="E324" s="1" t="str">
        <f>MID(PLAYERIDMAP[PLAYERNAME],FIND(" ",PLAYERIDMAP[PLAYERNAME],1)+1,255)</f>
        <v>Eovaldi</v>
      </c>
      <c r="F324" t="s">
        <v>1057</v>
      </c>
      <c r="G324" t="s">
        <v>2163</v>
      </c>
      <c r="H324" s="2">
        <v>9132</v>
      </c>
      <c r="I324">
        <v>543135</v>
      </c>
      <c r="J324" t="s">
        <v>784</v>
      </c>
      <c r="K324" s="1">
        <v>1803864</v>
      </c>
      <c r="L324" s="1" t="s">
        <v>3024</v>
      </c>
      <c r="M324" s="1" t="s">
        <v>3025</v>
      </c>
      <c r="N324" s="1" t="s">
        <v>3026</v>
      </c>
      <c r="O324" s="1" t="s">
        <v>1883</v>
      </c>
      <c r="P324" s="1">
        <v>9007</v>
      </c>
      <c r="Q324" s="1" t="s">
        <v>3027</v>
      </c>
      <c r="R324" s="1" t="s">
        <v>784</v>
      </c>
      <c r="S324" s="1">
        <v>31174</v>
      </c>
      <c r="T324" s="1" t="s">
        <v>3024</v>
      </c>
    </row>
    <row r="325" spans="1:20" x14ac:dyDescent="0.25">
      <c r="A325" t="s">
        <v>2097</v>
      </c>
      <c r="B325" t="s">
        <v>928</v>
      </c>
      <c r="C325" s="35">
        <v>31328</v>
      </c>
      <c r="D325" s="1" t="str">
        <f>LEFT(PLAYERIDMAP[[#This Row],[PLAYERNAME]],FIND(" ",PLAYERIDMAP[[#This Row],[PLAYERNAME]],1))</f>
        <v xml:space="preserve">Cody </v>
      </c>
      <c r="E325" s="1" t="str">
        <f>MID(PLAYERIDMAP[PLAYERNAME],FIND(" ",PLAYERIDMAP[PLAYERNAME],1)+1,255)</f>
        <v>Eppley</v>
      </c>
      <c r="F325" t="s">
        <v>1044</v>
      </c>
      <c r="G325" t="s">
        <v>2163</v>
      </c>
      <c r="H325" s="2">
        <v>9095</v>
      </c>
      <c r="I325">
        <v>543136</v>
      </c>
      <c r="J325" t="s">
        <v>928</v>
      </c>
      <c r="K325" s="1">
        <v>1798563</v>
      </c>
      <c r="L325" s="1" t="s">
        <v>928</v>
      </c>
      <c r="M325" s="3" t="s">
        <v>2205</v>
      </c>
      <c r="N325" s="1" t="s">
        <v>3028</v>
      </c>
      <c r="O325" s="1" t="s">
        <v>2097</v>
      </c>
      <c r="P325" s="1">
        <v>8911</v>
      </c>
      <c r="Q325" s="1" t="s">
        <v>3029</v>
      </c>
      <c r="R325" s="1" t="s">
        <v>928</v>
      </c>
      <c r="S325" s="1"/>
      <c r="T325" s="1"/>
    </row>
    <row r="326" spans="1:20" ht="15" customHeight="1" x14ac:dyDescent="0.25">
      <c r="A326" t="s">
        <v>1255</v>
      </c>
      <c r="B326" t="s">
        <v>160</v>
      </c>
      <c r="C326" s="35">
        <v>31762</v>
      </c>
      <c r="D326" s="1" t="str">
        <f>LEFT(PLAYERIDMAP[[#This Row],[PLAYERNAME]],FIND(" ",PLAYERIDMAP[[#This Row],[PLAYERNAME]],1))</f>
        <v xml:space="preserve">Alcides </v>
      </c>
      <c r="E326" s="1" t="str">
        <f>MID(PLAYERIDMAP[PLAYERNAME],FIND(" ",PLAYERIDMAP[PLAYERNAME],1)+1,255)</f>
        <v>Escobar</v>
      </c>
      <c r="F326" t="s">
        <v>1046</v>
      </c>
      <c r="G326" t="s">
        <v>1219</v>
      </c>
      <c r="H326" s="2">
        <v>6310</v>
      </c>
      <c r="I326">
        <v>444876</v>
      </c>
      <c r="J326" t="s">
        <v>160</v>
      </c>
      <c r="K326" s="1">
        <v>547241</v>
      </c>
      <c r="L326" s="1" t="s">
        <v>160</v>
      </c>
      <c r="M326" s="1" t="s">
        <v>3030</v>
      </c>
      <c r="N326" s="1" t="s">
        <v>3031</v>
      </c>
      <c r="O326" s="1" t="s">
        <v>1255</v>
      </c>
      <c r="P326" s="1">
        <v>8344</v>
      </c>
      <c r="Q326" s="1" t="s">
        <v>3032</v>
      </c>
      <c r="R326" s="1" t="s">
        <v>160</v>
      </c>
      <c r="S326" s="1">
        <v>29229</v>
      </c>
      <c r="T326" s="1" t="s">
        <v>160</v>
      </c>
    </row>
    <row r="327" spans="1:20" ht="15" customHeight="1" x14ac:dyDescent="0.25">
      <c r="A327" t="s">
        <v>1488</v>
      </c>
      <c r="B327" t="s">
        <v>362</v>
      </c>
      <c r="C327" s="35">
        <v>32513</v>
      </c>
      <c r="D327" s="1" t="str">
        <f>LEFT(PLAYERIDMAP[[#This Row],[PLAYERNAME]],FIND(" ",PLAYERIDMAP[[#This Row],[PLAYERNAME]],1))</f>
        <v xml:space="preserve">Eduardo </v>
      </c>
      <c r="E327" s="1" t="str">
        <f>MID(PLAYERIDMAP[PLAYERNAME],FIND(" ",PLAYERIDMAP[PLAYERNAME],1)+1,255)</f>
        <v>Escobar</v>
      </c>
      <c r="F327" t="s">
        <v>1052</v>
      </c>
      <c r="G327" t="s">
        <v>1219</v>
      </c>
      <c r="H327" s="2">
        <v>6153</v>
      </c>
      <c r="I327">
        <v>500871</v>
      </c>
      <c r="J327" t="s">
        <v>362</v>
      </c>
      <c r="K327" s="1">
        <v>1670491</v>
      </c>
      <c r="L327" s="1" t="s">
        <v>362</v>
      </c>
      <c r="M327" s="3" t="s">
        <v>2205</v>
      </c>
      <c r="N327" s="1" t="s">
        <v>3033</v>
      </c>
      <c r="O327" s="1" t="s">
        <v>1488</v>
      </c>
      <c r="P327" s="1">
        <v>9054</v>
      </c>
      <c r="Q327" s="1" t="s">
        <v>3034</v>
      </c>
      <c r="R327" s="1" t="s">
        <v>362</v>
      </c>
      <c r="S327" s="1">
        <v>30272</v>
      </c>
      <c r="T327" s="1" t="s">
        <v>362</v>
      </c>
    </row>
    <row r="328" spans="1:20" ht="15" customHeight="1" x14ac:dyDescent="0.25">
      <c r="A328" t="s">
        <v>1350</v>
      </c>
      <c r="B328" t="s">
        <v>158</v>
      </c>
      <c r="C328" s="35">
        <v>30257</v>
      </c>
      <c r="D328" s="1" t="str">
        <f>LEFT(PLAYERIDMAP[[#This Row],[PLAYERNAME]],FIND(" ",PLAYERIDMAP[[#This Row],[PLAYERNAME]],1))</f>
        <v xml:space="preserve">Yunel </v>
      </c>
      <c r="E328" s="1" t="str">
        <f>MID(PLAYERIDMAP[PLAYERNAME],FIND(" ",PLAYERIDMAP[PLAYERNAME],1)+1,255)</f>
        <v>Escobar</v>
      </c>
      <c r="F328" t="s">
        <v>1039</v>
      </c>
      <c r="G328" t="s">
        <v>1219</v>
      </c>
      <c r="H328" s="2">
        <v>4191</v>
      </c>
      <c r="I328">
        <v>488862</v>
      </c>
      <c r="J328" t="s">
        <v>158</v>
      </c>
      <c r="K328" s="1">
        <v>1098922</v>
      </c>
      <c r="L328" s="1" t="s">
        <v>158</v>
      </c>
      <c r="M328" s="1" t="s">
        <v>3035</v>
      </c>
      <c r="N328" s="1" t="s">
        <v>3036</v>
      </c>
      <c r="O328" s="1" t="s">
        <v>1350</v>
      </c>
      <c r="P328" s="1">
        <v>7938</v>
      </c>
      <c r="Q328" s="1" t="s">
        <v>3037</v>
      </c>
      <c r="R328" s="1" t="s">
        <v>158</v>
      </c>
      <c r="S328" s="1">
        <v>28662</v>
      </c>
      <c r="T328" s="1" t="s">
        <v>158</v>
      </c>
    </row>
    <row r="329" spans="1:20" x14ac:dyDescent="0.25">
      <c r="A329" t="s">
        <v>1372</v>
      </c>
      <c r="B329" t="s">
        <v>422</v>
      </c>
      <c r="C329" s="35">
        <v>31892</v>
      </c>
      <c r="D329" s="1" t="str">
        <f>LEFT(PLAYERIDMAP[[#This Row],[PLAYERNAME]],FIND(" ",PLAYERIDMAP[[#This Row],[PLAYERNAME]],1))</f>
        <v xml:space="preserve">Danny </v>
      </c>
      <c r="E329" s="1" t="str">
        <f>MID(PLAYERIDMAP[PLAYERNAME],FIND(" ",PLAYERIDMAP[PLAYERNAME],1)+1,255)</f>
        <v>Espinosa</v>
      </c>
      <c r="F329" t="s">
        <v>1043</v>
      </c>
      <c r="G329" t="s">
        <v>5</v>
      </c>
      <c r="H329" s="2">
        <v>9219</v>
      </c>
      <c r="I329">
        <v>457787</v>
      </c>
      <c r="J329" t="s">
        <v>422</v>
      </c>
      <c r="K329" s="1">
        <v>1667721</v>
      </c>
      <c r="L329" s="1" t="s">
        <v>422</v>
      </c>
      <c r="M329" s="3" t="s">
        <v>2205</v>
      </c>
      <c r="N329" s="1" t="s">
        <v>3038</v>
      </c>
      <c r="O329" s="1" t="s">
        <v>1372</v>
      </c>
      <c r="P329" s="1">
        <v>8805</v>
      </c>
      <c r="Q329" s="1" t="s">
        <v>3039</v>
      </c>
      <c r="R329" s="1" t="s">
        <v>422</v>
      </c>
      <c r="S329" s="1">
        <v>30621</v>
      </c>
      <c r="T329" s="1" t="s">
        <v>422</v>
      </c>
    </row>
    <row r="330" spans="1:20" x14ac:dyDescent="0.25">
      <c r="A330" t="s">
        <v>1703</v>
      </c>
      <c r="B330" t="s">
        <v>666</v>
      </c>
      <c r="C330" s="35">
        <v>30502</v>
      </c>
      <c r="D330" s="1" t="str">
        <f>LEFT(PLAYERIDMAP[[#This Row],[PLAYERNAME]],FIND(" ",PLAYERIDMAP[[#This Row],[PLAYERNAME]],1))</f>
        <v xml:space="preserve">Marco </v>
      </c>
      <c r="E330" s="1" t="str">
        <f>MID(PLAYERIDMAP[PLAYERNAME],FIND(" ",PLAYERIDMAP[PLAYERNAME],1)+1,255)</f>
        <v>Estrada</v>
      </c>
      <c r="F330" t="s">
        <v>1047</v>
      </c>
      <c r="G330" t="s">
        <v>2163</v>
      </c>
      <c r="H330" s="2">
        <v>1118</v>
      </c>
      <c r="I330">
        <v>462136</v>
      </c>
      <c r="J330" t="s">
        <v>666</v>
      </c>
      <c r="K330" s="1">
        <v>1630042</v>
      </c>
      <c r="L330" s="1" t="s">
        <v>666</v>
      </c>
      <c r="M330" s="1" t="s">
        <v>3040</v>
      </c>
      <c r="N330" s="1" t="s">
        <v>3041</v>
      </c>
      <c r="O330" s="1" t="s">
        <v>1703</v>
      </c>
      <c r="P330" s="1">
        <v>8329</v>
      </c>
      <c r="Q330" s="1" t="s">
        <v>3042</v>
      </c>
      <c r="R330" s="1" t="s">
        <v>666</v>
      </c>
      <c r="S330" s="1">
        <v>29215</v>
      </c>
      <c r="T330" s="1" t="s">
        <v>666</v>
      </c>
    </row>
    <row r="331" spans="1:20" ht="15" customHeight="1" x14ac:dyDescent="0.25">
      <c r="A331" t="s">
        <v>1168</v>
      </c>
      <c r="B331" t="s">
        <v>183</v>
      </c>
      <c r="C331" s="35">
        <v>30051</v>
      </c>
      <c r="D331" s="1" t="str">
        <f>LEFT(PLAYERIDMAP[[#This Row],[PLAYERNAME]],FIND(" ",PLAYERIDMAP[[#This Row],[PLAYERNAME]],1))</f>
        <v xml:space="preserve">Andre </v>
      </c>
      <c r="E331" s="1" t="str">
        <f>MID(PLAYERIDMAP[PLAYERNAME],FIND(" ",PLAYERIDMAP[PLAYERNAME],1)+1,255)</f>
        <v>Ethier</v>
      </c>
      <c r="F331" t="s">
        <v>1045</v>
      </c>
      <c r="G331" t="s">
        <v>1222</v>
      </c>
      <c r="H331" s="2">
        <v>6265</v>
      </c>
      <c r="I331">
        <v>444843</v>
      </c>
      <c r="J331" t="s">
        <v>183</v>
      </c>
      <c r="K331" s="1">
        <v>490390</v>
      </c>
      <c r="L331" s="1" t="s">
        <v>183</v>
      </c>
      <c r="M331" s="1" t="s">
        <v>3043</v>
      </c>
      <c r="N331" s="1" t="s">
        <v>3044</v>
      </c>
      <c r="O331" s="1" t="s">
        <v>1168</v>
      </c>
      <c r="P331" s="1">
        <v>7710</v>
      </c>
      <c r="Q331" s="1" t="s">
        <v>3045</v>
      </c>
      <c r="R331" s="1" t="s">
        <v>183</v>
      </c>
      <c r="S331" s="1">
        <v>6481</v>
      </c>
      <c r="T331" s="1" t="s">
        <v>183</v>
      </c>
    </row>
    <row r="332" spans="1:20" ht="15" customHeight="1" x14ac:dyDescent="0.25">
      <c r="A332" t="s">
        <v>1081</v>
      </c>
      <c r="B332" t="s">
        <v>3046</v>
      </c>
      <c r="C332" s="35">
        <v>31797</v>
      </c>
      <c r="D332" s="1" t="str">
        <f>LEFT(PLAYERIDMAP[[#This Row],[PLAYERNAME]],FIND(" ",PLAYERIDMAP[[#This Row],[PLAYERNAME]],1))</f>
        <v xml:space="preserve">Luis </v>
      </c>
      <c r="E332" s="1" t="str">
        <f>MID(PLAYERIDMAP[PLAYERNAME],FIND(" ",PLAYERIDMAP[PLAYERNAME],1)+1,255)</f>
        <v>Exposito</v>
      </c>
      <c r="F332" t="s">
        <v>1033</v>
      </c>
      <c r="G332" t="s">
        <v>1215</v>
      </c>
      <c r="H332" s="2">
        <v>4398</v>
      </c>
      <c r="I332">
        <v>458701</v>
      </c>
      <c r="J332" t="s">
        <v>3046</v>
      </c>
      <c r="K332" s="1">
        <v>1669643</v>
      </c>
      <c r="L332" s="1" t="s">
        <v>3046</v>
      </c>
      <c r="M332" s="3" t="s">
        <v>2205</v>
      </c>
      <c r="N332" s="3" t="s">
        <v>2205</v>
      </c>
      <c r="O332" s="1" t="s">
        <v>1081</v>
      </c>
      <c r="P332" s="1">
        <v>8960</v>
      </c>
      <c r="Q332" s="1" t="s">
        <v>3047</v>
      </c>
      <c r="R332" s="1" t="s">
        <v>3046</v>
      </c>
      <c r="S332" s="1"/>
      <c r="T332" s="1"/>
    </row>
    <row r="333" spans="1:20" x14ac:dyDescent="0.25">
      <c r="A333" t="s">
        <v>1404</v>
      </c>
      <c r="B333" t="s">
        <v>489</v>
      </c>
      <c r="C333" s="35">
        <v>30473</v>
      </c>
      <c r="D333" s="1" t="str">
        <f>LEFT(PLAYERIDMAP[[#This Row],[PLAYERNAME]],FIND(" ",PLAYERIDMAP[[#This Row],[PLAYERNAME]],1))</f>
        <v xml:space="preserve">Irving </v>
      </c>
      <c r="E333" s="1" t="str">
        <f>MID(PLAYERIDMAP[PLAYERNAME],FIND(" ",PLAYERIDMAP[PLAYERNAME],1)+1,255)</f>
        <v>Falu</v>
      </c>
      <c r="F333" t="s">
        <v>1046</v>
      </c>
      <c r="G333" t="s">
        <v>5</v>
      </c>
      <c r="H333" s="2">
        <v>6165</v>
      </c>
      <c r="I333">
        <v>458252</v>
      </c>
      <c r="J333" t="s">
        <v>489</v>
      </c>
      <c r="K333" s="1">
        <v>1208708</v>
      </c>
      <c r="L333" s="1" t="s">
        <v>489</v>
      </c>
      <c r="M333" s="3" t="s">
        <v>2205</v>
      </c>
      <c r="N333" s="3" t="s">
        <v>2205</v>
      </c>
      <c r="O333" s="1" t="s">
        <v>1404</v>
      </c>
      <c r="P333" s="1">
        <v>9172</v>
      </c>
      <c r="Q333" s="1" t="s">
        <v>3048</v>
      </c>
      <c r="R333" s="1" t="s">
        <v>489</v>
      </c>
      <c r="S333" s="1">
        <v>30390</v>
      </c>
      <c r="T333" s="1" t="s">
        <v>489</v>
      </c>
    </row>
    <row r="334" spans="1:20" x14ac:dyDescent="0.25">
      <c r="A334" t="s">
        <v>1979</v>
      </c>
      <c r="B334" t="s">
        <v>909</v>
      </c>
      <c r="C334" s="35">
        <v>32791</v>
      </c>
      <c r="D334" s="1" t="str">
        <f>LEFT(PLAYERIDMAP[[#This Row],[PLAYERNAME]],FIND(" ",PLAYERIDMAP[[#This Row],[PLAYERNAME]],1))</f>
        <v xml:space="preserve">Jeurys </v>
      </c>
      <c r="E334" s="1" t="str">
        <f>MID(PLAYERIDMAP[PLAYERNAME],FIND(" ",PLAYERIDMAP[PLAYERNAME],1)+1,255)</f>
        <v>Familia</v>
      </c>
      <c r="F334" t="s">
        <v>1050</v>
      </c>
      <c r="G334" t="s">
        <v>2163</v>
      </c>
      <c r="H334" s="2">
        <v>5114</v>
      </c>
      <c r="I334">
        <v>544727</v>
      </c>
      <c r="J334" t="s">
        <v>909</v>
      </c>
      <c r="K334" s="1">
        <v>1756628</v>
      </c>
      <c r="L334" s="1" t="s">
        <v>909</v>
      </c>
      <c r="M334" s="3" t="s">
        <v>2205</v>
      </c>
      <c r="N334" s="3" t="s">
        <v>2205</v>
      </c>
      <c r="O334" s="1" t="s">
        <v>1979</v>
      </c>
      <c r="P334" s="1">
        <v>9299</v>
      </c>
      <c r="Q334" s="1" t="s">
        <v>3049</v>
      </c>
      <c r="R334" s="1" t="s">
        <v>909</v>
      </c>
      <c r="S334" s="1">
        <v>31687</v>
      </c>
      <c r="T334" s="1" t="s">
        <v>909</v>
      </c>
    </row>
    <row r="335" spans="1:20" x14ac:dyDescent="0.25">
      <c r="A335" t="s">
        <v>1965</v>
      </c>
      <c r="B335" t="s">
        <v>876</v>
      </c>
      <c r="C335" s="35">
        <v>27864</v>
      </c>
      <c r="D335" s="1" t="str">
        <f>LEFT(PLAYERIDMAP[[#This Row],[PLAYERNAME]],FIND(" ",PLAYERIDMAP[[#This Row],[PLAYERNAME]],1))</f>
        <v xml:space="preserve">Kyle </v>
      </c>
      <c r="E335" s="1" t="str">
        <f>MID(PLAYERIDMAP[PLAYERNAME],FIND(" ",PLAYERIDMAP[PLAYERNAME],1)+1,255)</f>
        <v>Farnsworth</v>
      </c>
      <c r="F335" t="s">
        <v>1039</v>
      </c>
      <c r="G335" t="s">
        <v>2163</v>
      </c>
      <c r="H335" s="2">
        <v>278</v>
      </c>
      <c r="I335">
        <v>150035</v>
      </c>
      <c r="J335" t="s">
        <v>876</v>
      </c>
      <c r="K335" s="1">
        <v>21546</v>
      </c>
      <c r="L335" s="1" t="s">
        <v>876</v>
      </c>
      <c r="M335" s="1" t="s">
        <v>3050</v>
      </c>
      <c r="N335" s="1" t="s">
        <v>3051</v>
      </c>
      <c r="O335" s="1" t="s">
        <v>1965</v>
      </c>
      <c r="P335" s="1">
        <v>6210</v>
      </c>
      <c r="Q335" s="1" t="s">
        <v>3052</v>
      </c>
      <c r="R335" s="1" t="s">
        <v>876</v>
      </c>
      <c r="S335" s="1">
        <v>4049</v>
      </c>
      <c r="T335" s="1" t="s">
        <v>876</v>
      </c>
    </row>
    <row r="336" spans="1:20" x14ac:dyDescent="0.25">
      <c r="A336" t="s">
        <v>3053</v>
      </c>
      <c r="B336" t="s">
        <v>706</v>
      </c>
      <c r="C336" s="35">
        <v>31825</v>
      </c>
      <c r="D336" s="1" t="str">
        <f>LEFT(PLAYERIDMAP[[#This Row],[PLAYERNAME]],FIND(" ",PLAYERIDMAP[[#This Row],[PLAYERNAME]],1))</f>
        <v xml:space="preserve">Danny </v>
      </c>
      <c r="E336" s="1" t="str">
        <f>MID(PLAYERIDMAP[PLAYERNAME],FIND(" ",PLAYERIDMAP[PLAYERNAME],1)+1,255)</f>
        <v>Farquhar</v>
      </c>
      <c r="F336" s="1" t="s">
        <v>1049</v>
      </c>
      <c r="G336" t="s">
        <v>2163</v>
      </c>
      <c r="H336" s="2">
        <v>8501</v>
      </c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>
        <v>30611</v>
      </c>
      <c r="T336" s="1" t="s">
        <v>706</v>
      </c>
    </row>
    <row r="337" spans="1:20" ht="15" customHeight="1" x14ac:dyDescent="0.25">
      <c r="A337" t="s">
        <v>1095</v>
      </c>
      <c r="B337" t="s">
        <v>3054</v>
      </c>
      <c r="C337" s="35">
        <v>31474</v>
      </c>
      <c r="D337" s="1" t="str">
        <f>LEFT(PLAYERIDMAP[[#This Row],[PLAYERNAME]],FIND(" ",PLAYERIDMAP[[#This Row],[PLAYERNAME]],1))</f>
        <v xml:space="preserve">Eric </v>
      </c>
      <c r="E337" s="1" t="str">
        <f>MID(PLAYERIDMAP[PLAYERNAME],FIND(" ",PLAYERIDMAP[PLAYERNAME],1)+1,255)</f>
        <v>Farris</v>
      </c>
      <c r="F337" t="s">
        <v>1047</v>
      </c>
      <c r="G337" t="s">
        <v>5</v>
      </c>
      <c r="H337" s="2">
        <v>2066</v>
      </c>
      <c r="I337">
        <v>456544</v>
      </c>
      <c r="J337" t="s">
        <v>3054</v>
      </c>
      <c r="K337" s="1">
        <v>1740926</v>
      </c>
      <c r="L337" s="1" t="s">
        <v>3054</v>
      </c>
      <c r="M337" s="3" t="s">
        <v>2205</v>
      </c>
      <c r="N337" s="1" t="s">
        <v>3055</v>
      </c>
      <c r="O337" s="1" t="s">
        <v>1095</v>
      </c>
      <c r="P337" s="1">
        <v>9000</v>
      </c>
      <c r="Q337" s="1" t="s">
        <v>3056</v>
      </c>
      <c r="R337" s="1" t="s">
        <v>3054</v>
      </c>
      <c r="S337" s="1"/>
      <c r="T337" s="1"/>
    </row>
    <row r="338" spans="1:20" x14ac:dyDescent="0.25">
      <c r="A338" t="s">
        <v>1320</v>
      </c>
      <c r="B338" t="s">
        <v>372</v>
      </c>
      <c r="C338" s="35">
        <v>31994</v>
      </c>
      <c r="D338" s="1" t="str">
        <f>LEFT(PLAYERIDMAP[[#This Row],[PLAYERNAME]],FIND(" ",PLAYERIDMAP[[#This Row],[PLAYERNAME]],1))</f>
        <v xml:space="preserve">Tim </v>
      </c>
      <c r="E338" s="1" t="str">
        <f>MID(PLAYERIDMAP[PLAYERNAME],FIND(" ",PLAYERIDMAP[PLAYERNAME],1)+1,255)</f>
        <v>Federowicz</v>
      </c>
      <c r="F338" t="s">
        <v>1045</v>
      </c>
      <c r="G338" t="s">
        <v>1215</v>
      </c>
      <c r="H338" s="2">
        <v>8609</v>
      </c>
      <c r="I338">
        <v>543148</v>
      </c>
      <c r="J338" t="s">
        <v>372</v>
      </c>
      <c r="K338" s="1">
        <v>1669884</v>
      </c>
      <c r="L338" s="1" t="s">
        <v>372</v>
      </c>
      <c r="M338" s="3" t="s">
        <v>2205</v>
      </c>
      <c r="N338" s="1" t="s">
        <v>3057</v>
      </c>
      <c r="O338" s="1" t="s">
        <v>1320</v>
      </c>
      <c r="P338" s="1">
        <v>9075</v>
      </c>
      <c r="Q338" s="1" t="s">
        <v>3058</v>
      </c>
      <c r="R338" s="1" t="s">
        <v>372</v>
      </c>
      <c r="S338" s="1">
        <v>31038</v>
      </c>
      <c r="T338" s="1" t="s">
        <v>372</v>
      </c>
    </row>
    <row r="339" spans="1:20" x14ac:dyDescent="0.25">
      <c r="A339" t="s">
        <v>1755</v>
      </c>
      <c r="B339" t="s">
        <v>793</v>
      </c>
      <c r="C339" s="35">
        <v>30354</v>
      </c>
      <c r="D339" s="1" t="str">
        <f>LEFT(PLAYERIDMAP[[#This Row],[PLAYERNAME]],FIND(" ",PLAYERIDMAP[[#This Row],[PLAYERNAME]],1))</f>
        <v xml:space="preserve">Scott </v>
      </c>
      <c r="E339" s="1" t="str">
        <f>MID(PLAYERIDMAP[PLAYERNAME],FIND(" ",PLAYERIDMAP[PLAYERNAME],1)+1,255)</f>
        <v>Feldman</v>
      </c>
      <c r="F339" t="s">
        <v>1053</v>
      </c>
      <c r="G339" t="s">
        <v>2163</v>
      </c>
      <c r="H339" s="2">
        <v>6283</v>
      </c>
      <c r="I339">
        <v>444857</v>
      </c>
      <c r="J339" t="s">
        <v>793</v>
      </c>
      <c r="K339" s="1">
        <v>549996</v>
      </c>
      <c r="L339" s="1" t="s">
        <v>793</v>
      </c>
      <c r="M339" s="1" t="s">
        <v>3059</v>
      </c>
      <c r="N339" s="1" t="s">
        <v>3060</v>
      </c>
      <c r="O339" s="1" t="s">
        <v>1755</v>
      </c>
      <c r="P339" s="1">
        <v>7622</v>
      </c>
      <c r="Q339" s="1" t="s">
        <v>3061</v>
      </c>
      <c r="R339" s="1" t="s">
        <v>793</v>
      </c>
      <c r="S339" s="1">
        <v>6384</v>
      </c>
      <c r="T339" s="1" t="s">
        <v>793</v>
      </c>
    </row>
    <row r="340" spans="1:20" x14ac:dyDescent="0.25">
      <c r="A340" t="s">
        <v>2113</v>
      </c>
      <c r="B340" t="s">
        <v>897</v>
      </c>
      <c r="C340" s="35">
        <v>27997</v>
      </c>
      <c r="D340" s="1" t="str">
        <f>LEFT(PLAYERIDMAP[[#This Row],[PLAYERNAME]],FIND(" ",PLAYERIDMAP[[#This Row],[PLAYERNAME]],1))</f>
        <v xml:space="preserve">Pedro </v>
      </c>
      <c r="E340" s="1" t="str">
        <f>MID(PLAYERIDMAP[PLAYERNAME],FIND(" ",PLAYERIDMAP[PLAYERNAME],1)+1,255)</f>
        <v>Feliciano</v>
      </c>
      <c r="F340" t="s">
        <v>1044</v>
      </c>
      <c r="G340" t="s">
        <v>2163</v>
      </c>
      <c r="H340" s="2">
        <v>1601</v>
      </c>
      <c r="I340">
        <v>408230</v>
      </c>
      <c r="J340" t="s">
        <v>897</v>
      </c>
      <c r="K340" s="1">
        <v>225355</v>
      </c>
      <c r="L340" s="1" t="s">
        <v>897</v>
      </c>
      <c r="M340" s="1" t="s">
        <v>3062</v>
      </c>
      <c r="N340" s="1" t="s">
        <v>3063</v>
      </c>
      <c r="O340" s="1" t="s">
        <v>2113</v>
      </c>
      <c r="P340" s="1">
        <v>6995</v>
      </c>
      <c r="Q340" s="1" t="s">
        <v>3064</v>
      </c>
      <c r="R340" s="1" t="s">
        <v>897</v>
      </c>
      <c r="S340" s="1">
        <v>5314</v>
      </c>
      <c r="T340" s="1" t="s">
        <v>897</v>
      </c>
    </row>
    <row r="341" spans="1:20" ht="15" customHeight="1" x14ac:dyDescent="0.25">
      <c r="A341" t="s">
        <v>2020</v>
      </c>
      <c r="B341" t="s">
        <v>971</v>
      </c>
      <c r="C341" s="35">
        <v>32265</v>
      </c>
      <c r="D341" s="1" t="str">
        <f>LEFT(PLAYERIDMAP[[#This Row],[PLAYERNAME]],FIND(" ",PLAYERIDMAP[[#This Row],[PLAYERNAME]],1))</f>
        <v xml:space="preserve">Neftali </v>
      </c>
      <c r="E341" s="1" t="str">
        <f>MID(PLAYERIDMAP[PLAYERNAME],FIND(" ",PLAYERIDMAP[PLAYERNAME],1)+1,255)</f>
        <v>Feliz</v>
      </c>
      <c r="F341" t="s">
        <v>1036</v>
      </c>
      <c r="G341" t="s">
        <v>2163</v>
      </c>
      <c r="H341" s="2">
        <v>18</v>
      </c>
      <c r="I341">
        <v>491703</v>
      </c>
      <c r="J341" t="s">
        <v>971</v>
      </c>
      <c r="K341" s="1">
        <v>1623768</v>
      </c>
      <c r="L341" s="1" t="s">
        <v>971</v>
      </c>
      <c r="M341" s="1" t="s">
        <v>3065</v>
      </c>
      <c r="N341" s="1" t="s">
        <v>3066</v>
      </c>
      <c r="O341" s="1" t="s">
        <v>2020</v>
      </c>
      <c r="P341" s="1">
        <v>8405</v>
      </c>
      <c r="Q341" s="1" t="s">
        <v>3067</v>
      </c>
      <c r="R341" s="1" t="s">
        <v>971</v>
      </c>
      <c r="S341" s="1">
        <v>30149</v>
      </c>
      <c r="T341" s="1" t="s">
        <v>971</v>
      </c>
    </row>
    <row r="342" spans="1:20" x14ac:dyDescent="0.25">
      <c r="A342" t="s">
        <v>3068</v>
      </c>
      <c r="B342" t="s">
        <v>560</v>
      </c>
      <c r="C342" s="35">
        <v>27335</v>
      </c>
      <c r="D342" s="1" t="str">
        <f>LEFT(PLAYERIDMAP[[#This Row],[PLAYERNAME]],FIND(" ",PLAYERIDMAP[[#This Row],[PLAYERNAME]],1))</f>
        <v xml:space="preserve">Jose </v>
      </c>
      <c r="E342" s="1" t="str">
        <f>MID(PLAYERIDMAP[PLAYERNAME],FIND(" ",PLAYERIDMAP[PLAYERNAME],1)+1,255)</f>
        <v>Fernandez</v>
      </c>
      <c r="F342" s="1" t="s">
        <v>1057</v>
      </c>
      <c r="G342" t="s">
        <v>2163</v>
      </c>
      <c r="H342" s="2">
        <v>11530</v>
      </c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>
        <v>32567</v>
      </c>
      <c r="T342" s="1" t="s">
        <v>560</v>
      </c>
    </row>
    <row r="343" spans="1:20" x14ac:dyDescent="0.25">
      <c r="A343" t="s">
        <v>2152</v>
      </c>
      <c r="B343" t="s">
        <v>3069</v>
      </c>
      <c r="C343" s="35">
        <v>31371</v>
      </c>
      <c r="D343" s="1" t="str">
        <f>LEFT(PLAYERIDMAP[[#This Row],[PLAYERNAME]],FIND(" ",PLAYERIDMAP[[#This Row],[PLAYERNAME]],1))</f>
        <v xml:space="preserve">Chuckie </v>
      </c>
      <c r="E343" s="1" t="str">
        <f>MID(PLAYERIDMAP[PLAYERNAME],FIND(" ",PLAYERIDMAP[PLAYERNAME],1)+1,255)</f>
        <v>Fick</v>
      </c>
      <c r="F343" t="s">
        <v>1031</v>
      </c>
      <c r="G343" t="s">
        <v>2163</v>
      </c>
      <c r="H343" s="2">
        <v>7978</v>
      </c>
      <c r="I343">
        <v>518674</v>
      </c>
      <c r="J343" t="s">
        <v>3069</v>
      </c>
      <c r="K343" s="1">
        <v>1915105</v>
      </c>
      <c r="L343" s="1" t="s">
        <v>3069</v>
      </c>
      <c r="M343" s="1" t="s">
        <v>3070</v>
      </c>
      <c r="N343" s="3" t="s">
        <v>2205</v>
      </c>
      <c r="O343" s="1" t="s">
        <v>2152</v>
      </c>
      <c r="P343" s="1">
        <v>9196</v>
      </c>
      <c r="Q343" s="1" t="s">
        <v>3071</v>
      </c>
      <c r="R343" s="1" t="s">
        <v>3069</v>
      </c>
      <c r="S343" s="1"/>
      <c r="T343" s="1"/>
    </row>
    <row r="344" spans="1:20" ht="15" customHeight="1" x14ac:dyDescent="0.25">
      <c r="A344" t="s">
        <v>1499</v>
      </c>
      <c r="B344" t="s">
        <v>55</v>
      </c>
      <c r="C344" s="35">
        <v>30811</v>
      </c>
      <c r="D344" s="1" t="str">
        <f>LEFT(PLAYERIDMAP[[#This Row],[PLAYERNAME]],FIND(" ",PLAYERIDMAP[[#This Row],[PLAYERNAME]],1))</f>
        <v xml:space="preserve">Prince </v>
      </c>
      <c r="E344" s="1" t="str">
        <f>MID(PLAYERIDMAP[PLAYERNAME],FIND(" ",PLAYERIDMAP[PLAYERNAME],1)+1,255)</f>
        <v>Fielder</v>
      </c>
      <c r="F344" t="s">
        <v>1036</v>
      </c>
      <c r="G344" t="s">
        <v>4</v>
      </c>
      <c r="H344" s="2">
        <v>4613</v>
      </c>
      <c r="I344">
        <v>425902</v>
      </c>
      <c r="J344" t="s">
        <v>55</v>
      </c>
      <c r="K344" s="1">
        <v>390862</v>
      </c>
      <c r="L344" s="1" t="s">
        <v>55</v>
      </c>
      <c r="M344" s="1" t="s">
        <v>3072</v>
      </c>
      <c r="N344" s="1" t="s">
        <v>3073</v>
      </c>
      <c r="O344" s="1" t="s">
        <v>1499</v>
      </c>
      <c r="P344" s="1">
        <v>7290</v>
      </c>
      <c r="Q344" s="1" t="s">
        <v>3074</v>
      </c>
      <c r="R344" s="1" t="s">
        <v>55</v>
      </c>
      <c r="S344" s="1">
        <v>5915</v>
      </c>
      <c r="T344" s="1" t="s">
        <v>55</v>
      </c>
    </row>
    <row r="345" spans="1:20" ht="15" customHeight="1" x14ac:dyDescent="0.25">
      <c r="A345" t="s">
        <v>1982</v>
      </c>
      <c r="B345" t="s">
        <v>692</v>
      </c>
      <c r="C345" s="35">
        <v>30610</v>
      </c>
      <c r="D345" s="1" t="str">
        <f>LEFT(PLAYERIDMAP[[#This Row],[PLAYERNAME]],FIND(" ",PLAYERIDMAP[[#This Row],[PLAYERNAME]],1))</f>
        <v xml:space="preserve">Casey </v>
      </c>
      <c r="E345" s="1" t="str">
        <f>MID(PLAYERIDMAP[PLAYERNAME],FIND(" ",PLAYERIDMAP[PLAYERNAME],1)+1,255)</f>
        <v>Fien</v>
      </c>
      <c r="F345" t="s">
        <v>1052</v>
      </c>
      <c r="G345" t="s">
        <v>2163</v>
      </c>
      <c r="H345" s="2">
        <v>3926</v>
      </c>
      <c r="I345">
        <v>502272</v>
      </c>
      <c r="J345" t="s">
        <v>692</v>
      </c>
      <c r="K345" s="1">
        <v>1604110</v>
      </c>
      <c r="L345" s="1" t="s">
        <v>692</v>
      </c>
      <c r="M345" s="1" t="s">
        <v>3075</v>
      </c>
      <c r="N345" s="1" t="s">
        <v>3076</v>
      </c>
      <c r="O345" s="1" t="s">
        <v>1982</v>
      </c>
      <c r="P345" s="1">
        <v>8535</v>
      </c>
      <c r="Q345" s="1" t="s">
        <v>3077</v>
      </c>
      <c r="R345" s="1" t="s">
        <v>692</v>
      </c>
      <c r="S345" s="1">
        <v>29376</v>
      </c>
      <c r="T345" s="1" t="s">
        <v>692</v>
      </c>
    </row>
    <row r="346" spans="1:20" ht="15" customHeight="1" x14ac:dyDescent="0.25">
      <c r="A346" t="s">
        <v>1726</v>
      </c>
      <c r="B346" t="s">
        <v>996</v>
      </c>
      <c r="C346" s="35">
        <v>31213</v>
      </c>
      <c r="D346" s="1" t="str">
        <f>LEFT(PLAYERIDMAP[[#This Row],[PLAYERNAME]],FIND(" ",PLAYERIDMAP[[#This Row],[PLAYERNAME]],1))</f>
        <v xml:space="preserve">Mike </v>
      </c>
      <c r="E346" s="1" t="str">
        <f>MID(PLAYERIDMAP[PLAYERNAME],FIND(" ",PLAYERIDMAP[PLAYERNAME],1)+1,255)</f>
        <v>Fiers</v>
      </c>
      <c r="F346" t="s">
        <v>1047</v>
      </c>
      <c r="G346" t="s">
        <v>2163</v>
      </c>
      <c r="H346" s="2">
        <v>7754</v>
      </c>
      <c r="I346">
        <v>571666</v>
      </c>
      <c r="J346" t="s">
        <v>996</v>
      </c>
      <c r="K346" s="1">
        <v>1740929</v>
      </c>
      <c r="L346" s="1" t="s">
        <v>3078</v>
      </c>
      <c r="M346" s="1" t="s">
        <v>3079</v>
      </c>
      <c r="N346" s="1" t="s">
        <v>3080</v>
      </c>
      <c r="O346" s="1" t="s">
        <v>1726</v>
      </c>
      <c r="P346" s="1">
        <v>9078</v>
      </c>
      <c r="Q346" s="1" t="s">
        <v>3081</v>
      </c>
      <c r="R346" s="1" t="s">
        <v>3078</v>
      </c>
      <c r="S346" s="1">
        <v>30773</v>
      </c>
      <c r="T346" s="1" t="s">
        <v>996</v>
      </c>
    </row>
    <row r="347" spans="1:20" ht="15" customHeight="1" x14ac:dyDescent="0.25">
      <c r="A347" t="s">
        <v>2129</v>
      </c>
      <c r="B347" t="s">
        <v>880</v>
      </c>
      <c r="C347" s="35">
        <v>31689</v>
      </c>
      <c r="D347" s="1" t="str">
        <f>LEFT(PLAYERIDMAP[[#This Row],[PLAYERNAME]],FIND(" ",PLAYERIDMAP[[#This Row],[PLAYERNAME]],1))</f>
        <v xml:space="preserve">Stephen </v>
      </c>
      <c r="E347" s="1" t="str">
        <f>MID(PLAYERIDMAP[PLAYERNAME],FIND(" ",PLAYERIDMAP[PLAYERNAME],1)+1,255)</f>
        <v>Fife</v>
      </c>
      <c r="F347" t="s">
        <v>1045</v>
      </c>
      <c r="G347" t="s">
        <v>2163</v>
      </c>
      <c r="H347" s="2">
        <v>8077</v>
      </c>
      <c r="I347">
        <v>543155</v>
      </c>
      <c r="J347" t="s">
        <v>880</v>
      </c>
      <c r="K347" s="1">
        <v>1910548</v>
      </c>
      <c r="L347" s="1" t="s">
        <v>880</v>
      </c>
      <c r="M347" s="1" t="s">
        <v>3082</v>
      </c>
      <c r="N347" s="3" t="s">
        <v>2205</v>
      </c>
      <c r="O347" s="1" t="s">
        <v>2129</v>
      </c>
      <c r="P347" s="1">
        <v>9241</v>
      </c>
      <c r="Q347" s="1" t="s">
        <v>3083</v>
      </c>
      <c r="R347" s="1" t="s">
        <v>880</v>
      </c>
      <c r="S347" s="1">
        <v>32038</v>
      </c>
      <c r="T347" s="1" t="s">
        <v>880</v>
      </c>
    </row>
    <row r="348" spans="1:20" ht="15" customHeight="1" x14ac:dyDescent="0.25">
      <c r="A348" t="s">
        <v>1115</v>
      </c>
      <c r="B348" t="s">
        <v>3084</v>
      </c>
      <c r="C348" s="35">
        <v>28512</v>
      </c>
      <c r="D348" s="1" t="str">
        <f>LEFT(PLAYERIDMAP[[#This Row],[PLAYERNAME]],FIND(" ",PLAYERIDMAP[[#This Row],[PLAYERNAME]],1))</f>
        <v xml:space="preserve">Chone </v>
      </c>
      <c r="E348" s="1" t="str">
        <f>MID(PLAYERIDMAP[PLAYERNAME],FIND(" ",PLAYERIDMAP[PLAYERNAME],1)+1,255)</f>
        <v>Figgins</v>
      </c>
      <c r="F348" t="s">
        <v>1049</v>
      </c>
      <c r="G348" t="s">
        <v>6</v>
      </c>
      <c r="H348" s="2">
        <v>1580</v>
      </c>
      <c r="I348">
        <v>408210</v>
      </c>
      <c r="J348" t="s">
        <v>3084</v>
      </c>
      <c r="K348" s="1">
        <v>225356</v>
      </c>
      <c r="L348" s="1" t="s">
        <v>3084</v>
      </c>
      <c r="M348" s="1" t="s">
        <v>3085</v>
      </c>
      <c r="N348" s="1" t="s">
        <v>3086</v>
      </c>
      <c r="O348" s="1" t="s">
        <v>1115</v>
      </c>
      <c r="P348" s="1">
        <v>6986</v>
      </c>
      <c r="Q348" s="1" t="s">
        <v>3087</v>
      </c>
      <c r="R348" s="1" t="s">
        <v>3084</v>
      </c>
      <c r="S348" s="1"/>
      <c r="T348" s="1"/>
    </row>
    <row r="349" spans="1:20" x14ac:dyDescent="0.25">
      <c r="A349" t="s">
        <v>2085</v>
      </c>
      <c r="B349" t="s">
        <v>935</v>
      </c>
      <c r="C349" s="35">
        <v>31374</v>
      </c>
      <c r="D349" s="1" t="str">
        <f>LEFT(PLAYERIDMAP[[#This Row],[PLAYERNAME]],FIND(" ",PLAYERIDMAP[[#This Row],[PLAYERNAME]],1))</f>
        <v xml:space="preserve">Pedro </v>
      </c>
      <c r="E349" s="1" t="str">
        <f>MID(PLAYERIDMAP[PLAYERNAME],FIND(" ",PLAYERIDMAP[PLAYERNAME],1)+1,255)</f>
        <v>Figueroa</v>
      </c>
      <c r="F349" t="s">
        <v>1032</v>
      </c>
      <c r="G349" t="s">
        <v>2163</v>
      </c>
      <c r="H349" s="2">
        <v>6616</v>
      </c>
      <c r="I349">
        <v>471896</v>
      </c>
      <c r="J349" t="s">
        <v>935</v>
      </c>
      <c r="K349" s="1">
        <v>1725469</v>
      </c>
      <c r="L349" s="1" t="s">
        <v>935</v>
      </c>
      <c r="M349" s="1" t="s">
        <v>3088</v>
      </c>
      <c r="N349" s="3" t="s">
        <v>2205</v>
      </c>
      <c r="O349" s="1" t="s">
        <v>2085</v>
      </c>
      <c r="P349" s="1">
        <v>9159</v>
      </c>
      <c r="Q349" s="1" t="s">
        <v>3089</v>
      </c>
      <c r="R349" s="1" t="s">
        <v>935</v>
      </c>
      <c r="S349" s="1">
        <v>30558</v>
      </c>
      <c r="T349" s="1" t="s">
        <v>935</v>
      </c>
    </row>
    <row r="350" spans="1:20" x14ac:dyDescent="0.25">
      <c r="A350" t="s">
        <v>1672</v>
      </c>
      <c r="B350" t="s">
        <v>624</v>
      </c>
      <c r="C350" s="35">
        <v>30716</v>
      </c>
      <c r="D350" s="1" t="str">
        <f>LEFT(PLAYERIDMAP[[#This Row],[PLAYERNAME]],FIND(" ",PLAYERIDMAP[[#This Row],[PLAYERNAME]],1))</f>
        <v xml:space="preserve">Doug </v>
      </c>
      <c r="E350" s="1" t="str">
        <f>MID(PLAYERIDMAP[PLAYERNAME],FIND(" ",PLAYERIDMAP[PLAYERNAME],1)+1,255)</f>
        <v>Fister</v>
      </c>
      <c r="F350" t="s">
        <v>1043</v>
      </c>
      <c r="G350" t="s">
        <v>2163</v>
      </c>
      <c r="H350" s="2">
        <v>9425</v>
      </c>
      <c r="I350">
        <v>450729</v>
      </c>
      <c r="J350" t="s">
        <v>624</v>
      </c>
      <c r="K350" s="1">
        <v>1699360</v>
      </c>
      <c r="L350" s="1" t="s">
        <v>624</v>
      </c>
      <c r="M350" s="1" t="s">
        <v>3090</v>
      </c>
      <c r="N350" s="1" t="s">
        <v>3091</v>
      </c>
      <c r="O350" s="1" t="s">
        <v>1672</v>
      </c>
      <c r="P350" s="1">
        <v>8554</v>
      </c>
      <c r="Q350" s="1" t="s">
        <v>3092</v>
      </c>
      <c r="R350" s="1" t="s">
        <v>624</v>
      </c>
      <c r="S350" s="1">
        <v>30370</v>
      </c>
      <c r="T350" s="1" t="s">
        <v>624</v>
      </c>
    </row>
    <row r="351" spans="1:20" ht="15" customHeight="1" x14ac:dyDescent="0.25">
      <c r="A351" t="s">
        <v>1361</v>
      </c>
      <c r="B351" t="s">
        <v>289</v>
      </c>
      <c r="C351" s="35">
        <v>31620</v>
      </c>
      <c r="D351" s="1" t="str">
        <f>LEFT(PLAYERIDMAP[[#This Row],[PLAYERNAME]],FIND(" ",PLAYERIDMAP[[#This Row],[PLAYERNAME]],1))</f>
        <v xml:space="preserve">Ryan </v>
      </c>
      <c r="E351" s="1" t="str">
        <f>MID(PLAYERIDMAP[PLAYERNAME],FIND(" ",PLAYERIDMAP[PLAYERNAME],1)+1,255)</f>
        <v>Flaherty</v>
      </c>
      <c r="F351" t="s">
        <v>1033</v>
      </c>
      <c r="G351" t="s">
        <v>6</v>
      </c>
      <c r="H351" s="2">
        <v>7888</v>
      </c>
      <c r="I351">
        <v>475247</v>
      </c>
      <c r="J351" t="s">
        <v>289</v>
      </c>
      <c r="K351" s="1">
        <v>1717082</v>
      </c>
      <c r="L351" s="1" t="s">
        <v>289</v>
      </c>
      <c r="M351" s="3" t="s">
        <v>2205</v>
      </c>
      <c r="N351" s="3" t="s">
        <v>2205</v>
      </c>
      <c r="O351" s="1" t="s">
        <v>1361</v>
      </c>
      <c r="P351" s="1">
        <v>9144</v>
      </c>
      <c r="Q351" s="1" t="s">
        <v>3093</v>
      </c>
      <c r="R351" s="1" t="s">
        <v>289</v>
      </c>
      <c r="S351" s="1">
        <v>30728</v>
      </c>
      <c r="T351" s="1" t="s">
        <v>289</v>
      </c>
    </row>
    <row r="352" spans="1:20" ht="15" customHeight="1" x14ac:dyDescent="0.25">
      <c r="A352" t="s">
        <v>1071</v>
      </c>
      <c r="B352" t="s">
        <v>3094</v>
      </c>
      <c r="C352" s="35">
        <v>30981</v>
      </c>
      <c r="D352" s="1" t="str">
        <f>LEFT(PLAYERIDMAP[[#This Row],[PLAYERNAME]],FIND(" ",PLAYERIDMAP[[#This Row],[PLAYERNAME]],1))</f>
        <v xml:space="preserve">Jesus </v>
      </c>
      <c r="E352" s="1" t="str">
        <f>MID(PLAYERIDMAP[PLAYERNAME],FIND(" ",PLAYERIDMAP[PLAYERNAME],1)+1,255)</f>
        <v>Flores</v>
      </c>
      <c r="F352" t="s">
        <v>1043</v>
      </c>
      <c r="G352" t="s">
        <v>1215</v>
      </c>
      <c r="H352" s="2">
        <v>4166</v>
      </c>
      <c r="I352">
        <v>435520</v>
      </c>
      <c r="J352" t="s">
        <v>3094</v>
      </c>
      <c r="K352" s="1">
        <v>546229</v>
      </c>
      <c r="L352" s="1" t="s">
        <v>3094</v>
      </c>
      <c r="M352" s="1" t="s">
        <v>3095</v>
      </c>
      <c r="N352" s="1" t="s">
        <v>3096</v>
      </c>
      <c r="O352" s="1" t="s">
        <v>1071</v>
      </c>
      <c r="P352" s="1">
        <v>7990</v>
      </c>
      <c r="Q352" s="1" t="s">
        <v>3097</v>
      </c>
      <c r="R352" s="1" t="s">
        <v>3094</v>
      </c>
      <c r="S352" s="1"/>
      <c r="T352" s="1"/>
    </row>
    <row r="353" spans="1:20" ht="15" customHeight="1" x14ac:dyDescent="0.25">
      <c r="A353" t="s">
        <v>3098</v>
      </c>
      <c r="B353" t="s">
        <v>476</v>
      </c>
      <c r="C353" s="35">
        <v>33456</v>
      </c>
      <c r="D353" s="1" t="str">
        <f>LEFT(PLAYERIDMAP[[#This Row],[PLAYERNAME]],FIND(" ",PLAYERIDMAP[[#This Row],[PLAYERNAME]],1))</f>
        <v xml:space="preserve">Wilmer </v>
      </c>
      <c r="E353" s="1" t="str">
        <f>MID(PLAYERIDMAP[PLAYERNAME],FIND(" ",PLAYERIDMAP[PLAYERNAME],1)+1,255)</f>
        <v>Flores</v>
      </c>
      <c r="F353" t="s">
        <v>1050</v>
      </c>
      <c r="G353" s="4" t="s">
        <v>2205</v>
      </c>
      <c r="H353" s="2">
        <v>5827</v>
      </c>
      <c r="I353">
        <v>527038</v>
      </c>
      <c r="J353" t="s">
        <v>476</v>
      </c>
      <c r="K353" s="3" t="s">
        <v>2205</v>
      </c>
      <c r="L353" s="3" t="s">
        <v>2205</v>
      </c>
      <c r="M353" s="3" t="s">
        <v>2205</v>
      </c>
      <c r="N353" s="3" t="s">
        <v>2205</v>
      </c>
      <c r="O353" s="3" t="s">
        <v>2205</v>
      </c>
      <c r="P353" s="3" t="s">
        <v>2205</v>
      </c>
      <c r="Q353" s="3" t="s">
        <v>2205</v>
      </c>
      <c r="R353" s="3" t="s">
        <v>2205</v>
      </c>
      <c r="S353" s="3">
        <v>30627</v>
      </c>
      <c r="T353" s="1" t="s">
        <v>476</v>
      </c>
    </row>
    <row r="354" spans="1:20" ht="15" customHeight="1" x14ac:dyDescent="0.25">
      <c r="A354" t="s">
        <v>1359</v>
      </c>
      <c r="B354" t="s">
        <v>188</v>
      </c>
      <c r="C354" s="35">
        <v>31756</v>
      </c>
      <c r="D354" s="1" t="str">
        <f>LEFT(PLAYERIDMAP[[#This Row],[PLAYERNAME]],FIND(" ",PLAYERIDMAP[[#This Row],[PLAYERNAME]],1))</f>
        <v xml:space="preserve">Pedro </v>
      </c>
      <c r="E354" s="1" t="str">
        <f>MID(PLAYERIDMAP[PLAYERNAME],FIND(" ",PLAYERIDMAP[PLAYERNAME],1)+1,255)</f>
        <v>Florimon</v>
      </c>
      <c r="F354" t="s">
        <v>1052</v>
      </c>
      <c r="G354" t="s">
        <v>1219</v>
      </c>
      <c r="H354" s="2">
        <v>8385</v>
      </c>
      <c r="I354">
        <v>465753</v>
      </c>
      <c r="J354" t="s">
        <v>188</v>
      </c>
      <c r="K354" s="1">
        <v>1209012</v>
      </c>
      <c r="L354" s="1" t="s">
        <v>188</v>
      </c>
      <c r="M354" s="1" t="s">
        <v>3099</v>
      </c>
      <c r="N354" s="1" t="s">
        <v>3100</v>
      </c>
      <c r="O354" s="1" t="s">
        <v>1359</v>
      </c>
      <c r="P354" s="1">
        <v>9069</v>
      </c>
      <c r="Q354" s="1" t="s">
        <v>3101</v>
      </c>
      <c r="R354" s="1" t="s">
        <v>188</v>
      </c>
      <c r="S354" s="1">
        <v>30310</v>
      </c>
      <c r="T354" s="1" t="s">
        <v>188</v>
      </c>
    </row>
    <row r="355" spans="1:20" x14ac:dyDescent="0.25">
      <c r="A355" t="s">
        <v>1271</v>
      </c>
      <c r="B355" t="s">
        <v>320</v>
      </c>
      <c r="C355" s="35">
        <v>31436</v>
      </c>
      <c r="D355" s="1" t="str">
        <f>LEFT(PLAYERIDMAP[[#This Row],[PLAYERNAME]],FIND(" ",PLAYERIDMAP[[#This Row],[PLAYERNAME]],1))</f>
        <v xml:space="preserve">Tyler </v>
      </c>
      <c r="E355" s="1" t="str">
        <f>MID(PLAYERIDMAP[PLAYERNAME],FIND(" ",PLAYERIDMAP[PLAYERNAME],1)+1,255)</f>
        <v>Flowers</v>
      </c>
      <c r="F355" t="s">
        <v>1056</v>
      </c>
      <c r="G355" t="s">
        <v>1215</v>
      </c>
      <c r="H355" s="2">
        <v>9134</v>
      </c>
      <c r="I355">
        <v>452095</v>
      </c>
      <c r="J355" t="s">
        <v>320</v>
      </c>
      <c r="K355" s="1">
        <v>1539223</v>
      </c>
      <c r="L355" s="1" t="s">
        <v>320</v>
      </c>
      <c r="M355" s="1" t="s">
        <v>3102</v>
      </c>
      <c r="N355" s="1" t="s">
        <v>3103</v>
      </c>
      <c r="O355" s="1" t="s">
        <v>1271</v>
      </c>
      <c r="P355" s="1">
        <v>8572</v>
      </c>
      <c r="Q355" s="1" t="s">
        <v>3104</v>
      </c>
      <c r="R355" s="1" t="s">
        <v>320</v>
      </c>
      <c r="S355" s="1">
        <v>30157</v>
      </c>
      <c r="T355" s="1" t="s">
        <v>320</v>
      </c>
    </row>
    <row r="356" spans="1:20" x14ac:dyDescent="0.25">
      <c r="A356" t="s">
        <v>1725</v>
      </c>
      <c r="B356" t="s">
        <v>988</v>
      </c>
      <c r="C356" s="35">
        <v>30343</v>
      </c>
      <c r="D356" s="1" t="str">
        <f>LEFT(PLAYERIDMAP[[#This Row],[PLAYERNAME]],FIND(" ",PLAYERIDMAP[[#This Row],[PLAYERNAME]],1))</f>
        <v xml:space="preserve">Gavin </v>
      </c>
      <c r="E356" s="1" t="str">
        <f>MID(PLAYERIDMAP[PLAYERNAME],FIND(" ",PLAYERIDMAP[PLAYERNAME],1)+1,255)</f>
        <v>Floyd</v>
      </c>
      <c r="F356" t="s">
        <v>1056</v>
      </c>
      <c r="G356" t="s">
        <v>2163</v>
      </c>
      <c r="H356" s="2">
        <v>3886</v>
      </c>
      <c r="I356">
        <v>425856</v>
      </c>
      <c r="J356" t="s">
        <v>988</v>
      </c>
      <c r="K356" s="1">
        <v>390847</v>
      </c>
      <c r="L356" s="1" t="s">
        <v>988</v>
      </c>
      <c r="M356" s="1" t="s">
        <v>3105</v>
      </c>
      <c r="N356" s="1" t="s">
        <v>3106</v>
      </c>
      <c r="O356" s="1" t="s">
        <v>1725</v>
      </c>
      <c r="P356" s="1">
        <v>7297</v>
      </c>
      <c r="Q356" s="1" t="s">
        <v>3107</v>
      </c>
      <c r="R356" s="1" t="s">
        <v>988</v>
      </c>
      <c r="S356" s="1">
        <v>5922</v>
      </c>
      <c r="T356" s="1" t="s">
        <v>988</v>
      </c>
    </row>
    <row r="357" spans="1:20" ht="15" customHeight="1" x14ac:dyDescent="0.25">
      <c r="A357" t="s">
        <v>1999</v>
      </c>
      <c r="B357" t="s">
        <v>905</v>
      </c>
      <c r="C357" s="35">
        <v>33017</v>
      </c>
      <c r="D357" s="1" t="str">
        <f>LEFT(PLAYERIDMAP[[#This Row],[PLAYERNAME]],FIND(" ",PLAYERIDMAP[[#This Row],[PLAYERNAME]],1))</f>
        <v xml:space="preserve">Wilmer </v>
      </c>
      <c r="E357" s="1" t="str">
        <f>MID(PLAYERIDMAP[PLAYERNAME],FIND(" ",PLAYERIDMAP[PLAYERNAME],1)+1,255)</f>
        <v>Font</v>
      </c>
      <c r="F357" t="s">
        <v>1036</v>
      </c>
      <c r="G357" t="s">
        <v>2163</v>
      </c>
      <c r="H357" s="2">
        <v>5257</v>
      </c>
      <c r="I357">
        <v>521655</v>
      </c>
      <c r="J357" t="s">
        <v>905</v>
      </c>
      <c r="K357" s="1">
        <v>1784693</v>
      </c>
      <c r="L357" s="1" t="s">
        <v>905</v>
      </c>
      <c r="M357" s="3" t="s">
        <v>2205</v>
      </c>
      <c r="N357" s="3" t="s">
        <v>2205</v>
      </c>
      <c r="O357" s="1" t="s">
        <v>1999</v>
      </c>
      <c r="P357" s="1">
        <v>9042</v>
      </c>
      <c r="Q357" s="1" t="s">
        <v>3108</v>
      </c>
      <c r="R357" s="1" t="s">
        <v>905</v>
      </c>
      <c r="S357" s="1">
        <v>31075</v>
      </c>
      <c r="T357" s="1" t="s">
        <v>905</v>
      </c>
    </row>
    <row r="358" spans="1:20" ht="15" customHeight="1" x14ac:dyDescent="0.25">
      <c r="A358" t="s">
        <v>1130</v>
      </c>
      <c r="B358" t="s">
        <v>3109</v>
      </c>
      <c r="C358" s="35">
        <v>27984</v>
      </c>
      <c r="D358" s="1" t="str">
        <f>LEFT(PLAYERIDMAP[[#This Row],[PLAYERNAME]],FIND(" ",PLAYERIDMAP[[#This Row],[PLAYERNAME]],1))</f>
        <v xml:space="preserve">Lew </v>
      </c>
      <c r="E358" s="1" t="str">
        <f>MID(PLAYERIDMAP[PLAYERNAME],FIND(" ",PLAYERIDMAP[PLAYERNAME],1)+1,255)</f>
        <v>Ford</v>
      </c>
      <c r="F358" t="s">
        <v>1033</v>
      </c>
      <c r="G358" t="s">
        <v>1222</v>
      </c>
      <c r="H358" s="2">
        <v>1724</v>
      </c>
      <c r="I358">
        <v>217915</v>
      </c>
      <c r="J358" t="s">
        <v>3109</v>
      </c>
      <c r="K358" s="1">
        <v>292471</v>
      </c>
      <c r="L358" s="1" t="s">
        <v>3109</v>
      </c>
      <c r="M358" s="3" t="s">
        <v>2205</v>
      </c>
      <c r="N358" s="3" t="s">
        <v>2205</v>
      </c>
      <c r="O358" s="1" t="s">
        <v>1130</v>
      </c>
      <c r="P358" s="1">
        <v>7061</v>
      </c>
      <c r="Q358" s="1" t="s">
        <v>3110</v>
      </c>
      <c r="R358" s="1" t="s">
        <v>3109</v>
      </c>
      <c r="S358" s="1"/>
      <c r="T358" s="1"/>
    </row>
    <row r="359" spans="1:20" ht="15" customHeight="1" x14ac:dyDescent="0.25">
      <c r="A359" t="s">
        <v>1379</v>
      </c>
      <c r="B359" t="s">
        <v>315</v>
      </c>
      <c r="C359" s="35">
        <v>31791</v>
      </c>
      <c r="D359" s="1" t="str">
        <f>LEFT(PLAYERIDMAP[[#This Row],[PLAYERNAME]],FIND(" ",PLAYERIDMAP[[#This Row],[PLAYERNAME]],1))</f>
        <v xml:space="preserve">Logan </v>
      </c>
      <c r="E359" s="1" t="str">
        <f>MID(PLAYERIDMAP[PLAYERNAME],FIND(" ",PLAYERIDMAP[PLAYERNAME],1)+1,255)</f>
        <v>Forsythe</v>
      </c>
      <c r="F359" t="s">
        <v>1051</v>
      </c>
      <c r="G359" t="s">
        <v>5</v>
      </c>
      <c r="H359" s="2">
        <v>7185</v>
      </c>
      <c r="I359">
        <v>523253</v>
      </c>
      <c r="J359" t="s">
        <v>315</v>
      </c>
      <c r="K359" s="1">
        <v>1735788</v>
      </c>
      <c r="L359" s="1" t="s">
        <v>315</v>
      </c>
      <c r="M359" s="3" t="s">
        <v>2205</v>
      </c>
      <c r="N359" s="1" t="s">
        <v>3111</v>
      </c>
      <c r="O359" s="1" t="s">
        <v>1379</v>
      </c>
      <c r="P359" s="1">
        <v>8921</v>
      </c>
      <c r="Q359" s="1" t="s">
        <v>3112</v>
      </c>
      <c r="R359" s="1" t="s">
        <v>315</v>
      </c>
      <c r="S359" s="1">
        <v>30579</v>
      </c>
      <c r="T359" s="1" t="s">
        <v>315</v>
      </c>
    </row>
    <row r="360" spans="1:20" ht="15" customHeight="1" x14ac:dyDescent="0.25">
      <c r="A360" t="s">
        <v>1632</v>
      </c>
      <c r="B360" t="s">
        <v>144</v>
      </c>
      <c r="C360" s="35">
        <v>31493</v>
      </c>
      <c r="D360" s="1" t="str">
        <f>LEFT(PLAYERIDMAP[[#This Row],[PLAYERNAME]],FIND(" ",PLAYERIDMAP[[#This Row],[PLAYERNAME]],1))</f>
        <v xml:space="preserve">Dexter </v>
      </c>
      <c r="E360" s="1" t="str">
        <f>MID(PLAYERIDMAP[PLAYERNAME],FIND(" ",PLAYERIDMAP[PLAYERNAME],1)+1,255)</f>
        <v>Fowler</v>
      </c>
      <c r="F360" t="s">
        <v>1053</v>
      </c>
      <c r="G360" t="s">
        <v>1222</v>
      </c>
      <c r="H360" s="2">
        <v>4062</v>
      </c>
      <c r="I360">
        <v>451594</v>
      </c>
      <c r="J360" t="s">
        <v>144</v>
      </c>
      <c r="K360" s="1">
        <v>1208709</v>
      </c>
      <c r="L360" s="1" t="s">
        <v>144</v>
      </c>
      <c r="M360" s="1" t="s">
        <v>3113</v>
      </c>
      <c r="N360" s="1" t="s">
        <v>3114</v>
      </c>
      <c r="O360" s="1" t="s">
        <v>1632</v>
      </c>
      <c r="P360" s="1">
        <v>8370</v>
      </c>
      <c r="Q360" s="1" t="s">
        <v>3115</v>
      </c>
      <c r="R360" s="1" t="s">
        <v>144</v>
      </c>
      <c r="S360" s="1">
        <v>29252</v>
      </c>
      <c r="T360" s="1" t="s">
        <v>144</v>
      </c>
    </row>
    <row r="361" spans="1:20" x14ac:dyDescent="0.25">
      <c r="A361" t="s">
        <v>1579</v>
      </c>
      <c r="B361" t="s">
        <v>533</v>
      </c>
      <c r="C361" s="35">
        <v>29882</v>
      </c>
      <c r="D361" s="1" t="str">
        <f>LEFT(PLAYERIDMAP[[#This Row],[PLAYERNAME]],FIND(" ",PLAYERIDMAP[[#This Row],[PLAYERNAME]],1))</f>
        <v xml:space="preserve">Ben </v>
      </c>
      <c r="E361" s="1" t="str">
        <f>MID(PLAYERIDMAP[PLAYERNAME],FIND(" ",PLAYERIDMAP[PLAYERNAME],1)+1,255)</f>
        <v>Francisco</v>
      </c>
      <c r="F361" t="s">
        <v>1039</v>
      </c>
      <c r="G361" t="s">
        <v>1222</v>
      </c>
      <c r="H361" s="2">
        <v>4677</v>
      </c>
      <c r="I361">
        <v>450204</v>
      </c>
      <c r="J361" t="s">
        <v>533</v>
      </c>
      <c r="K361" s="1">
        <v>486536</v>
      </c>
      <c r="L361" s="1" t="s">
        <v>533</v>
      </c>
      <c r="M361" s="1" t="s">
        <v>3116</v>
      </c>
      <c r="N361" s="1" t="s">
        <v>3117</v>
      </c>
      <c r="O361" s="1" t="s">
        <v>1579</v>
      </c>
      <c r="P361" s="1">
        <v>7948</v>
      </c>
      <c r="Q361" s="1" t="s">
        <v>3118</v>
      </c>
      <c r="R361" s="1" t="s">
        <v>533</v>
      </c>
      <c r="S361" s="1"/>
      <c r="T361" s="1"/>
    </row>
    <row r="362" spans="1:20" ht="15" customHeight="1" x14ac:dyDescent="0.25">
      <c r="A362" t="s">
        <v>1800</v>
      </c>
      <c r="B362" t="s">
        <v>856</v>
      </c>
      <c r="C362" s="35">
        <v>29109</v>
      </c>
      <c r="D362" s="1" t="str">
        <f>LEFT(PLAYERIDMAP[[#This Row],[PLAYERNAME]],FIND(" ",PLAYERIDMAP[[#This Row],[PLAYERNAME]],1))</f>
        <v xml:space="preserve">Frank </v>
      </c>
      <c r="E362" s="1" t="str">
        <f>MID(PLAYERIDMAP[PLAYERNAME],FIND(" ",PLAYERIDMAP[PLAYERNAME],1)+1,255)</f>
        <v>Francisco</v>
      </c>
      <c r="F362" t="s">
        <v>1050</v>
      </c>
      <c r="G362" t="s">
        <v>2163</v>
      </c>
      <c r="H362" s="2">
        <v>1933</v>
      </c>
      <c r="I362">
        <v>407911</v>
      </c>
      <c r="J362" t="s">
        <v>856</v>
      </c>
      <c r="K362" s="1">
        <v>484950</v>
      </c>
      <c r="L362" s="1" t="s">
        <v>856</v>
      </c>
      <c r="M362" s="1" t="s">
        <v>3119</v>
      </c>
      <c r="N362" s="1" t="s">
        <v>3120</v>
      </c>
      <c r="O362" s="1" t="s">
        <v>1800</v>
      </c>
      <c r="P362" s="1">
        <v>7327</v>
      </c>
      <c r="Q362" s="1" t="s">
        <v>3121</v>
      </c>
      <c r="R362" s="1" t="s">
        <v>856</v>
      </c>
      <c r="S362" s="1">
        <v>5963</v>
      </c>
      <c r="T362" s="1" t="s">
        <v>856</v>
      </c>
    </row>
    <row r="363" spans="1:20" ht="15" customHeight="1" x14ac:dyDescent="0.25">
      <c r="A363" t="s">
        <v>1829</v>
      </c>
      <c r="B363" t="s">
        <v>998</v>
      </c>
      <c r="C363" s="35">
        <v>29594</v>
      </c>
      <c r="D363" s="1" t="str">
        <f>LEFT(PLAYERIDMAP[[#This Row],[PLAYERNAME]],FIND(" ",PLAYERIDMAP[[#This Row],[PLAYERNAME]],1))</f>
        <v xml:space="preserve">Jeff </v>
      </c>
      <c r="E363" s="1" t="str">
        <f>MID(PLAYERIDMAP[PLAYERNAME],FIND(" ",PLAYERIDMAP[PLAYERNAME],1)+1,255)</f>
        <v>Francis</v>
      </c>
      <c r="F363" t="s">
        <v>1038</v>
      </c>
      <c r="G363" t="s">
        <v>2163</v>
      </c>
      <c r="H363" s="2">
        <v>4684</v>
      </c>
      <c r="I363">
        <v>433585</v>
      </c>
      <c r="J363" t="s">
        <v>998</v>
      </c>
      <c r="K363" s="1">
        <v>517683</v>
      </c>
      <c r="L363" s="1" t="s">
        <v>998</v>
      </c>
      <c r="M363" s="1" t="s">
        <v>3122</v>
      </c>
      <c r="N363" s="1" t="s">
        <v>3123</v>
      </c>
      <c r="O363" s="1" t="s">
        <v>1829</v>
      </c>
      <c r="P363" s="1">
        <v>7383</v>
      </c>
      <c r="Q363" s="1" t="s">
        <v>3124</v>
      </c>
      <c r="R363" s="1" t="s">
        <v>998</v>
      </c>
      <c r="S363" s="1">
        <v>6038</v>
      </c>
      <c r="T363" s="1" t="s">
        <v>998</v>
      </c>
    </row>
    <row r="364" spans="1:20" x14ac:dyDescent="0.25">
      <c r="A364" t="s">
        <v>1198</v>
      </c>
      <c r="B364" t="s">
        <v>429</v>
      </c>
      <c r="C364" s="35">
        <v>30689</v>
      </c>
      <c r="D364" s="1" t="str">
        <f>LEFT(PLAYERIDMAP[[#This Row],[PLAYERNAME]],FIND(" ",PLAYERIDMAP[[#This Row],[PLAYERNAME]],1))</f>
        <v xml:space="preserve">Jeff </v>
      </c>
      <c r="E364" s="1" t="str">
        <f>MID(PLAYERIDMAP[PLAYERNAME],FIND(" ",PLAYERIDMAP[PLAYERNAME],1)+1,255)</f>
        <v>Francoeur</v>
      </c>
      <c r="F364" t="s">
        <v>1046</v>
      </c>
      <c r="G364" t="s">
        <v>1222</v>
      </c>
      <c r="H364" s="2">
        <v>4792</v>
      </c>
      <c r="I364">
        <v>425796</v>
      </c>
      <c r="J364" t="s">
        <v>429</v>
      </c>
      <c r="K364" s="1">
        <v>389741</v>
      </c>
      <c r="L364" s="1" t="s">
        <v>429</v>
      </c>
      <c r="M364" s="1" t="s">
        <v>3125</v>
      </c>
      <c r="N364" s="1" t="s">
        <v>3126</v>
      </c>
      <c r="O364" s="1" t="s">
        <v>1198</v>
      </c>
      <c r="P364" s="1">
        <v>7594</v>
      </c>
      <c r="Q364" s="1" t="s">
        <v>3127</v>
      </c>
      <c r="R364" s="1" t="s">
        <v>429</v>
      </c>
      <c r="S364" s="1"/>
      <c r="T364" s="1"/>
    </row>
    <row r="365" spans="1:20" ht="15" customHeight="1" x14ac:dyDescent="0.25">
      <c r="A365" t="s">
        <v>1430</v>
      </c>
      <c r="B365" t="s">
        <v>236</v>
      </c>
      <c r="C365" s="35">
        <v>31952</v>
      </c>
      <c r="D365" s="1" t="str">
        <f>LEFT(PLAYERIDMAP[[#This Row],[PLAYERNAME]],FIND(" ",PLAYERIDMAP[[#This Row],[PLAYERNAME]],1))</f>
        <v xml:space="preserve">Juan </v>
      </c>
      <c r="E365" s="1" t="str">
        <f>MID(PLAYERIDMAP[PLAYERNAME],FIND(" ",PLAYERIDMAP[PLAYERNAME],1)+1,255)</f>
        <v>Francisco</v>
      </c>
      <c r="F365" t="s">
        <v>1047</v>
      </c>
      <c r="G365" t="s">
        <v>6</v>
      </c>
      <c r="H365" s="2">
        <v>6978</v>
      </c>
      <c r="I365">
        <v>464433</v>
      </c>
      <c r="J365" t="s">
        <v>236</v>
      </c>
      <c r="K365" s="1">
        <v>1600671</v>
      </c>
      <c r="L365" s="1" t="s">
        <v>236</v>
      </c>
      <c r="M365" s="1" t="s">
        <v>3125</v>
      </c>
      <c r="N365" s="1" t="s">
        <v>3128</v>
      </c>
      <c r="O365" s="1" t="s">
        <v>1430</v>
      </c>
      <c r="P365" s="1">
        <v>8598</v>
      </c>
      <c r="Q365" s="1" t="s">
        <v>3129</v>
      </c>
      <c r="R365" s="1" t="s">
        <v>236</v>
      </c>
      <c r="S365" s="1">
        <v>29601</v>
      </c>
      <c r="T365" s="1" t="s">
        <v>236</v>
      </c>
    </row>
    <row r="366" spans="1:20" x14ac:dyDescent="0.25">
      <c r="A366" t="s">
        <v>1443</v>
      </c>
      <c r="B366" t="s">
        <v>331</v>
      </c>
      <c r="C366" s="35">
        <v>30095</v>
      </c>
      <c r="D366" s="1" t="str">
        <f>LEFT(PLAYERIDMAP[[#This Row],[PLAYERNAME]],FIND(" ",PLAYERIDMAP[[#This Row],[PLAYERNAME]],1))</f>
        <v xml:space="preserve">Kevin </v>
      </c>
      <c r="E366" s="1" t="str">
        <f>MID(PLAYERIDMAP[PLAYERNAME],FIND(" ",PLAYERIDMAP[PLAYERNAME],1)+1,255)</f>
        <v>Frandsen</v>
      </c>
      <c r="F366" t="s">
        <v>1054</v>
      </c>
      <c r="G366" t="s">
        <v>6</v>
      </c>
      <c r="H366" s="2">
        <v>7528</v>
      </c>
      <c r="I366">
        <v>435623</v>
      </c>
      <c r="J366" t="s">
        <v>331</v>
      </c>
      <c r="K366" s="1">
        <v>546041</v>
      </c>
      <c r="L366" s="1" t="s">
        <v>331</v>
      </c>
      <c r="M366" s="1" t="s">
        <v>3130</v>
      </c>
      <c r="N366" s="1" t="s">
        <v>3131</v>
      </c>
      <c r="O366" s="1" t="s">
        <v>1443</v>
      </c>
      <c r="P366" s="1">
        <v>7749</v>
      </c>
      <c r="Q366" s="1" t="s">
        <v>3132</v>
      </c>
      <c r="R366" s="1" t="s">
        <v>331</v>
      </c>
      <c r="S366" s="1">
        <v>6528</v>
      </c>
      <c r="T366" s="1" t="s">
        <v>331</v>
      </c>
    </row>
    <row r="367" spans="1:20" x14ac:dyDescent="0.25">
      <c r="A367" t="s">
        <v>1487</v>
      </c>
      <c r="B367" t="s">
        <v>200</v>
      </c>
      <c r="C367" s="35">
        <v>33299</v>
      </c>
      <c r="D367" s="1" t="str">
        <f>LEFT(PLAYERIDMAP[[#This Row],[PLAYERNAME]],FIND(" ",PLAYERIDMAP[[#This Row],[PLAYERNAME]],1))</f>
        <v xml:space="preserve">Nick </v>
      </c>
      <c r="E367" s="1" t="str">
        <f>MID(PLAYERIDMAP[PLAYERNAME],FIND(" ",PLAYERIDMAP[PLAYERNAME],1)+1,255)</f>
        <v>Franklin</v>
      </c>
      <c r="F367" t="s">
        <v>1049</v>
      </c>
      <c r="G367" t="s">
        <v>1219</v>
      </c>
      <c r="H367" s="2">
        <v>10166</v>
      </c>
      <c r="I367">
        <v>545338</v>
      </c>
      <c r="J367" t="s">
        <v>200</v>
      </c>
      <c r="K367" s="3" t="s">
        <v>2205</v>
      </c>
      <c r="L367" s="3" t="s">
        <v>2205</v>
      </c>
      <c r="M367" s="3" t="s">
        <v>2205</v>
      </c>
      <c r="N367" s="3" t="s">
        <v>2205</v>
      </c>
      <c r="O367" s="1" t="s">
        <v>1487</v>
      </c>
      <c r="P367" s="1">
        <v>9115</v>
      </c>
      <c r="Q367" s="1" t="s">
        <v>3133</v>
      </c>
      <c r="R367" s="1" t="s">
        <v>200</v>
      </c>
      <c r="S367" s="1">
        <v>30661</v>
      </c>
      <c r="T367" s="1" t="s">
        <v>200</v>
      </c>
    </row>
    <row r="368" spans="1:20" ht="15" customHeight="1" x14ac:dyDescent="0.25">
      <c r="A368" t="s">
        <v>1949</v>
      </c>
      <c r="B368" t="s">
        <v>724</v>
      </c>
      <c r="C368" s="35">
        <v>28346</v>
      </c>
      <c r="D368" s="1" t="str">
        <f>LEFT(PLAYERIDMAP[[#This Row],[PLAYERNAME]],FIND(" ",PLAYERIDMAP[[#This Row],[PLAYERNAME]],1))</f>
        <v xml:space="preserve">Jason </v>
      </c>
      <c r="E368" s="1" t="str">
        <f>MID(PLAYERIDMAP[PLAYERNAME],FIND(" ",PLAYERIDMAP[PLAYERNAME],1)+1,255)</f>
        <v>Frasor</v>
      </c>
      <c r="F368" t="s">
        <v>1036</v>
      </c>
      <c r="G368" t="s">
        <v>2163</v>
      </c>
      <c r="H368" s="2">
        <v>1906</v>
      </c>
      <c r="I368">
        <v>430630</v>
      </c>
      <c r="J368" t="s">
        <v>724</v>
      </c>
      <c r="K368" s="1">
        <v>448928</v>
      </c>
      <c r="L368" s="1" t="s">
        <v>724</v>
      </c>
      <c r="M368" s="1" t="s">
        <v>3134</v>
      </c>
      <c r="N368" s="1" t="s">
        <v>3135</v>
      </c>
      <c r="O368" s="1" t="s">
        <v>1949</v>
      </c>
      <c r="P368" s="1">
        <v>7310</v>
      </c>
      <c r="Q368" s="1" t="s">
        <v>3136</v>
      </c>
      <c r="R368" s="1" t="s">
        <v>724</v>
      </c>
      <c r="S368" s="1">
        <v>5938</v>
      </c>
      <c r="T368" s="1" t="s">
        <v>724</v>
      </c>
    </row>
    <row r="369" spans="1:20" x14ac:dyDescent="0.25">
      <c r="A369" t="s">
        <v>1423</v>
      </c>
      <c r="B369" t="s">
        <v>146</v>
      </c>
      <c r="C369" s="35">
        <v>31455</v>
      </c>
      <c r="D369" s="1" t="str">
        <f>LEFT(PLAYERIDMAP[[#This Row],[PLAYERNAME]],FIND(" ",PLAYERIDMAP[[#This Row],[PLAYERNAME]],1))</f>
        <v xml:space="preserve">Todd </v>
      </c>
      <c r="E369" s="1" t="str">
        <f>MID(PLAYERIDMAP[PLAYERNAME],FIND(" ",PLAYERIDMAP[PLAYERNAME],1)+1,255)</f>
        <v>Frazier</v>
      </c>
      <c r="F369" t="s">
        <v>1040</v>
      </c>
      <c r="G369" t="s">
        <v>6</v>
      </c>
      <c r="H369" s="2">
        <v>785</v>
      </c>
      <c r="I369">
        <v>453943</v>
      </c>
      <c r="J369" t="s">
        <v>146</v>
      </c>
      <c r="K369" s="1">
        <v>1630078</v>
      </c>
      <c r="L369" s="1" t="s">
        <v>146</v>
      </c>
      <c r="M369" s="3" t="s">
        <v>2205</v>
      </c>
      <c r="N369" s="1" t="s">
        <v>3137</v>
      </c>
      <c r="O369" s="1" t="s">
        <v>1423</v>
      </c>
      <c r="P369" s="1">
        <v>8629</v>
      </c>
      <c r="Q369" s="1" t="s">
        <v>3138</v>
      </c>
      <c r="R369" s="1" t="s">
        <v>146</v>
      </c>
      <c r="S369" s="1">
        <v>30004</v>
      </c>
      <c r="T369" s="1" t="s">
        <v>146</v>
      </c>
    </row>
    <row r="370" spans="1:20" ht="15" customHeight="1" x14ac:dyDescent="0.25">
      <c r="A370" t="s">
        <v>1243</v>
      </c>
      <c r="B370" t="s">
        <v>37</v>
      </c>
      <c r="C370" s="35">
        <v>32763</v>
      </c>
      <c r="D370" s="1" t="str">
        <f>LEFT(PLAYERIDMAP[[#This Row],[PLAYERNAME]],FIND(" ",PLAYERIDMAP[[#This Row],[PLAYERNAME]],1))</f>
        <v xml:space="preserve">Freddie </v>
      </c>
      <c r="E370" s="1" t="str">
        <f>MID(PLAYERIDMAP[PLAYERNAME],FIND(" ",PLAYERIDMAP[PLAYERNAME],1)+1,255)</f>
        <v>Freeman</v>
      </c>
      <c r="F370" t="s">
        <v>1041</v>
      </c>
      <c r="G370" t="s">
        <v>4</v>
      </c>
      <c r="H370" s="2">
        <v>5361</v>
      </c>
      <c r="I370">
        <v>518692</v>
      </c>
      <c r="J370" t="s">
        <v>37</v>
      </c>
      <c r="K370" s="1">
        <v>1630079</v>
      </c>
      <c r="L370" s="1" t="s">
        <v>37</v>
      </c>
      <c r="M370" s="3" t="s">
        <v>2205</v>
      </c>
      <c r="N370" s="1" t="s">
        <v>3139</v>
      </c>
      <c r="O370" s="1" t="s">
        <v>1243</v>
      </c>
      <c r="P370" s="1">
        <v>8658</v>
      </c>
      <c r="Q370" s="1" t="s">
        <v>3140</v>
      </c>
      <c r="R370" s="1" t="s">
        <v>37</v>
      </c>
      <c r="S370" s="1">
        <v>30193</v>
      </c>
      <c r="T370" s="1" t="s">
        <v>37</v>
      </c>
    </row>
    <row r="371" spans="1:20" x14ac:dyDescent="0.25">
      <c r="A371" t="s">
        <v>2065</v>
      </c>
      <c r="B371" t="s">
        <v>838</v>
      </c>
      <c r="C371" s="35">
        <v>31952</v>
      </c>
      <c r="D371" s="1" t="str">
        <f>LEFT(PLAYERIDMAP[[#This Row],[PLAYERNAME]],FIND(" ",PLAYERIDMAP[[#This Row],[PLAYERNAME]],1))</f>
        <v xml:space="preserve">Sam </v>
      </c>
      <c r="E371" s="1" t="str">
        <f>MID(PLAYERIDMAP[PLAYERNAME],FIND(" ",PLAYERIDMAP[PLAYERNAME],1)+1,255)</f>
        <v>Freeman</v>
      </c>
      <c r="F371" t="s">
        <v>1031</v>
      </c>
      <c r="G371" t="s">
        <v>2163</v>
      </c>
      <c r="H371" s="2">
        <v>6832</v>
      </c>
      <c r="I371">
        <v>518693</v>
      </c>
      <c r="J371" t="s">
        <v>838</v>
      </c>
      <c r="K371" s="1">
        <v>1915106</v>
      </c>
      <c r="L371" s="1" t="s">
        <v>838</v>
      </c>
      <c r="M371" s="1" t="s">
        <v>3141</v>
      </c>
      <c r="N371" s="3" t="s">
        <v>2205</v>
      </c>
      <c r="O371" s="1" t="s">
        <v>2065</v>
      </c>
      <c r="P371" s="1">
        <v>9204</v>
      </c>
      <c r="Q371" s="1" t="s">
        <v>3142</v>
      </c>
      <c r="R371" s="1" t="s">
        <v>838</v>
      </c>
      <c r="S371" s="1">
        <v>32075</v>
      </c>
      <c r="T371" s="1" t="s">
        <v>838</v>
      </c>
    </row>
    <row r="372" spans="1:20" x14ac:dyDescent="0.25">
      <c r="A372" t="s">
        <v>1425</v>
      </c>
      <c r="B372" t="s">
        <v>197</v>
      </c>
      <c r="C372" s="35">
        <v>30434</v>
      </c>
      <c r="D372" s="1" t="str">
        <f>LEFT(PLAYERIDMAP[[#This Row],[PLAYERNAME]],FIND(" ",PLAYERIDMAP[[#This Row],[PLAYERNAME]],1))</f>
        <v xml:space="preserve">David </v>
      </c>
      <c r="E372" s="1" t="str">
        <f>MID(PLAYERIDMAP[PLAYERNAME],FIND(" ",PLAYERIDMAP[PLAYERNAME],1)+1,255)</f>
        <v>Freese</v>
      </c>
      <c r="F372" t="s">
        <v>1035</v>
      </c>
      <c r="G372" t="s">
        <v>6</v>
      </c>
      <c r="H372" s="2">
        <v>9549</v>
      </c>
      <c r="I372">
        <v>501896</v>
      </c>
      <c r="J372" t="s">
        <v>197</v>
      </c>
      <c r="K372" s="1">
        <v>1225732</v>
      </c>
      <c r="L372" s="1" t="s">
        <v>197</v>
      </c>
      <c r="M372" s="1" t="s">
        <v>3143</v>
      </c>
      <c r="N372" s="1" t="s">
        <v>3144</v>
      </c>
      <c r="O372" s="1" t="s">
        <v>1425</v>
      </c>
      <c r="P372" s="1">
        <v>8402</v>
      </c>
      <c r="Q372" s="1" t="s">
        <v>3145</v>
      </c>
      <c r="R372" s="1" t="s">
        <v>197</v>
      </c>
      <c r="S372" s="1">
        <v>29694</v>
      </c>
      <c r="T372" s="1" t="s">
        <v>197</v>
      </c>
    </row>
    <row r="373" spans="1:20" ht="15" customHeight="1" x14ac:dyDescent="0.25">
      <c r="A373" t="s">
        <v>3146</v>
      </c>
      <c r="B373" t="s">
        <v>3147</v>
      </c>
      <c r="C373" s="35">
        <v>31966</v>
      </c>
      <c r="D373" s="1" t="str">
        <f>LEFT(PLAYERIDMAP[[#This Row],[PLAYERNAME]],FIND(" ",PLAYERIDMAP[[#This Row],[PLAYERNAME]],1))</f>
        <v xml:space="preserve">Christian </v>
      </c>
      <c r="E373" s="1" t="str">
        <f>MID(PLAYERIDMAP[PLAYERNAME],FIND(" ",PLAYERIDMAP[PLAYERNAME],1)+1,255)</f>
        <v>Friedrich</v>
      </c>
      <c r="F373" t="s">
        <v>1038</v>
      </c>
      <c r="G373" t="s">
        <v>2163</v>
      </c>
      <c r="H373" s="2">
        <v>7942</v>
      </c>
      <c r="I373">
        <v>543184</v>
      </c>
      <c r="J373" t="s">
        <v>3147</v>
      </c>
      <c r="K373" s="1">
        <v>1685072</v>
      </c>
      <c r="L373" s="1" t="s">
        <v>3147</v>
      </c>
      <c r="M373" s="1" t="s">
        <v>3148</v>
      </c>
      <c r="N373" s="3" t="s">
        <v>2205</v>
      </c>
      <c r="O373" s="1" t="s">
        <v>3146</v>
      </c>
      <c r="P373" s="1">
        <v>8661</v>
      </c>
      <c r="Q373" s="1" t="s">
        <v>3149</v>
      </c>
      <c r="R373" s="1" t="s">
        <v>3147</v>
      </c>
      <c r="S373" s="1">
        <v>30603</v>
      </c>
      <c r="T373" s="1" t="s">
        <v>3147</v>
      </c>
    </row>
    <row r="374" spans="1:20" ht="15" customHeight="1" x14ac:dyDescent="0.25">
      <c r="A374" t="s">
        <v>1740</v>
      </c>
      <c r="B374" t="s">
        <v>612</v>
      </c>
      <c r="C374" s="35">
        <v>31247</v>
      </c>
      <c r="D374" s="1" t="str">
        <f>LEFT(PLAYERIDMAP[[#This Row],[PLAYERNAME]],FIND(" ",PLAYERIDMAP[[#This Row],[PLAYERNAME]],1))</f>
        <v xml:space="preserve">Ernesto </v>
      </c>
      <c r="E374" s="1" t="str">
        <f>MID(PLAYERIDMAP[PLAYERNAME],FIND(" ",PLAYERIDMAP[PLAYERNAME],1)+1,255)</f>
        <v>Frieri</v>
      </c>
      <c r="F374" t="s">
        <v>1035</v>
      </c>
      <c r="G374" t="s">
        <v>2163</v>
      </c>
      <c r="H374" s="2">
        <v>5178</v>
      </c>
      <c r="I374">
        <v>457117</v>
      </c>
      <c r="J374" t="s">
        <v>612</v>
      </c>
      <c r="K374" s="1">
        <v>1390885</v>
      </c>
      <c r="L374" s="1" t="s">
        <v>612</v>
      </c>
      <c r="M374" s="1" t="s">
        <v>3150</v>
      </c>
      <c r="N374" s="1" t="s">
        <v>3151</v>
      </c>
      <c r="O374" s="1" t="s">
        <v>1740</v>
      </c>
      <c r="P374" s="1">
        <v>8599</v>
      </c>
      <c r="Q374" s="1" t="s">
        <v>3152</v>
      </c>
      <c r="R374" s="1" t="s">
        <v>612</v>
      </c>
      <c r="S374" s="1">
        <v>29984</v>
      </c>
      <c r="T374" s="1" t="s">
        <v>612</v>
      </c>
    </row>
    <row r="375" spans="1:20" ht="15" customHeight="1" x14ac:dyDescent="0.25">
      <c r="A375" t="s">
        <v>1567</v>
      </c>
      <c r="B375" t="s">
        <v>396</v>
      </c>
      <c r="C375" s="35">
        <v>29910</v>
      </c>
      <c r="D375" s="1" t="str">
        <f>LEFT(PLAYERIDMAP[[#This Row],[PLAYERNAME]],FIND(" ",PLAYERIDMAP[[#This Row],[PLAYERNAME]],1))</f>
        <v xml:space="preserve">Sam </v>
      </c>
      <c r="E375" s="1" t="str">
        <f>MID(PLAYERIDMAP[PLAYERNAME],FIND(" ",PLAYERIDMAP[PLAYERNAME],1)+1,255)</f>
        <v>Fuld</v>
      </c>
      <c r="F375" t="s">
        <v>1039</v>
      </c>
      <c r="G375" t="s">
        <v>1222</v>
      </c>
      <c r="H375" s="2">
        <v>8254</v>
      </c>
      <c r="I375">
        <v>453539</v>
      </c>
      <c r="J375" t="s">
        <v>396</v>
      </c>
      <c r="K375" s="1">
        <v>1102962</v>
      </c>
      <c r="L375" s="1" t="s">
        <v>396</v>
      </c>
      <c r="M375" s="1" t="s">
        <v>3153</v>
      </c>
      <c r="N375" s="1" t="s">
        <v>3154</v>
      </c>
      <c r="O375" s="1" t="s">
        <v>1567</v>
      </c>
      <c r="P375" s="1">
        <v>8133</v>
      </c>
      <c r="Q375" s="1" t="s">
        <v>3155</v>
      </c>
      <c r="R375" s="1" t="s">
        <v>396</v>
      </c>
      <c r="S375" s="1">
        <v>28905</v>
      </c>
      <c r="T375" s="1" t="s">
        <v>396</v>
      </c>
    </row>
    <row r="376" spans="1:20" x14ac:dyDescent="0.25">
      <c r="A376" t="s">
        <v>1827</v>
      </c>
      <c r="B376" t="s">
        <v>742</v>
      </c>
      <c r="C376" s="35">
        <v>31513</v>
      </c>
      <c r="D376" s="1" t="str">
        <f>LEFT(PLAYERIDMAP[[#This Row],[PLAYERNAME]],FIND(" ",PLAYERIDMAP[[#This Row],[PLAYERNAME]],1))</f>
        <v xml:space="preserve">Charlie </v>
      </c>
      <c r="E376" s="1" t="str">
        <f>MID(PLAYERIDMAP[PLAYERNAME],FIND(" ",PLAYERIDMAP[PLAYERNAME],1)+1,255)</f>
        <v>Furbush</v>
      </c>
      <c r="F376" t="s">
        <v>1049</v>
      </c>
      <c r="G376" t="s">
        <v>2163</v>
      </c>
      <c r="H376" s="2">
        <v>1370</v>
      </c>
      <c r="I376">
        <v>518703</v>
      </c>
      <c r="J376" t="s">
        <v>742</v>
      </c>
      <c r="K376" s="1">
        <v>1757233</v>
      </c>
      <c r="L376" s="1" t="s">
        <v>742</v>
      </c>
      <c r="M376" s="1" t="s">
        <v>3156</v>
      </c>
      <c r="N376" s="1" t="s">
        <v>3157</v>
      </c>
      <c r="O376" s="1" t="s">
        <v>1827</v>
      </c>
      <c r="P376" s="1">
        <v>8869</v>
      </c>
      <c r="Q376" s="1" t="s">
        <v>3158</v>
      </c>
      <c r="R376" s="1" t="s">
        <v>742</v>
      </c>
      <c r="S376" s="1">
        <v>31589</v>
      </c>
      <c r="T376" s="1" t="s">
        <v>742</v>
      </c>
    </row>
    <row r="377" spans="1:20" x14ac:dyDescent="0.25">
      <c r="A377" t="s">
        <v>1072</v>
      </c>
      <c r="B377" t="s">
        <v>3159</v>
      </c>
      <c r="C377" s="35">
        <v>28422</v>
      </c>
      <c r="D377" s="1" t="str">
        <f>LEFT(PLAYERIDMAP[[#This Row],[PLAYERNAME]],FIND(" ",PLAYERIDMAP[[#This Row],[PLAYERNAME]],1))</f>
        <v xml:space="preserve">Rafael </v>
      </c>
      <c r="E377" s="1" t="str">
        <f>MID(PLAYERIDMAP[PLAYERNAME],FIND(" ",PLAYERIDMAP[PLAYERNAME],1)+1,255)</f>
        <v>Furcal</v>
      </c>
      <c r="F377" t="s">
        <v>1057</v>
      </c>
      <c r="G377" t="s">
        <v>1219</v>
      </c>
      <c r="H377" s="2">
        <v>88</v>
      </c>
      <c r="I377">
        <v>279577</v>
      </c>
      <c r="J377" t="s">
        <v>3159</v>
      </c>
      <c r="K377" s="1">
        <v>174989</v>
      </c>
      <c r="L377" s="1" t="s">
        <v>3159</v>
      </c>
      <c r="M377" s="1" t="s">
        <v>3160</v>
      </c>
      <c r="N377" s="1" t="s">
        <v>3161</v>
      </c>
      <c r="O377" s="1" t="s">
        <v>1072</v>
      </c>
      <c r="P377" s="1">
        <v>6404</v>
      </c>
      <c r="Q377" s="1" t="s">
        <v>3162</v>
      </c>
      <c r="R377" s="1" t="s">
        <v>3159</v>
      </c>
      <c r="S377" s="1">
        <v>4243</v>
      </c>
      <c r="T377" s="1" t="s">
        <v>3159</v>
      </c>
    </row>
    <row r="378" spans="1:20" x14ac:dyDescent="0.25">
      <c r="A378" t="s">
        <v>5297</v>
      </c>
      <c r="B378" t="s">
        <v>836</v>
      </c>
      <c r="C378" s="35">
        <v>29423</v>
      </c>
      <c r="D378" s="1" t="str">
        <f>LEFT(PLAYERIDMAP[[#This Row],[PLAYERNAME]],FIND(" ",PLAYERIDMAP[[#This Row],[PLAYERNAME]],1))</f>
        <v xml:space="preserve">Kyuji </v>
      </c>
      <c r="E378" s="1" t="str">
        <f>MID(PLAYERIDMAP[PLAYERNAME],FIND(" ",PLAYERIDMAP[PLAYERNAME],1)+1,255)</f>
        <v>Fujikawa</v>
      </c>
      <c r="F378" s="1" t="s">
        <v>5287</v>
      </c>
      <c r="G378" t="s">
        <v>2163</v>
      </c>
      <c r="H378" s="2">
        <v>14443</v>
      </c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>
        <v>32583</v>
      </c>
      <c r="T378" s="1" t="s">
        <v>836</v>
      </c>
    </row>
    <row r="379" spans="1:20" x14ac:dyDescent="0.25">
      <c r="A379" t="s">
        <v>2149</v>
      </c>
      <c r="B379" t="s">
        <v>3163</v>
      </c>
      <c r="C379" s="35">
        <v>29966</v>
      </c>
      <c r="D379" s="1" t="str">
        <f>LEFT(PLAYERIDMAP[[#This Row],[PLAYERNAME]],FIND(" ",PLAYERIDMAP[[#This Row],[PLAYERNAME]],1))</f>
        <v xml:space="preserve">Armando </v>
      </c>
      <c r="E379" s="1" t="str">
        <f>MID(PLAYERIDMAP[PLAYERNAME],FIND(" ",PLAYERIDMAP[PLAYERNAME],1)+1,255)</f>
        <v>Galarraga</v>
      </c>
      <c r="F379" t="s">
        <v>1053</v>
      </c>
      <c r="G379" t="s">
        <v>2163</v>
      </c>
      <c r="H379" s="2">
        <v>4222</v>
      </c>
      <c r="I379">
        <v>451482</v>
      </c>
      <c r="J379" t="s">
        <v>3163</v>
      </c>
      <c r="K379" s="1">
        <v>573175</v>
      </c>
      <c r="L379" s="1" t="s">
        <v>3163</v>
      </c>
      <c r="M379" s="1" t="s">
        <v>3164</v>
      </c>
      <c r="N379" s="1" t="s">
        <v>3165</v>
      </c>
      <c r="O379" s="1" t="s">
        <v>2149</v>
      </c>
      <c r="P379" s="1">
        <v>8140</v>
      </c>
      <c r="Q379" s="1" t="s">
        <v>3166</v>
      </c>
      <c r="R379" s="1" t="s">
        <v>3163</v>
      </c>
      <c r="S379" s="1"/>
      <c r="T379" s="1"/>
    </row>
    <row r="380" spans="1:20" ht="15" customHeight="1" x14ac:dyDescent="0.25">
      <c r="A380" t="s">
        <v>1658</v>
      </c>
      <c r="B380" t="s">
        <v>684</v>
      </c>
      <c r="C380" s="35">
        <v>31470</v>
      </c>
      <c r="D380" s="1" t="str">
        <f>LEFT(PLAYERIDMAP[[#This Row],[PLAYERNAME]],FIND(" ",PLAYERIDMAP[[#This Row],[PLAYERNAME]],1))</f>
        <v xml:space="preserve">Yovani </v>
      </c>
      <c r="E380" s="1" t="str">
        <f>MID(PLAYERIDMAP[PLAYERNAME],FIND(" ",PLAYERIDMAP[PLAYERNAME],1)+1,255)</f>
        <v>Gallardo</v>
      </c>
      <c r="F380" t="s">
        <v>1047</v>
      </c>
      <c r="G380" t="s">
        <v>2163</v>
      </c>
      <c r="H380" s="2">
        <v>8173</v>
      </c>
      <c r="I380">
        <v>451596</v>
      </c>
      <c r="J380" t="s">
        <v>684</v>
      </c>
      <c r="K380" s="1">
        <v>1179742</v>
      </c>
      <c r="L380" s="1" t="s">
        <v>684</v>
      </c>
      <c r="M380" s="1" t="s">
        <v>3167</v>
      </c>
      <c r="N380" s="1" t="s">
        <v>3168</v>
      </c>
      <c r="O380" s="1" t="s">
        <v>1658</v>
      </c>
      <c r="P380" s="1">
        <v>7926</v>
      </c>
      <c r="Q380" s="1" t="s">
        <v>3169</v>
      </c>
      <c r="R380" s="1" t="s">
        <v>684</v>
      </c>
      <c r="S380" s="1">
        <v>28650</v>
      </c>
      <c r="T380" s="1" t="s">
        <v>684</v>
      </c>
    </row>
    <row r="381" spans="1:20" x14ac:dyDescent="0.25">
      <c r="A381" t="s">
        <v>1391</v>
      </c>
      <c r="B381" t="s">
        <v>346</v>
      </c>
      <c r="C381" s="35">
        <v>32826</v>
      </c>
      <c r="D381" s="1" t="str">
        <f>LEFT(PLAYERIDMAP[[#This Row],[PLAYERNAME]],FIND(" ",PLAYERIDMAP[[#This Row],[PLAYERNAME]],1))</f>
        <v xml:space="preserve">Freddy </v>
      </c>
      <c r="E381" s="1" t="str">
        <f>MID(PLAYERIDMAP[PLAYERNAME],FIND(" ",PLAYERIDMAP[PLAYERNAME],1)+1,255)</f>
        <v>Galvis</v>
      </c>
      <c r="F381" t="s">
        <v>1054</v>
      </c>
      <c r="G381" t="s">
        <v>5</v>
      </c>
      <c r="H381" s="2">
        <v>6609</v>
      </c>
      <c r="I381">
        <v>520471</v>
      </c>
      <c r="J381" t="s">
        <v>346</v>
      </c>
      <c r="K381" s="1">
        <v>1603347</v>
      </c>
      <c r="L381" s="1" t="s">
        <v>346</v>
      </c>
      <c r="M381" s="3" t="s">
        <v>2205</v>
      </c>
      <c r="N381" s="3" t="s">
        <v>2205</v>
      </c>
      <c r="O381" s="1" t="s">
        <v>1391</v>
      </c>
      <c r="P381" s="1">
        <v>9132</v>
      </c>
      <c r="Q381" s="1" t="s">
        <v>3170</v>
      </c>
      <c r="R381" s="1" t="s">
        <v>346</v>
      </c>
      <c r="S381" s="1">
        <v>29670</v>
      </c>
      <c r="T381" s="1" t="s">
        <v>346</v>
      </c>
    </row>
    <row r="382" spans="1:20" ht="15" customHeight="1" x14ac:dyDescent="0.25">
      <c r="A382" t="s">
        <v>1085</v>
      </c>
      <c r="B382" t="s">
        <v>3171</v>
      </c>
      <c r="C382" s="35">
        <v>31254</v>
      </c>
      <c r="D382" s="1" t="str">
        <f>LEFT(PLAYERIDMAP[[#This Row],[PLAYERNAME]],FIND(" ",PLAYERIDMAP[[#This Row],[PLAYERNAME]],1))</f>
        <v xml:space="preserve">Mat </v>
      </c>
      <c r="E382" s="1" t="str">
        <f>MID(PLAYERIDMAP[PLAYERNAME],FIND(" ",PLAYERIDMAP[PLAYERNAME],1)+1,255)</f>
        <v>Gamel</v>
      </c>
      <c r="F382" t="s">
        <v>1047</v>
      </c>
      <c r="G382" t="s">
        <v>4</v>
      </c>
      <c r="H382" s="2">
        <v>4034</v>
      </c>
      <c r="I382">
        <v>451143</v>
      </c>
      <c r="J382" t="s">
        <v>3171</v>
      </c>
      <c r="K382" s="1">
        <v>1098929</v>
      </c>
      <c r="L382" s="1" t="s">
        <v>3171</v>
      </c>
      <c r="M382" s="1" t="s">
        <v>3172</v>
      </c>
      <c r="N382" s="1" t="s">
        <v>3173</v>
      </c>
      <c r="O382" s="1" t="s">
        <v>1085</v>
      </c>
      <c r="P382" s="1">
        <v>8345</v>
      </c>
      <c r="Q382" s="1" t="s">
        <v>3174</v>
      </c>
      <c r="R382" s="1" t="s">
        <v>3171</v>
      </c>
      <c r="S382" s="1">
        <v>29230</v>
      </c>
      <c r="T382" s="1" t="s">
        <v>3171</v>
      </c>
    </row>
    <row r="383" spans="1:20" x14ac:dyDescent="0.25">
      <c r="A383" t="s">
        <v>1260</v>
      </c>
      <c r="B383" t="s">
        <v>283</v>
      </c>
      <c r="C383" s="35">
        <v>33401</v>
      </c>
      <c r="D383" s="1" t="str">
        <f>LEFT(PLAYERIDMAP[[#This Row],[PLAYERNAME]],FIND(" ",PLAYERIDMAP[[#This Row],[PLAYERNAME]],1))</f>
        <v xml:space="preserve">Avisail </v>
      </c>
      <c r="E383" s="1" t="str">
        <f>MID(PLAYERIDMAP[PLAYERNAME],FIND(" ",PLAYERIDMAP[PLAYERNAME],1)+1,255)</f>
        <v>Garcia</v>
      </c>
      <c r="F383" t="s">
        <v>1056</v>
      </c>
      <c r="G383" t="s">
        <v>1222</v>
      </c>
      <c r="H383" s="2">
        <v>5760</v>
      </c>
      <c r="I383">
        <v>541645</v>
      </c>
      <c r="J383" t="s">
        <v>283</v>
      </c>
      <c r="K383" s="1">
        <v>1740934</v>
      </c>
      <c r="L383" s="1" t="s">
        <v>283</v>
      </c>
      <c r="M383" s="3" t="s">
        <v>2205</v>
      </c>
      <c r="N383" s="3" t="s">
        <v>2205</v>
      </c>
      <c r="O383" s="1" t="s">
        <v>1260</v>
      </c>
      <c r="P383" s="1">
        <v>9281</v>
      </c>
      <c r="Q383" s="1" t="s">
        <v>3175</v>
      </c>
      <c r="R383" s="1" t="s">
        <v>283</v>
      </c>
      <c r="S383" s="1">
        <v>30729</v>
      </c>
      <c r="T383" s="1" t="s">
        <v>283</v>
      </c>
    </row>
    <row r="384" spans="1:20" x14ac:dyDescent="0.25">
      <c r="A384" t="s">
        <v>3176</v>
      </c>
      <c r="B384" t="s">
        <v>3177</v>
      </c>
      <c r="C384" s="35">
        <v>31283</v>
      </c>
      <c r="D384" s="1" t="str">
        <f>LEFT(PLAYERIDMAP[[#This Row],[PLAYERNAME]],FIND(" ",PLAYERIDMAP[[#This Row],[PLAYERNAME]],1))</f>
        <v xml:space="preserve">Christian </v>
      </c>
      <c r="E384" s="1" t="str">
        <f>MID(PLAYERIDMAP[PLAYERNAME],FIND(" ",PLAYERIDMAP[PLAYERNAME],1)+1,255)</f>
        <v>Garcia</v>
      </c>
      <c r="F384" t="s">
        <v>1043</v>
      </c>
      <c r="G384" t="s">
        <v>2163</v>
      </c>
      <c r="H384" s="2">
        <v>4067</v>
      </c>
      <c r="I384">
        <v>451600</v>
      </c>
      <c r="J384" t="s">
        <v>3177</v>
      </c>
      <c r="K384" s="1">
        <v>1654383</v>
      </c>
      <c r="L384" s="1" t="s">
        <v>3177</v>
      </c>
      <c r="M384" s="3" t="s">
        <v>2205</v>
      </c>
      <c r="N384" s="3" t="s">
        <v>2205</v>
      </c>
      <c r="O384" s="1" t="s">
        <v>3176</v>
      </c>
      <c r="P384" s="1">
        <v>9269</v>
      </c>
      <c r="Q384" s="1" t="s">
        <v>3178</v>
      </c>
      <c r="R384" s="1" t="s">
        <v>3177</v>
      </c>
      <c r="S384" s="1">
        <v>30080</v>
      </c>
      <c r="T384" s="1" t="s">
        <v>3177</v>
      </c>
    </row>
    <row r="385" spans="1:20" x14ac:dyDescent="0.25">
      <c r="A385" t="s">
        <v>1797</v>
      </c>
      <c r="B385" t="s">
        <v>972</v>
      </c>
      <c r="C385" s="35">
        <v>28039</v>
      </c>
      <c r="D385" s="1" t="str">
        <f>LEFT(PLAYERIDMAP[[#This Row],[PLAYERNAME]],FIND(" ",PLAYERIDMAP[[#This Row],[PLAYERNAME]],1))</f>
        <v xml:space="preserve">Freddy </v>
      </c>
      <c r="E385" s="1" t="str">
        <f>MID(PLAYERIDMAP[PLAYERNAME],FIND(" ",PLAYERIDMAP[PLAYERNAME],1)+1,255)</f>
        <v>Garcia</v>
      </c>
      <c r="F385" t="s">
        <v>1044</v>
      </c>
      <c r="G385" t="s">
        <v>2163</v>
      </c>
      <c r="H385" s="2">
        <v>1077</v>
      </c>
      <c r="I385">
        <v>150119</v>
      </c>
      <c r="J385" t="s">
        <v>972</v>
      </c>
      <c r="K385" s="1">
        <v>21559</v>
      </c>
      <c r="L385" s="1" t="s">
        <v>972</v>
      </c>
      <c r="M385" s="1" t="s">
        <v>3179</v>
      </c>
      <c r="N385" s="3" t="s">
        <v>2205</v>
      </c>
      <c r="O385" s="1" t="s">
        <v>1797</v>
      </c>
      <c r="P385" s="1">
        <v>6168</v>
      </c>
      <c r="Q385" s="1" t="s">
        <v>3180</v>
      </c>
      <c r="R385" s="1" t="s">
        <v>972</v>
      </c>
      <c r="S385" s="1">
        <v>4007</v>
      </c>
      <c r="T385" s="1" t="s">
        <v>972</v>
      </c>
    </row>
    <row r="386" spans="1:20" ht="15" customHeight="1" x14ac:dyDescent="0.25">
      <c r="A386" t="s">
        <v>1814</v>
      </c>
      <c r="B386" t="s">
        <v>693</v>
      </c>
      <c r="C386" s="35">
        <v>29397</v>
      </c>
      <c r="D386" s="1" t="str">
        <f>LEFT(PLAYERIDMAP[[#This Row],[PLAYERNAME]],FIND(" ",PLAYERIDMAP[[#This Row],[PLAYERNAME]],1))</f>
        <v xml:space="preserve">Santiago </v>
      </c>
      <c r="E386" s="1" t="str">
        <f>MID(PLAYERIDMAP[PLAYERNAME],FIND(" ",PLAYERIDMAP[PLAYERNAME],1)+1,255)</f>
        <v>Casilla</v>
      </c>
      <c r="F386" t="s">
        <v>13</v>
      </c>
      <c r="G386" t="s">
        <v>2163</v>
      </c>
      <c r="H386" s="2">
        <v>2873</v>
      </c>
      <c r="I386">
        <v>433586</v>
      </c>
      <c r="J386" t="s">
        <v>693</v>
      </c>
      <c r="K386" s="1">
        <v>515663</v>
      </c>
      <c r="L386" s="1" t="s">
        <v>693</v>
      </c>
      <c r="M386" s="1" t="s">
        <v>3181</v>
      </c>
      <c r="N386" s="1" t="s">
        <v>3182</v>
      </c>
      <c r="O386" s="1" t="s">
        <v>1814</v>
      </c>
      <c r="P386" s="1">
        <v>7401</v>
      </c>
      <c r="Q386" s="1" t="s">
        <v>3183</v>
      </c>
      <c r="R386" s="1" t="s">
        <v>693</v>
      </c>
      <c r="S386" s="1">
        <v>6060</v>
      </c>
      <c r="T386" s="1" t="s">
        <v>693</v>
      </c>
    </row>
    <row r="387" spans="1:20" x14ac:dyDescent="0.25">
      <c r="A387" t="s">
        <v>1705</v>
      </c>
      <c r="B387" t="s">
        <v>805</v>
      </c>
      <c r="C387" s="35">
        <v>31601</v>
      </c>
      <c r="D387" s="1" t="str">
        <f>LEFT(PLAYERIDMAP[[#This Row],[PLAYERNAME]],FIND(" ",PLAYERIDMAP[[#This Row],[PLAYERNAME]],1))</f>
        <v xml:space="preserve">Jaime </v>
      </c>
      <c r="E387" s="1" t="str">
        <f>MID(PLAYERIDMAP[PLAYERNAME],FIND(" ",PLAYERIDMAP[PLAYERNAME],1)+1,255)</f>
        <v>Garcia</v>
      </c>
      <c r="F387" t="s">
        <v>1031</v>
      </c>
      <c r="G387" t="s">
        <v>2163</v>
      </c>
      <c r="H387" s="2">
        <v>8137</v>
      </c>
      <c r="I387">
        <v>448802</v>
      </c>
      <c r="J387" t="s">
        <v>805</v>
      </c>
      <c r="K387" s="1">
        <v>1537183</v>
      </c>
      <c r="L387" s="1" t="s">
        <v>805</v>
      </c>
      <c r="M387" s="1" t="s">
        <v>3184</v>
      </c>
      <c r="N387" s="1" t="s">
        <v>3185</v>
      </c>
      <c r="O387" s="1" t="s">
        <v>1705</v>
      </c>
      <c r="P387" s="1">
        <v>8300</v>
      </c>
      <c r="Q387" s="1" t="s">
        <v>3186</v>
      </c>
      <c r="R387" s="1" t="s">
        <v>805</v>
      </c>
      <c r="S387" s="1"/>
      <c r="T387" s="1"/>
    </row>
    <row r="388" spans="1:20" ht="15" customHeight="1" x14ac:dyDescent="0.25">
      <c r="A388" t="s">
        <v>1149</v>
      </c>
      <c r="B388" t="s">
        <v>107</v>
      </c>
      <c r="C388" s="35">
        <v>30552</v>
      </c>
      <c r="D388" s="1" t="str">
        <f>LEFT(PLAYERIDMAP[[#This Row],[PLAYERNAME]],FIND(" ",PLAYERIDMAP[[#This Row],[PLAYERNAME]],1))</f>
        <v xml:space="preserve">Brett </v>
      </c>
      <c r="E388" s="1" t="str">
        <f>MID(PLAYERIDMAP[PLAYERNAME],FIND(" ",PLAYERIDMAP[PLAYERNAME],1)+1,255)</f>
        <v>Gardner</v>
      </c>
      <c r="F388" t="s">
        <v>1044</v>
      </c>
      <c r="G388" t="s">
        <v>1222</v>
      </c>
      <c r="H388" s="2">
        <v>9927</v>
      </c>
      <c r="I388">
        <v>458731</v>
      </c>
      <c r="J388" t="s">
        <v>107</v>
      </c>
      <c r="K388" s="1">
        <v>1200052</v>
      </c>
      <c r="L388" s="1" t="s">
        <v>107</v>
      </c>
      <c r="M388" s="1" t="s">
        <v>3187</v>
      </c>
      <c r="N388" s="1" t="s">
        <v>3188</v>
      </c>
      <c r="O388" s="1" t="s">
        <v>1149</v>
      </c>
      <c r="P388" s="1">
        <v>8289</v>
      </c>
      <c r="Q388" s="1" t="s">
        <v>3189</v>
      </c>
      <c r="R388" s="1" t="s">
        <v>107</v>
      </c>
      <c r="S388" s="1">
        <v>29174</v>
      </c>
      <c r="T388" s="1" t="s">
        <v>107</v>
      </c>
    </row>
    <row r="389" spans="1:20" ht="15" customHeight="1" x14ac:dyDescent="0.25">
      <c r="A389" t="s">
        <v>1675</v>
      </c>
      <c r="B389" t="s">
        <v>733</v>
      </c>
      <c r="C389" s="35">
        <v>30631</v>
      </c>
      <c r="D389" s="1" t="str">
        <f>LEFT(PLAYERIDMAP[[#This Row],[PLAYERNAME]],FIND(" ",PLAYERIDMAP[[#This Row],[PLAYERNAME]],1))</f>
        <v xml:space="preserve">Matt </v>
      </c>
      <c r="E389" s="1" t="str">
        <f>MID(PLAYERIDMAP[PLAYERNAME],FIND(" ",PLAYERIDMAP[PLAYERNAME],1)+1,255)</f>
        <v>Garza</v>
      </c>
      <c r="F389" t="s">
        <v>1055</v>
      </c>
      <c r="G389" t="s">
        <v>2163</v>
      </c>
      <c r="H389" s="2">
        <v>3340</v>
      </c>
      <c r="I389">
        <v>490063</v>
      </c>
      <c r="J389" t="s">
        <v>733</v>
      </c>
      <c r="K389" s="1">
        <v>1098892</v>
      </c>
      <c r="L389" s="1" t="s">
        <v>733</v>
      </c>
      <c r="M389" s="1" t="s">
        <v>3190</v>
      </c>
      <c r="N389" s="1" t="s">
        <v>3191</v>
      </c>
      <c r="O389" s="1" t="s">
        <v>1675</v>
      </c>
      <c r="P389" s="1">
        <v>7823</v>
      </c>
      <c r="Q389" s="1" t="s">
        <v>3192</v>
      </c>
      <c r="R389" s="1" t="s">
        <v>733</v>
      </c>
      <c r="S389" s="1">
        <v>28528</v>
      </c>
      <c r="T389" s="1" t="s">
        <v>733</v>
      </c>
    </row>
    <row r="390" spans="1:20" ht="15" customHeight="1" x14ac:dyDescent="0.25">
      <c r="A390" t="s">
        <v>3193</v>
      </c>
      <c r="B390" t="s">
        <v>148</v>
      </c>
      <c r="C390" s="35">
        <v>31642</v>
      </c>
      <c r="D390" s="1" t="str">
        <f>LEFT(PLAYERIDMAP[[#This Row],[PLAYERNAME]],FIND(" ",PLAYERIDMAP[[#This Row],[PLAYERNAME]],1))</f>
        <v xml:space="preserve">Evan </v>
      </c>
      <c r="E390" s="1" t="str">
        <f>MID(PLAYERIDMAP[PLAYERNAME],FIND(" ",PLAYERIDMAP[PLAYERNAME],1)+1,255)</f>
        <v>Gattis</v>
      </c>
      <c r="F390" s="4" t="s">
        <v>1041</v>
      </c>
      <c r="G390" s="4" t="s">
        <v>1215</v>
      </c>
      <c r="H390" s="2">
        <v>11003</v>
      </c>
      <c r="I390">
        <v>594828</v>
      </c>
      <c r="J390" t="s">
        <v>148</v>
      </c>
      <c r="K390" s="3">
        <v>1941510</v>
      </c>
      <c r="L390" s="3" t="s">
        <v>148</v>
      </c>
      <c r="M390" s="3" t="s">
        <v>3194</v>
      </c>
      <c r="N390" s="3" t="s">
        <v>2205</v>
      </c>
      <c r="O390" s="3" t="s">
        <v>3193</v>
      </c>
      <c r="P390" s="3">
        <v>9356</v>
      </c>
      <c r="Q390" s="3" t="s">
        <v>2205</v>
      </c>
      <c r="R390" s="3" t="s">
        <v>2205</v>
      </c>
      <c r="S390" s="3">
        <v>32863</v>
      </c>
      <c r="T390" s="1" t="s">
        <v>148</v>
      </c>
    </row>
    <row r="391" spans="1:20" x14ac:dyDescent="0.25">
      <c r="A391" t="s">
        <v>2060</v>
      </c>
      <c r="B391" t="s">
        <v>730</v>
      </c>
      <c r="C391" s="35">
        <v>30399</v>
      </c>
      <c r="D391" s="1" t="str">
        <f>LEFT(PLAYERIDMAP[[#This Row],[PLAYERNAME]],FIND(" ",PLAYERIDMAP[[#This Row],[PLAYERNAME]],1))</f>
        <v xml:space="preserve">Chad </v>
      </c>
      <c r="E391" s="1" t="str">
        <f>MID(PLAYERIDMAP[PLAYERNAME],FIND(" ",PLAYERIDMAP[PLAYERNAME],1)+1,255)</f>
        <v>Gaudin</v>
      </c>
      <c r="F391" t="s">
        <v>1057</v>
      </c>
      <c r="G391" t="s">
        <v>2163</v>
      </c>
      <c r="H391" s="2">
        <v>1783</v>
      </c>
      <c r="I391">
        <v>429985</v>
      </c>
      <c r="J391" t="s">
        <v>730</v>
      </c>
      <c r="K391" s="1">
        <v>404386</v>
      </c>
      <c r="L391" s="1" t="s">
        <v>730</v>
      </c>
      <c r="M391" s="1" t="s">
        <v>3195</v>
      </c>
      <c r="N391" s="1" t="s">
        <v>3196</v>
      </c>
      <c r="O391" s="1" t="s">
        <v>2060</v>
      </c>
      <c r="P391" s="1">
        <v>7199</v>
      </c>
      <c r="Q391" s="1" t="s">
        <v>3197</v>
      </c>
      <c r="R391" s="1" t="s">
        <v>730</v>
      </c>
      <c r="S391" s="1">
        <v>5627</v>
      </c>
      <c r="T391" s="1" t="s">
        <v>730</v>
      </c>
    </row>
    <row r="392" spans="1:20" ht="15" customHeight="1" x14ac:dyDescent="0.25">
      <c r="A392" t="s">
        <v>3198</v>
      </c>
      <c r="B392" t="s">
        <v>652</v>
      </c>
      <c r="C392" s="35">
        <v>33244</v>
      </c>
      <c r="D392" s="1" t="str">
        <f>LEFT(PLAYERIDMAP[[#This Row],[PLAYERNAME]],FIND(" ",PLAYERIDMAP[[#This Row],[PLAYERNAME]],1))</f>
        <v xml:space="preserve">Kevin </v>
      </c>
      <c r="E392" s="1" t="str">
        <f>MID(PLAYERIDMAP[PLAYERNAME],FIND(" ",PLAYERIDMAP[PLAYERNAME],1)+1,255)</f>
        <v>Gausman</v>
      </c>
      <c r="F392" s="1" t="s">
        <v>1033</v>
      </c>
      <c r="G392" t="s">
        <v>2163</v>
      </c>
      <c r="H392" s="2">
        <v>14107</v>
      </c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>
        <v>32667</v>
      </c>
      <c r="T392" s="1" t="s">
        <v>652</v>
      </c>
    </row>
    <row r="393" spans="1:20" ht="15" customHeight="1" x14ac:dyDescent="0.25">
      <c r="A393" t="s">
        <v>1984</v>
      </c>
      <c r="B393" t="s">
        <v>831</v>
      </c>
      <c r="C393" s="35">
        <v>31516</v>
      </c>
      <c r="D393" s="1" t="str">
        <f>LEFT(PLAYERIDMAP[[#This Row],[PLAYERNAME]],FIND(" ",PLAYERIDMAP[[#This Row],[PLAYERNAME]],1))</f>
        <v xml:space="preserve">Cory </v>
      </c>
      <c r="E393" s="1" t="str">
        <f>MID(PLAYERIDMAP[PLAYERNAME],FIND(" ",PLAYERIDMAP[PLAYERNAME],1)+1,255)</f>
        <v>Gearrin</v>
      </c>
      <c r="F393" t="s">
        <v>1041</v>
      </c>
      <c r="G393" t="s">
        <v>2163</v>
      </c>
      <c r="H393" s="2">
        <v>7947</v>
      </c>
      <c r="I393">
        <v>518715</v>
      </c>
      <c r="J393" t="s">
        <v>831</v>
      </c>
      <c r="K393" s="1">
        <v>1740938</v>
      </c>
      <c r="L393" s="1" t="s">
        <v>831</v>
      </c>
      <c r="M393" s="3" t="s">
        <v>2205</v>
      </c>
      <c r="N393" s="1" t="s">
        <v>3199</v>
      </c>
      <c r="O393" s="1" t="s">
        <v>1984</v>
      </c>
      <c r="P393" s="1">
        <v>8910</v>
      </c>
      <c r="Q393" s="1" t="s">
        <v>3200</v>
      </c>
      <c r="R393" s="1" t="s">
        <v>831</v>
      </c>
      <c r="S393" s="1">
        <v>30665</v>
      </c>
      <c r="T393" s="1" t="s">
        <v>831</v>
      </c>
    </row>
    <row r="394" spans="1:20" x14ac:dyDescent="0.25">
      <c r="A394" t="s">
        <v>1744</v>
      </c>
      <c r="B394" t="s">
        <v>636</v>
      </c>
      <c r="C394" s="35">
        <v>31530</v>
      </c>
      <c r="D394" s="1" t="str">
        <f>LEFT(PLAYERIDMAP[[#This Row],[PLAYERNAME]],FIND(" ",PLAYERIDMAP[[#This Row],[PLAYERNAME]],1))</f>
        <v xml:space="preserve">Dillon </v>
      </c>
      <c r="E394" s="1" t="str">
        <f>MID(PLAYERIDMAP[PLAYERNAME],FIND(" ",PLAYERIDMAP[PLAYERNAME],1)+1,255)</f>
        <v>Gee</v>
      </c>
      <c r="F394" t="s">
        <v>1050</v>
      </c>
      <c r="G394" t="s">
        <v>2163</v>
      </c>
      <c r="H394" s="2">
        <v>7396</v>
      </c>
      <c r="I394">
        <v>518716</v>
      </c>
      <c r="J394" t="s">
        <v>636</v>
      </c>
      <c r="K394" s="1">
        <v>1661428</v>
      </c>
      <c r="L394" s="1" t="s">
        <v>636</v>
      </c>
      <c r="M394" s="1" t="s">
        <v>3201</v>
      </c>
      <c r="N394" s="1" t="s">
        <v>3202</v>
      </c>
      <c r="O394" s="1" t="s">
        <v>1744</v>
      </c>
      <c r="P394" s="1">
        <v>8816</v>
      </c>
      <c r="Q394" s="1" t="s">
        <v>3203</v>
      </c>
      <c r="R394" s="1" t="s">
        <v>636</v>
      </c>
      <c r="S394" s="1">
        <v>30139</v>
      </c>
      <c r="T394" s="1" t="s">
        <v>636</v>
      </c>
    </row>
    <row r="395" spans="1:20" s="53" customFormat="1" x14ac:dyDescent="0.25">
      <c r="A395" s="53" t="s">
        <v>5283</v>
      </c>
      <c r="B395" s="53" t="s">
        <v>5284</v>
      </c>
      <c r="C395" s="56">
        <v>32994</v>
      </c>
      <c r="D395" s="54" t="s">
        <v>5285</v>
      </c>
      <c r="E395" s="54" t="s">
        <v>5286</v>
      </c>
      <c r="F395" s="54" t="s">
        <v>1047</v>
      </c>
      <c r="G395" s="53" t="s">
        <v>5</v>
      </c>
      <c r="H395" s="55">
        <v>10339</v>
      </c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>
        <v>31175</v>
      </c>
      <c r="T395" s="54" t="s">
        <v>5284</v>
      </c>
    </row>
    <row r="396" spans="1:20" ht="15" customHeight="1" x14ac:dyDescent="0.25">
      <c r="A396" t="s">
        <v>1552</v>
      </c>
      <c r="B396" t="s">
        <v>233</v>
      </c>
      <c r="C396" s="35">
        <v>30649</v>
      </c>
      <c r="D396" s="1" t="str">
        <f>LEFT(PLAYERIDMAP[[#This Row],[PLAYERNAME]],FIND(" ",PLAYERIDMAP[[#This Row],[PLAYERNAME]],1))</f>
        <v xml:space="preserve">Craig </v>
      </c>
      <c r="E396" s="1" t="str">
        <f>MID(PLAYERIDMAP[PLAYERNAME],FIND(" ",PLAYERIDMAP[PLAYERNAME],1)+1,255)</f>
        <v>Gentry</v>
      </c>
      <c r="F396" t="s">
        <v>1032</v>
      </c>
      <c r="G396" t="s">
        <v>1222</v>
      </c>
      <c r="H396" s="2">
        <v>9571</v>
      </c>
      <c r="I396">
        <v>502226</v>
      </c>
      <c r="J396" t="s">
        <v>233</v>
      </c>
      <c r="K396" s="1">
        <v>1665405</v>
      </c>
      <c r="L396" s="1" t="s">
        <v>233</v>
      </c>
      <c r="M396" s="1" t="s">
        <v>3204</v>
      </c>
      <c r="N396" s="1" t="s">
        <v>3205</v>
      </c>
      <c r="O396" s="1" t="s">
        <v>1552</v>
      </c>
      <c r="P396" s="1">
        <v>8574</v>
      </c>
      <c r="Q396" s="1" t="s">
        <v>3206</v>
      </c>
      <c r="R396" s="1" t="s">
        <v>233</v>
      </c>
      <c r="S396" s="1">
        <v>30267</v>
      </c>
      <c r="T396" s="1" t="s">
        <v>233</v>
      </c>
    </row>
    <row r="397" spans="1:20" ht="15" customHeight="1" x14ac:dyDescent="0.25">
      <c r="A397" t="s">
        <v>2051</v>
      </c>
      <c r="B397" t="s">
        <v>833</v>
      </c>
      <c r="C397" s="35">
        <v>32043</v>
      </c>
      <c r="D397" s="1" t="str">
        <f>LEFT(PLAYERIDMAP[[#This Row],[PLAYERNAME]],FIND(" ",PLAYERIDMAP[[#This Row],[PLAYERNAME]],1))</f>
        <v xml:space="preserve">Gonzalez </v>
      </c>
      <c r="E397" s="1" t="str">
        <f>MID(PLAYERIDMAP[PLAYERNAME],FIND(" ",PLAYERIDMAP[PLAYERNAME],1)+1,255)</f>
        <v>Germen</v>
      </c>
      <c r="F397" t="s">
        <v>1050</v>
      </c>
      <c r="G397" t="s">
        <v>2163</v>
      </c>
      <c r="H397" s="2" t="s">
        <v>832</v>
      </c>
      <c r="I397">
        <v>542674</v>
      </c>
      <c r="J397" t="s">
        <v>833</v>
      </c>
      <c r="K397" s="3" t="s">
        <v>2205</v>
      </c>
      <c r="L397" s="3" t="s">
        <v>2205</v>
      </c>
      <c r="M397" s="3" t="s">
        <v>2205</v>
      </c>
      <c r="N397" s="3" t="s">
        <v>2205</v>
      </c>
      <c r="O397" s="3" t="s">
        <v>2205</v>
      </c>
      <c r="P397" s="3" t="s">
        <v>2205</v>
      </c>
      <c r="Q397" s="3" t="s">
        <v>2205</v>
      </c>
      <c r="R397" s="3" t="s">
        <v>2205</v>
      </c>
      <c r="S397" s="3">
        <v>33076</v>
      </c>
      <c r="T397" s="1" t="s">
        <v>833</v>
      </c>
    </row>
    <row r="398" spans="1:20" ht="15" customHeight="1" x14ac:dyDescent="0.25">
      <c r="A398" t="s">
        <v>1383</v>
      </c>
      <c r="B398" t="s">
        <v>296</v>
      </c>
      <c r="C398" s="35">
        <v>30558</v>
      </c>
      <c r="D398" s="1" t="str">
        <f>LEFT(PLAYERIDMAP[[#This Row],[PLAYERNAME]],FIND(" ",PLAYERIDMAP[[#This Row],[PLAYERNAME]],1))</f>
        <v xml:space="preserve">Chris </v>
      </c>
      <c r="E398" s="1" t="str">
        <f>MID(PLAYERIDMAP[PLAYERNAME],FIND(" ",PLAYERIDMAP[PLAYERNAME],1)+1,255)</f>
        <v>Getz</v>
      </c>
      <c r="F398" t="s">
        <v>1046</v>
      </c>
      <c r="G398" t="s">
        <v>5</v>
      </c>
      <c r="H398" s="2">
        <v>3388</v>
      </c>
      <c r="I398">
        <v>460051</v>
      </c>
      <c r="J398" t="s">
        <v>296</v>
      </c>
      <c r="K398" s="1">
        <v>1098930</v>
      </c>
      <c r="L398" s="1" t="s">
        <v>296</v>
      </c>
      <c r="M398" s="1" t="s">
        <v>3207</v>
      </c>
      <c r="N398" s="1" t="s">
        <v>3208</v>
      </c>
      <c r="O398" s="1" t="s">
        <v>1383</v>
      </c>
      <c r="P398" s="1">
        <v>8321</v>
      </c>
      <c r="Q398" s="1" t="s">
        <v>3209</v>
      </c>
      <c r="R398" s="1" t="s">
        <v>296</v>
      </c>
      <c r="S398" s="1">
        <v>29207</v>
      </c>
      <c r="T398" s="1" t="s">
        <v>296</v>
      </c>
    </row>
    <row r="399" spans="1:20" ht="15" customHeight="1" x14ac:dyDescent="0.25">
      <c r="A399" t="s">
        <v>3210</v>
      </c>
      <c r="B399" t="s">
        <v>357</v>
      </c>
      <c r="C399" s="35">
        <v>25941</v>
      </c>
      <c r="D399" s="1" t="str">
        <f>LEFT(PLAYERIDMAP[[#This Row],[PLAYERNAME]],FIND(" ",PLAYERIDMAP[[#This Row],[PLAYERNAME]],1))</f>
        <v xml:space="preserve">Jason </v>
      </c>
      <c r="E399" s="1" t="str">
        <f>MID(PLAYERIDMAP[PLAYERNAME],FIND(" ",PLAYERIDMAP[PLAYERNAME],1)+1,255)</f>
        <v>Giambi</v>
      </c>
      <c r="F399" t="s">
        <v>1038</v>
      </c>
      <c r="G399" s="4" t="s">
        <v>2205</v>
      </c>
      <c r="H399" s="2">
        <v>818</v>
      </c>
      <c r="I399" s="4" t="s">
        <v>2205</v>
      </c>
      <c r="J399" s="4" t="s">
        <v>2205</v>
      </c>
      <c r="K399" s="3" t="s">
        <v>2205</v>
      </c>
      <c r="L399" s="3" t="s">
        <v>2205</v>
      </c>
      <c r="M399" s="3" t="s">
        <v>2205</v>
      </c>
      <c r="N399" s="3" t="s">
        <v>2205</v>
      </c>
      <c r="O399" s="3" t="s">
        <v>2205</v>
      </c>
      <c r="P399" s="3" t="s">
        <v>2205</v>
      </c>
      <c r="Q399" s="3" t="s">
        <v>2205</v>
      </c>
      <c r="R399" s="3" t="s">
        <v>2205</v>
      </c>
      <c r="S399" s="3">
        <v>3226</v>
      </c>
      <c r="T399" s="1" t="s">
        <v>357</v>
      </c>
    </row>
    <row r="400" spans="1:20" ht="15" customHeight="1" x14ac:dyDescent="0.25">
      <c r="A400" t="s">
        <v>1390</v>
      </c>
      <c r="B400" t="s">
        <v>471</v>
      </c>
      <c r="C400" s="35">
        <v>31968</v>
      </c>
      <c r="D400" s="1" t="str">
        <f>LEFT(PLAYERIDMAP[[#This Row],[PLAYERNAME]],FIND(" ",PLAYERIDMAP[[#This Row],[PLAYERNAME]],1))</f>
        <v xml:space="preserve">Johnny </v>
      </c>
      <c r="E400" s="1" t="str">
        <f>MID(PLAYERIDMAP[PLAYERNAME],FIND(" ",PLAYERIDMAP[PLAYERNAME],1)+1,255)</f>
        <v>Giavotella</v>
      </c>
      <c r="F400" t="s">
        <v>1046</v>
      </c>
      <c r="G400" t="s">
        <v>5</v>
      </c>
      <c r="H400" s="2">
        <v>6740</v>
      </c>
      <c r="I400">
        <v>543213</v>
      </c>
      <c r="J400" t="s">
        <v>471</v>
      </c>
      <c r="K400" s="1">
        <v>1793166</v>
      </c>
      <c r="L400" s="1" t="s">
        <v>471</v>
      </c>
      <c r="M400" s="3" t="s">
        <v>2205</v>
      </c>
      <c r="N400" s="1" t="s">
        <v>3211</v>
      </c>
      <c r="O400" s="1" t="s">
        <v>1390</v>
      </c>
      <c r="P400" s="1">
        <v>9010</v>
      </c>
      <c r="Q400" s="1" t="s">
        <v>3212</v>
      </c>
      <c r="R400" s="1" t="s">
        <v>471</v>
      </c>
      <c r="S400" s="1">
        <v>31128</v>
      </c>
      <c r="T400" s="1" t="s">
        <v>471</v>
      </c>
    </row>
    <row r="401" spans="1:20" ht="15" customHeight="1" x14ac:dyDescent="0.25">
      <c r="A401" t="s">
        <v>1928</v>
      </c>
      <c r="B401" t="s">
        <v>1016</v>
      </c>
      <c r="C401" s="35">
        <v>32073</v>
      </c>
      <c r="D401" s="1" t="str">
        <f>LEFT(PLAYERIDMAP[[#This Row],[PLAYERNAME]],FIND(" ",PLAYERIDMAP[[#This Row],[PLAYERNAME]],1))</f>
        <v xml:space="preserve">Kyle </v>
      </c>
      <c r="E401" s="1" t="str">
        <f>MID(PLAYERIDMAP[PLAYERNAME],FIND(" ",PLAYERIDMAP[PLAYERNAME],1)+1,255)</f>
        <v>Gibson</v>
      </c>
      <c r="F401" t="s">
        <v>1052</v>
      </c>
      <c r="G401" t="s">
        <v>2163</v>
      </c>
      <c r="H401" s="2">
        <v>10123</v>
      </c>
      <c r="I401">
        <v>502043</v>
      </c>
      <c r="J401" t="s">
        <v>1016</v>
      </c>
      <c r="K401" s="3" t="s">
        <v>2205</v>
      </c>
      <c r="L401" s="3" t="s">
        <v>2205</v>
      </c>
      <c r="M401" s="3" t="s">
        <v>2205</v>
      </c>
      <c r="N401" s="3" t="s">
        <v>2205</v>
      </c>
      <c r="O401" s="1" t="s">
        <v>1928</v>
      </c>
      <c r="P401" s="1">
        <v>8864</v>
      </c>
      <c r="Q401" s="1" t="s">
        <v>3213</v>
      </c>
      <c r="R401" s="1" t="s">
        <v>1016</v>
      </c>
      <c r="S401" s="1">
        <v>31053</v>
      </c>
      <c r="T401" s="1" t="s">
        <v>1016</v>
      </c>
    </row>
    <row r="402" spans="1:20" ht="15" customHeight="1" x14ac:dyDescent="0.25">
      <c r="A402" t="s">
        <v>1355</v>
      </c>
      <c r="B402" t="s">
        <v>243</v>
      </c>
      <c r="C402" s="35">
        <v>31976</v>
      </c>
      <c r="D402" s="1" t="str">
        <f>LEFT(PLAYERIDMAP[[#This Row],[PLAYERNAME]],FIND(" ",PLAYERIDMAP[[#This Row],[PLAYERNAME]],1))</f>
        <v xml:space="preserve">Conor </v>
      </c>
      <c r="E402" s="1" t="str">
        <f>MID(PLAYERIDMAP[PLAYERNAME],FIND(" ",PLAYERIDMAP[PLAYERNAME],1)+1,255)</f>
        <v>Gillaspie</v>
      </c>
      <c r="F402" t="s">
        <v>1056</v>
      </c>
      <c r="G402" t="s">
        <v>6</v>
      </c>
      <c r="H402" s="2">
        <v>9009</v>
      </c>
      <c r="I402">
        <v>543216</v>
      </c>
      <c r="J402" t="s">
        <v>243</v>
      </c>
      <c r="K402" s="1">
        <v>1639054</v>
      </c>
      <c r="L402" s="1" t="s">
        <v>3214</v>
      </c>
      <c r="M402" s="1" t="s">
        <v>3215</v>
      </c>
      <c r="N402" s="1" t="s">
        <v>3216</v>
      </c>
      <c r="O402" s="1" t="s">
        <v>1355</v>
      </c>
      <c r="P402" s="1">
        <v>8378</v>
      </c>
      <c r="Q402" s="1" t="s">
        <v>3217</v>
      </c>
      <c r="R402" s="1" t="s">
        <v>243</v>
      </c>
      <c r="S402" s="1">
        <v>29263</v>
      </c>
      <c r="T402" s="1" t="s">
        <v>243</v>
      </c>
    </row>
    <row r="403" spans="1:20" ht="15" customHeight="1" x14ac:dyDescent="0.25">
      <c r="A403" t="s">
        <v>1296</v>
      </c>
      <c r="B403" t="s">
        <v>411</v>
      </c>
      <c r="C403" s="35">
        <v>30222</v>
      </c>
      <c r="D403" s="1" t="str">
        <f>LEFT(PLAYERIDMAP[[#This Row],[PLAYERNAME]],FIND(" ",PLAYERIDMAP[[#This Row],[PLAYERNAME]],1))</f>
        <v xml:space="preserve">Hector </v>
      </c>
      <c r="E403" s="1" t="str">
        <f>MID(PLAYERIDMAP[PLAYERNAME],FIND(" ",PLAYERIDMAP[PLAYERNAME],1)+1,255)</f>
        <v>Gimenez</v>
      </c>
      <c r="F403" t="s">
        <v>1056</v>
      </c>
      <c r="G403" t="s">
        <v>1215</v>
      </c>
      <c r="H403" s="2">
        <v>2172</v>
      </c>
      <c r="I403">
        <v>430591</v>
      </c>
      <c r="J403" t="s">
        <v>411</v>
      </c>
      <c r="K403" s="1">
        <v>448406</v>
      </c>
      <c r="L403" s="1" t="s">
        <v>411</v>
      </c>
      <c r="M403" s="3" t="s">
        <v>2205</v>
      </c>
      <c r="N403" s="1" t="s">
        <v>3218</v>
      </c>
      <c r="O403" s="1" t="s">
        <v>1296</v>
      </c>
      <c r="P403" s="1">
        <v>7894</v>
      </c>
      <c r="Q403" s="1" t="s">
        <v>3219</v>
      </c>
      <c r="R403" s="1" t="s">
        <v>411</v>
      </c>
      <c r="S403" s="1"/>
      <c r="T403" s="1"/>
    </row>
    <row r="404" spans="1:20" ht="15" customHeight="1" x14ac:dyDescent="0.25">
      <c r="A404" t="s">
        <v>2102</v>
      </c>
      <c r="B404" t="s">
        <v>3220</v>
      </c>
      <c r="C404" s="35">
        <v>30903</v>
      </c>
      <c r="D404" s="1" t="str">
        <f>LEFT(PLAYERIDMAP[[#This Row],[PLAYERNAME]],FIND(" ",PLAYERIDMAP[[#This Row],[PLAYERNAME]],1))</f>
        <v xml:space="preserve">Graham </v>
      </c>
      <c r="E404" s="1" t="str">
        <f>MID(PLAYERIDMAP[PLAYERNAME],FIND(" ",PLAYERIDMAP[PLAYERNAME],1)+1,255)</f>
        <v>Godfrey</v>
      </c>
      <c r="F404" t="s">
        <v>1032</v>
      </c>
      <c r="G404" t="s">
        <v>2163</v>
      </c>
      <c r="H404" s="2">
        <v>3128</v>
      </c>
      <c r="I404">
        <v>453232</v>
      </c>
      <c r="J404" t="s">
        <v>3220</v>
      </c>
      <c r="K404" s="1">
        <v>1838243</v>
      </c>
      <c r="L404" s="1" t="s">
        <v>3220</v>
      </c>
      <c r="M404" s="1" t="s">
        <v>3221</v>
      </c>
      <c r="N404" s="1" t="s">
        <v>3222</v>
      </c>
      <c r="O404" s="1" t="s">
        <v>2102</v>
      </c>
      <c r="P404" s="1">
        <v>8961</v>
      </c>
      <c r="Q404" s="1" t="s">
        <v>3223</v>
      </c>
      <c r="R404" s="1" t="s">
        <v>3220</v>
      </c>
      <c r="S404" s="1"/>
      <c r="T404" s="1"/>
    </row>
    <row r="405" spans="1:20" x14ac:dyDescent="0.25">
      <c r="A405" t="s">
        <v>1503</v>
      </c>
      <c r="B405" t="s">
        <v>25</v>
      </c>
      <c r="C405" s="35">
        <v>32030</v>
      </c>
      <c r="D405" s="1" t="str">
        <f>LEFT(PLAYERIDMAP[[#This Row],[PLAYERNAME]],FIND(" ",PLAYERIDMAP[[#This Row],[PLAYERNAME]],1))</f>
        <v xml:space="preserve">Paul </v>
      </c>
      <c r="E405" s="1" t="str">
        <f>MID(PLAYERIDMAP[PLAYERNAME],FIND(" ",PLAYERIDMAP[PLAYERNAME],1)+1,255)</f>
        <v>Goldschmidt</v>
      </c>
      <c r="F405" t="s">
        <v>1042</v>
      </c>
      <c r="G405" t="s">
        <v>4</v>
      </c>
      <c r="H405" s="2">
        <v>9218</v>
      </c>
      <c r="I405">
        <v>502671</v>
      </c>
      <c r="J405" t="s">
        <v>25</v>
      </c>
      <c r="K405" s="1">
        <v>1765052</v>
      </c>
      <c r="L405" s="1" t="s">
        <v>25</v>
      </c>
      <c r="M405" s="3" t="s">
        <v>2205</v>
      </c>
      <c r="N405" s="1" t="s">
        <v>3224</v>
      </c>
      <c r="O405" s="1" t="s">
        <v>1503</v>
      </c>
      <c r="P405" s="1">
        <v>8967</v>
      </c>
      <c r="Q405" s="1" t="s">
        <v>3225</v>
      </c>
      <c r="R405" s="1" t="s">
        <v>25</v>
      </c>
      <c r="S405" s="1">
        <v>31027</v>
      </c>
      <c r="T405" s="1" t="s">
        <v>25</v>
      </c>
    </row>
    <row r="406" spans="1:20" ht="15" customHeight="1" x14ac:dyDescent="0.25">
      <c r="A406" t="s">
        <v>1546</v>
      </c>
      <c r="B406" t="s">
        <v>212</v>
      </c>
      <c r="C406" s="35">
        <v>29547</v>
      </c>
      <c r="D406" s="1" t="str">
        <f>LEFT(PLAYERIDMAP[[#This Row],[PLAYERNAME]],FIND(" ",PLAYERIDMAP[[#This Row],[PLAYERNAME]],1))</f>
        <v xml:space="preserve">Jonny </v>
      </c>
      <c r="E406" s="1" t="str">
        <f>MID(PLAYERIDMAP[PLAYERNAME],FIND(" ",PLAYERIDMAP[PLAYERNAME],1)+1,255)</f>
        <v>Gomes</v>
      </c>
      <c r="F406" t="s">
        <v>1029</v>
      </c>
      <c r="G406" t="s">
        <v>1222</v>
      </c>
      <c r="H406" s="2">
        <v>1845</v>
      </c>
      <c r="I406">
        <v>430404</v>
      </c>
      <c r="J406" t="s">
        <v>212</v>
      </c>
      <c r="K406" s="1">
        <v>433807</v>
      </c>
      <c r="L406" s="1" t="s">
        <v>212</v>
      </c>
      <c r="M406" s="1" t="s">
        <v>3226</v>
      </c>
      <c r="N406" s="1" t="s">
        <v>3227</v>
      </c>
      <c r="O406" s="1" t="s">
        <v>1546</v>
      </c>
      <c r="P406" s="1">
        <v>7245</v>
      </c>
      <c r="Q406" s="1" t="s">
        <v>3228</v>
      </c>
      <c r="R406" s="1" t="s">
        <v>212</v>
      </c>
      <c r="S406" s="1">
        <v>5860</v>
      </c>
      <c r="T406" s="1" t="s">
        <v>212</v>
      </c>
    </row>
    <row r="407" spans="1:20" x14ac:dyDescent="0.25">
      <c r="A407" t="s">
        <v>1338</v>
      </c>
      <c r="B407" t="s">
        <v>176</v>
      </c>
      <c r="C407" s="35">
        <v>31977</v>
      </c>
      <c r="D407" s="1" t="str">
        <f>LEFT(PLAYERIDMAP[[#This Row],[PLAYERNAME]],FIND(" ",PLAYERIDMAP[[#This Row],[PLAYERNAME]],1))</f>
        <v xml:space="preserve">Yan </v>
      </c>
      <c r="E407" s="1" t="str">
        <f>MID(PLAYERIDMAP[PLAYERNAME],FIND(" ",PLAYERIDMAP[PLAYERNAME],1)+1,255)</f>
        <v>Gomes</v>
      </c>
      <c r="F407" t="s">
        <v>1034</v>
      </c>
      <c r="G407" t="s">
        <v>6</v>
      </c>
      <c r="H407" s="2">
        <v>9627</v>
      </c>
      <c r="I407">
        <v>543228</v>
      </c>
      <c r="J407" t="s">
        <v>176</v>
      </c>
      <c r="K407" s="1">
        <v>1945612</v>
      </c>
      <c r="L407" s="1" t="s">
        <v>176</v>
      </c>
      <c r="M407" s="3" t="s">
        <v>2205</v>
      </c>
      <c r="N407" s="3" t="s">
        <v>2205</v>
      </c>
      <c r="O407" s="1" t="s">
        <v>1338</v>
      </c>
      <c r="P407" s="1">
        <v>9186</v>
      </c>
      <c r="Q407" s="1" t="s">
        <v>3229</v>
      </c>
      <c r="R407" s="1" t="s">
        <v>176</v>
      </c>
      <c r="S407" s="1">
        <v>32108</v>
      </c>
      <c r="T407" s="1" t="s">
        <v>176</v>
      </c>
    </row>
    <row r="408" spans="1:20" x14ac:dyDescent="0.25">
      <c r="A408" t="s">
        <v>1158</v>
      </c>
      <c r="B408" t="s">
        <v>32</v>
      </c>
      <c r="C408" s="35">
        <v>31385</v>
      </c>
      <c r="D408" s="1" t="str">
        <f>LEFT(PLAYERIDMAP[[#This Row],[PLAYERNAME]],FIND(" ",PLAYERIDMAP[[#This Row],[PLAYERNAME]],1))</f>
        <v xml:space="preserve">Carlos </v>
      </c>
      <c r="E408" s="1" t="str">
        <f>MID(PLAYERIDMAP[PLAYERNAME],FIND(" ",PLAYERIDMAP[PLAYERNAME],1)+1,255)</f>
        <v>Gomez</v>
      </c>
      <c r="F408" t="s">
        <v>1047</v>
      </c>
      <c r="G408" t="s">
        <v>1222</v>
      </c>
      <c r="H408" s="2">
        <v>4881</v>
      </c>
      <c r="I408">
        <v>460576</v>
      </c>
      <c r="J408" t="s">
        <v>32</v>
      </c>
      <c r="K408" s="1">
        <v>1098932</v>
      </c>
      <c r="L408" s="1" t="s">
        <v>32</v>
      </c>
      <c r="M408" s="1" t="s">
        <v>3230</v>
      </c>
      <c r="N408" s="1" t="s">
        <v>3231</v>
      </c>
      <c r="O408" s="1" t="s">
        <v>1158</v>
      </c>
      <c r="P408" s="1">
        <v>8023</v>
      </c>
      <c r="Q408" s="1" t="s">
        <v>3232</v>
      </c>
      <c r="R408" s="1" t="s">
        <v>32</v>
      </c>
      <c r="S408" s="1">
        <v>28762</v>
      </c>
      <c r="T408" s="1" t="s">
        <v>32</v>
      </c>
    </row>
    <row r="409" spans="1:20" ht="15" customHeight="1" x14ac:dyDescent="0.25">
      <c r="A409" t="s">
        <v>1112</v>
      </c>
      <c r="B409" t="s">
        <v>3233</v>
      </c>
      <c r="C409" s="35">
        <v>30932</v>
      </c>
      <c r="D409" s="1" t="str">
        <f>LEFT(PLAYERIDMAP[[#This Row],[PLAYERNAME]],FIND(" ",PLAYERIDMAP[[#This Row],[PLAYERNAME]],1))</f>
        <v xml:space="preserve">Mauro </v>
      </c>
      <c r="E409" s="1" t="str">
        <f>MID(PLAYERIDMAP[PLAYERNAME],FIND(" ",PLAYERIDMAP[PLAYERNAME],1)+1,255)</f>
        <v>Gomez</v>
      </c>
      <c r="F409" t="s">
        <v>1029</v>
      </c>
      <c r="G409" t="s">
        <v>4</v>
      </c>
      <c r="H409" s="2">
        <v>5342</v>
      </c>
      <c r="I409">
        <v>450855</v>
      </c>
      <c r="J409" t="s">
        <v>3233</v>
      </c>
      <c r="K409" s="1">
        <v>1228265</v>
      </c>
      <c r="L409" s="1" t="s">
        <v>3233</v>
      </c>
      <c r="M409" s="3" t="s">
        <v>2205</v>
      </c>
      <c r="N409" s="3" t="s">
        <v>2205</v>
      </c>
      <c r="O409" s="1" t="s">
        <v>1112</v>
      </c>
      <c r="P409" s="1">
        <v>9182</v>
      </c>
      <c r="Q409" s="1" t="s">
        <v>3234</v>
      </c>
      <c r="R409" s="1" t="s">
        <v>3233</v>
      </c>
      <c r="S409" s="1">
        <v>31550</v>
      </c>
      <c r="T409" s="1" t="s">
        <v>3233</v>
      </c>
    </row>
    <row r="410" spans="1:20" ht="15" customHeight="1" x14ac:dyDescent="0.25">
      <c r="A410" t="s">
        <v>1502</v>
      </c>
      <c r="B410" t="s">
        <v>64</v>
      </c>
      <c r="C410" s="35">
        <v>30079</v>
      </c>
      <c r="D410" s="1" t="str">
        <f>LEFT(PLAYERIDMAP[[#This Row],[PLAYERNAME]],FIND(" ",PLAYERIDMAP[[#This Row],[PLAYERNAME]],1))</f>
        <v xml:space="preserve">Adrian </v>
      </c>
      <c r="E410" s="1" t="str">
        <f>MID(PLAYERIDMAP[PLAYERNAME],FIND(" ",PLAYERIDMAP[PLAYERNAME],1)+1,255)</f>
        <v>Gonzalez</v>
      </c>
      <c r="F410" t="s">
        <v>1045</v>
      </c>
      <c r="G410" t="s">
        <v>4</v>
      </c>
      <c r="H410" s="2">
        <v>1908</v>
      </c>
      <c r="I410">
        <v>408236</v>
      </c>
      <c r="J410" t="s">
        <v>64</v>
      </c>
      <c r="K410" s="1">
        <v>288903</v>
      </c>
      <c r="L410" s="1" t="s">
        <v>64</v>
      </c>
      <c r="M410" s="1" t="s">
        <v>3235</v>
      </c>
      <c r="N410" s="1" t="s">
        <v>3236</v>
      </c>
      <c r="O410" s="1" t="s">
        <v>1502</v>
      </c>
      <c r="P410" s="1">
        <v>7054</v>
      </c>
      <c r="Q410" s="1" t="s">
        <v>3237</v>
      </c>
      <c r="R410" s="1" t="s">
        <v>64</v>
      </c>
      <c r="S410" s="1">
        <v>5405</v>
      </c>
      <c r="T410" s="1" t="s">
        <v>64</v>
      </c>
    </row>
    <row r="411" spans="1:20" x14ac:dyDescent="0.25">
      <c r="A411" t="s">
        <v>1459</v>
      </c>
      <c r="B411" t="s">
        <v>421</v>
      </c>
      <c r="C411" s="35">
        <v>28171</v>
      </c>
      <c r="D411" s="1" t="str">
        <f>LEFT(PLAYERIDMAP[[#This Row],[PLAYERNAME]],FIND(" ",PLAYERIDMAP[[#This Row],[PLAYERNAME]],1))</f>
        <v xml:space="preserve">Alex </v>
      </c>
      <c r="E411" s="1" t="str">
        <f>MID(PLAYERIDMAP[PLAYERNAME],FIND(" ",PLAYERIDMAP[PLAYERNAME],1)+1,255)</f>
        <v>Gonzalez</v>
      </c>
      <c r="F411" t="s">
        <v>1047</v>
      </c>
      <c r="G411" t="s">
        <v>1219</v>
      </c>
      <c r="H411" s="2">
        <v>520</v>
      </c>
      <c r="I411">
        <v>136460</v>
      </c>
      <c r="J411" t="s">
        <v>421</v>
      </c>
      <c r="K411" s="1">
        <v>18477</v>
      </c>
      <c r="L411" s="1" t="s">
        <v>421</v>
      </c>
      <c r="M411" s="1" t="s">
        <v>3235</v>
      </c>
      <c r="N411" s="1" t="s">
        <v>3238</v>
      </c>
      <c r="O411" s="1" t="s">
        <v>1459</v>
      </c>
      <c r="P411" s="1">
        <v>6077</v>
      </c>
      <c r="Q411" s="1" t="s">
        <v>3239</v>
      </c>
      <c r="R411" s="1" t="s">
        <v>421</v>
      </c>
      <c r="S411" s="1"/>
      <c r="T411" s="1"/>
    </row>
    <row r="412" spans="1:20" x14ac:dyDescent="0.25">
      <c r="A412" t="s">
        <v>1402</v>
      </c>
      <c r="B412" t="s">
        <v>454</v>
      </c>
      <c r="C412" s="35">
        <v>30424</v>
      </c>
      <c r="D412" s="1" t="str">
        <f>LEFT(PLAYERIDMAP[[#This Row],[PLAYERNAME]],FIND(" ",PLAYERIDMAP[[#This Row],[PLAYERNAME]],1))</f>
        <v xml:space="preserve">Alberto </v>
      </c>
      <c r="E412" s="1" t="str">
        <f>MID(PLAYERIDMAP[PLAYERNAME],FIND(" ",PLAYERIDMAP[PLAYERNAME],1)+1,255)</f>
        <v>Gonzalez</v>
      </c>
      <c r="F412" t="s">
        <v>1036</v>
      </c>
      <c r="G412" t="s">
        <v>5</v>
      </c>
      <c r="H412" s="2">
        <v>4906</v>
      </c>
      <c r="I412">
        <v>471868</v>
      </c>
      <c r="J412" t="s">
        <v>454</v>
      </c>
      <c r="K412" s="1">
        <v>1103849</v>
      </c>
      <c r="L412" s="1" t="s">
        <v>454</v>
      </c>
      <c r="M412" s="1" t="s">
        <v>3235</v>
      </c>
      <c r="N412" s="1" t="s">
        <v>3240</v>
      </c>
      <c r="O412" s="1" t="s">
        <v>1402</v>
      </c>
      <c r="P412" s="1">
        <v>8111</v>
      </c>
      <c r="Q412" s="1" t="s">
        <v>3241</v>
      </c>
      <c r="R412" s="1" t="s">
        <v>454</v>
      </c>
      <c r="S412" s="1"/>
      <c r="T412" s="1"/>
    </row>
    <row r="413" spans="1:20" ht="15" customHeight="1" x14ac:dyDescent="0.25">
      <c r="A413" t="s">
        <v>1616</v>
      </c>
      <c r="B413" t="s">
        <v>52</v>
      </c>
      <c r="C413" s="35">
        <v>31337</v>
      </c>
      <c r="D413" s="1" t="str">
        <f>LEFT(PLAYERIDMAP[[#This Row],[PLAYERNAME]],FIND(" ",PLAYERIDMAP[[#This Row],[PLAYERNAME]],1))</f>
        <v xml:space="preserve">Carlos </v>
      </c>
      <c r="E413" s="1" t="str">
        <f>MID(PLAYERIDMAP[PLAYERNAME],FIND(" ",PLAYERIDMAP[PLAYERNAME],1)+1,255)</f>
        <v>Gonzalez</v>
      </c>
      <c r="F413" t="s">
        <v>1038</v>
      </c>
      <c r="G413" t="s">
        <v>1222</v>
      </c>
      <c r="H413" s="2">
        <v>7287</v>
      </c>
      <c r="I413">
        <v>471865</v>
      </c>
      <c r="J413" t="s">
        <v>52</v>
      </c>
      <c r="K413" s="1">
        <v>1103728</v>
      </c>
      <c r="L413" s="1" t="s">
        <v>52</v>
      </c>
      <c r="M413" s="1" t="s">
        <v>3242</v>
      </c>
      <c r="N413" s="1" t="s">
        <v>3243</v>
      </c>
      <c r="O413" s="1" t="s">
        <v>1616</v>
      </c>
      <c r="P413" s="1">
        <v>7934</v>
      </c>
      <c r="Q413" s="1" t="s">
        <v>3244</v>
      </c>
      <c r="R413" s="1" t="s">
        <v>52</v>
      </c>
      <c r="S413" s="1">
        <v>28658</v>
      </c>
      <c r="T413" s="1" t="s">
        <v>52</v>
      </c>
    </row>
    <row r="414" spans="1:20" ht="15" customHeight="1" x14ac:dyDescent="0.25">
      <c r="A414" t="s">
        <v>1654</v>
      </c>
      <c r="B414" t="s">
        <v>602</v>
      </c>
      <c r="C414" s="35">
        <v>31309</v>
      </c>
      <c r="D414" s="1" t="str">
        <f>LEFT(PLAYERIDMAP[[#This Row],[PLAYERNAME]],FIND(" ",PLAYERIDMAP[[#This Row],[PLAYERNAME]],1))</f>
        <v xml:space="preserve">Gio </v>
      </c>
      <c r="E414" s="1" t="str">
        <f>MID(PLAYERIDMAP[PLAYERNAME],FIND(" ",PLAYERIDMAP[PLAYERNAME],1)+1,255)</f>
        <v>Gonzalez</v>
      </c>
      <c r="F414" t="s">
        <v>1043</v>
      </c>
      <c r="G414" t="s">
        <v>2163</v>
      </c>
      <c r="H414" s="2">
        <v>7448</v>
      </c>
      <c r="I414">
        <v>461829</v>
      </c>
      <c r="J414" t="s">
        <v>602</v>
      </c>
      <c r="K414" s="1">
        <v>585618</v>
      </c>
      <c r="L414" s="1" t="s">
        <v>602</v>
      </c>
      <c r="M414" s="1" t="s">
        <v>3245</v>
      </c>
      <c r="N414" s="1" t="s">
        <v>3246</v>
      </c>
      <c r="O414" s="1" t="s">
        <v>1654</v>
      </c>
      <c r="P414" s="1">
        <v>8179</v>
      </c>
      <c r="Q414" s="1" t="s">
        <v>3247</v>
      </c>
      <c r="R414" s="1" t="s">
        <v>602</v>
      </c>
      <c r="S414" s="1">
        <v>28962</v>
      </c>
      <c r="T414" s="1" t="s">
        <v>602</v>
      </c>
    </row>
    <row r="415" spans="1:20" ht="15" customHeight="1" x14ac:dyDescent="0.25">
      <c r="A415" t="s">
        <v>1492</v>
      </c>
      <c r="B415" t="s">
        <v>329</v>
      </c>
      <c r="C415" s="35">
        <v>32581</v>
      </c>
      <c r="D415" s="1" t="str">
        <f>LEFT(PLAYERIDMAP[[#This Row],[PLAYERNAME]],FIND(" ",PLAYERIDMAP[[#This Row],[PLAYERNAME]],1))</f>
        <v xml:space="preserve">Marwin </v>
      </c>
      <c r="E415" s="1" t="str">
        <f>MID(PLAYERIDMAP[PLAYERNAME],FIND(" ",PLAYERIDMAP[PLAYERNAME],1)+1,255)</f>
        <v>Gonzalez</v>
      </c>
      <c r="F415" t="s">
        <v>1053</v>
      </c>
      <c r="G415" t="s">
        <v>1219</v>
      </c>
      <c r="H415" s="2">
        <v>5497</v>
      </c>
      <c r="I415">
        <v>503556</v>
      </c>
      <c r="J415" t="s">
        <v>329</v>
      </c>
      <c r="K415" s="1">
        <v>1599169</v>
      </c>
      <c r="L415" s="1" t="s">
        <v>329</v>
      </c>
      <c r="M415" s="3" t="s">
        <v>2205</v>
      </c>
      <c r="N415" s="3" t="s">
        <v>2205</v>
      </c>
      <c r="O415" s="1" t="s">
        <v>1492</v>
      </c>
      <c r="P415" s="1">
        <v>9142</v>
      </c>
      <c r="Q415" s="1" t="s">
        <v>3248</v>
      </c>
      <c r="R415" s="1" t="s">
        <v>329</v>
      </c>
      <c r="S415" s="1">
        <v>30327</v>
      </c>
      <c r="T415" s="1" t="s">
        <v>329</v>
      </c>
    </row>
    <row r="416" spans="1:20" ht="15" customHeight="1" x14ac:dyDescent="0.25">
      <c r="A416" t="s">
        <v>1968</v>
      </c>
      <c r="B416" t="s">
        <v>892</v>
      </c>
      <c r="C416" s="35">
        <v>28633</v>
      </c>
      <c r="D416" s="1" t="str">
        <f>LEFT(PLAYERIDMAP[[#This Row],[PLAYERNAME]],FIND(" ",PLAYERIDMAP[[#This Row],[PLAYERNAME]],1))</f>
        <v xml:space="preserve">Michael </v>
      </c>
      <c r="E416" s="1" t="str">
        <f>MID(PLAYERIDMAP[PLAYERNAME],FIND(" ",PLAYERIDMAP[PLAYERNAME],1)+1,255)</f>
        <v>Gonzalez</v>
      </c>
      <c r="F416" t="s">
        <v>1047</v>
      </c>
      <c r="G416" t="s">
        <v>2163</v>
      </c>
      <c r="H416" s="2">
        <v>1794</v>
      </c>
      <c r="I416">
        <v>283166</v>
      </c>
      <c r="J416" t="s">
        <v>892</v>
      </c>
      <c r="K416" s="1">
        <v>175027</v>
      </c>
      <c r="L416" s="1" t="s">
        <v>3249</v>
      </c>
      <c r="M416" s="1" t="s">
        <v>3250</v>
      </c>
      <c r="N416" s="1" t="s">
        <v>3251</v>
      </c>
      <c r="O416" s="1" t="s">
        <v>1968</v>
      </c>
      <c r="P416" s="1">
        <v>7207</v>
      </c>
      <c r="Q416" s="1" t="s">
        <v>3252</v>
      </c>
      <c r="R416" s="1" t="s">
        <v>3249</v>
      </c>
      <c r="S416" s="1">
        <v>5642</v>
      </c>
      <c r="T416" s="1" t="s">
        <v>3249</v>
      </c>
    </row>
    <row r="417" spans="1:20" s="53" customFormat="1" ht="15" customHeight="1" x14ac:dyDescent="0.25">
      <c r="B417" s="53" t="s">
        <v>5294</v>
      </c>
      <c r="C417" s="56"/>
      <c r="D417" s="54" t="str">
        <f>LEFT(PLAYERIDMAP[[#This Row],[PLAYERNAME]],FIND(" ",PLAYERIDMAP[[#This Row],[PLAYERNAME]],1))</f>
        <v xml:space="preserve">Miguel </v>
      </c>
      <c r="E417" s="54" t="str">
        <f>MID(PLAYERIDMAP[PLAYERNAME],FIND(" ",PLAYERIDMAP[PLAYERNAME],1)+1,255)</f>
        <v>(Cuba) Gonzalez</v>
      </c>
      <c r="F417" s="54" t="s">
        <v>1054</v>
      </c>
      <c r="G417" s="53" t="s">
        <v>2163</v>
      </c>
      <c r="H417" s="55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</row>
    <row r="418" spans="1:20" ht="15" customHeight="1" x14ac:dyDescent="0.25">
      <c r="A418" t="s">
        <v>1894</v>
      </c>
      <c r="B418" t="s">
        <v>653</v>
      </c>
      <c r="C418" s="35">
        <v>30829</v>
      </c>
      <c r="D418" s="1" t="str">
        <f>LEFT(PLAYERIDMAP[[#This Row],[PLAYERNAME]],FIND(" ",PLAYERIDMAP[[#This Row],[PLAYERNAME]],1))</f>
        <v xml:space="preserve">Miguel </v>
      </c>
      <c r="E418" s="1" t="str">
        <f>MID(PLAYERIDMAP[PLAYERNAME],FIND(" ",PLAYERIDMAP[PLAYERNAME],1)+1,255)</f>
        <v>Gonzalez</v>
      </c>
      <c r="F418" t="s">
        <v>1033</v>
      </c>
      <c r="G418" t="s">
        <v>2163</v>
      </c>
      <c r="H418" s="2">
        <v>7024</v>
      </c>
      <c r="I418">
        <v>456068</v>
      </c>
      <c r="J418" t="s">
        <v>653</v>
      </c>
      <c r="K418" s="1">
        <v>1208713</v>
      </c>
      <c r="L418" s="1" t="s">
        <v>653</v>
      </c>
      <c r="M418" s="3" t="s">
        <v>2205</v>
      </c>
      <c r="N418" s="3" t="s">
        <v>2205</v>
      </c>
      <c r="O418" s="1" t="s">
        <v>1894</v>
      </c>
      <c r="P418" s="1">
        <v>8437</v>
      </c>
      <c r="Q418" s="1" t="s">
        <v>3253</v>
      </c>
      <c r="R418" s="1" t="s">
        <v>653</v>
      </c>
      <c r="S418" s="1">
        <v>29310</v>
      </c>
      <c r="T418" s="1" t="s">
        <v>653</v>
      </c>
    </row>
    <row r="419" spans="1:20" ht="15" customHeight="1" x14ac:dyDescent="0.25">
      <c r="A419" t="s">
        <v>1254</v>
      </c>
      <c r="B419" t="s">
        <v>69</v>
      </c>
      <c r="C419" s="35">
        <v>30722</v>
      </c>
      <c r="D419" s="1" t="str">
        <f>LEFT(PLAYERIDMAP[[#This Row],[PLAYERNAME]],FIND(" ",PLAYERIDMAP[[#This Row],[PLAYERNAME]],1))</f>
        <v xml:space="preserve">Alex </v>
      </c>
      <c r="E419" s="1" t="str">
        <f>MID(PLAYERIDMAP[PLAYERNAME],FIND(" ",PLAYERIDMAP[PLAYERNAME],1)+1,255)</f>
        <v>Gordon</v>
      </c>
      <c r="F419" t="s">
        <v>1046</v>
      </c>
      <c r="G419" t="s">
        <v>1222</v>
      </c>
      <c r="H419" s="2">
        <v>5209</v>
      </c>
      <c r="I419">
        <v>460086</v>
      </c>
      <c r="J419" t="s">
        <v>69</v>
      </c>
      <c r="K419" s="1">
        <v>593271</v>
      </c>
      <c r="L419" s="1" t="s">
        <v>69</v>
      </c>
      <c r="M419" s="1" t="s">
        <v>3254</v>
      </c>
      <c r="N419" s="1" t="s">
        <v>3255</v>
      </c>
      <c r="O419" s="1" t="s">
        <v>1254</v>
      </c>
      <c r="P419" s="1">
        <v>7907</v>
      </c>
      <c r="Q419" s="1" t="s">
        <v>3256</v>
      </c>
      <c r="R419" s="1" t="s">
        <v>69</v>
      </c>
      <c r="S419" s="1">
        <v>28636</v>
      </c>
      <c r="T419" s="1" t="s">
        <v>69</v>
      </c>
    </row>
    <row r="420" spans="1:20" ht="15" customHeight="1" x14ac:dyDescent="0.25">
      <c r="A420" t="s">
        <v>1481</v>
      </c>
      <c r="B420" t="s">
        <v>367</v>
      </c>
      <c r="C420" s="35">
        <v>32255</v>
      </c>
      <c r="D420" s="1" t="str">
        <f>LEFT(PLAYERIDMAP[[#This Row],[PLAYERNAME]],FIND(" ",PLAYERIDMAP[[#This Row],[PLAYERNAME]],1))</f>
        <v xml:space="preserve">Dee </v>
      </c>
      <c r="E420" s="1" t="str">
        <f>MID(PLAYERIDMAP[PLAYERNAME],FIND(" ",PLAYERIDMAP[PLAYERNAME],1)+1,255)</f>
        <v>Gordon</v>
      </c>
      <c r="F420" t="s">
        <v>1045</v>
      </c>
      <c r="G420" t="s">
        <v>1219</v>
      </c>
      <c r="H420" s="2">
        <v>8203</v>
      </c>
      <c r="I420">
        <v>543829</v>
      </c>
      <c r="J420" t="s">
        <v>367</v>
      </c>
      <c r="K420" s="1">
        <v>1667054</v>
      </c>
      <c r="L420" s="1" t="s">
        <v>367</v>
      </c>
      <c r="M420" s="3" t="s">
        <v>2205</v>
      </c>
      <c r="N420" s="1" t="s">
        <v>3257</v>
      </c>
      <c r="O420" s="1" t="s">
        <v>1481</v>
      </c>
      <c r="P420" s="1">
        <v>8863</v>
      </c>
      <c r="Q420" s="1" t="s">
        <v>3258</v>
      </c>
      <c r="R420" s="1" t="s">
        <v>367</v>
      </c>
      <c r="S420" s="1">
        <v>30726</v>
      </c>
      <c r="T420" s="1" t="s">
        <v>367</v>
      </c>
    </row>
    <row r="421" spans="1:20" x14ac:dyDescent="0.25">
      <c r="A421" t="s">
        <v>2066</v>
      </c>
      <c r="B421" t="s">
        <v>3259</v>
      </c>
      <c r="C421" s="35">
        <v>32056</v>
      </c>
      <c r="D421" s="1" t="str">
        <f>LEFT(PLAYERIDMAP[[#This Row],[PLAYERNAME]],FIND(" ",PLAYERIDMAP[[#This Row],[PLAYERNAME]],1))</f>
        <v xml:space="preserve">Darin </v>
      </c>
      <c r="E421" s="1" t="str">
        <f>MID(PLAYERIDMAP[PLAYERNAME],FIND(" ",PLAYERIDMAP[PLAYERNAME],1)+1,255)</f>
        <v>Gorski</v>
      </c>
      <c r="F421" t="s">
        <v>1050</v>
      </c>
      <c r="G421" t="s">
        <v>2163</v>
      </c>
      <c r="H421" s="2" t="s">
        <v>3260</v>
      </c>
      <c r="I421">
        <v>571719</v>
      </c>
      <c r="J421" t="s">
        <v>3259</v>
      </c>
      <c r="K421" s="3" t="s">
        <v>2205</v>
      </c>
      <c r="L421" s="3" t="s">
        <v>2205</v>
      </c>
      <c r="M421" s="3" t="s">
        <v>2205</v>
      </c>
      <c r="N421" s="3" t="s">
        <v>2205</v>
      </c>
      <c r="O421" s="3" t="s">
        <v>2205</v>
      </c>
      <c r="P421" s="3" t="s">
        <v>2205</v>
      </c>
      <c r="Q421" s="3" t="s">
        <v>2205</v>
      </c>
      <c r="R421" s="3" t="s">
        <v>2205</v>
      </c>
      <c r="S421" s="3"/>
      <c r="T421" s="1"/>
    </row>
    <row r="422" spans="1:20" x14ac:dyDescent="0.25">
      <c r="A422" t="s">
        <v>1888</v>
      </c>
      <c r="B422" t="s">
        <v>796</v>
      </c>
      <c r="C422" s="35">
        <v>30144</v>
      </c>
      <c r="D422" s="1" t="str">
        <f>LEFT(PLAYERIDMAP[[#This Row],[PLAYERNAME]],FIND(" ",PLAYERIDMAP[[#This Row],[PLAYERNAME]],1))</f>
        <v xml:space="preserve">Tom </v>
      </c>
      <c r="E422" s="1" t="str">
        <f>MID(PLAYERIDMAP[PLAYERNAME],FIND(" ",PLAYERIDMAP[PLAYERNAME],1)+1,255)</f>
        <v>Gorzelanny</v>
      </c>
      <c r="F422" t="s">
        <v>1047</v>
      </c>
      <c r="G422" t="s">
        <v>2163</v>
      </c>
      <c r="H422" s="2">
        <v>6244</v>
      </c>
      <c r="I422">
        <v>452733</v>
      </c>
      <c r="J422" t="s">
        <v>796</v>
      </c>
      <c r="K422" s="1">
        <v>566069</v>
      </c>
      <c r="L422" s="1" t="s">
        <v>796</v>
      </c>
      <c r="M422" s="1" t="s">
        <v>3261</v>
      </c>
      <c r="N422" s="1" t="s">
        <v>3262</v>
      </c>
      <c r="O422" s="1" t="s">
        <v>1888</v>
      </c>
      <c r="P422" s="1">
        <v>7678</v>
      </c>
      <c r="Q422" s="1" t="s">
        <v>3263</v>
      </c>
      <c r="R422" s="1" t="s">
        <v>796</v>
      </c>
      <c r="S422" s="1">
        <v>6449</v>
      </c>
      <c r="T422" s="1" t="s">
        <v>796</v>
      </c>
    </row>
    <row r="423" spans="1:20" ht="15" customHeight="1" x14ac:dyDescent="0.25">
      <c r="A423" t="s">
        <v>1565</v>
      </c>
      <c r="B423" t="s">
        <v>418</v>
      </c>
      <c r="C423" s="35">
        <v>33095</v>
      </c>
      <c r="D423" s="1" t="str">
        <f>LEFT(PLAYERIDMAP[[#This Row],[PLAYERNAME]],FIND(" ",PLAYERIDMAP[[#This Row],[PLAYERNAME]],1))</f>
        <v xml:space="preserve">Anthony </v>
      </c>
      <c r="E423" s="1" t="str">
        <f>MID(PLAYERIDMAP[PLAYERNAME],FIND(" ",PLAYERIDMAP[PLAYERNAME],1)+1,255)</f>
        <v>Gose</v>
      </c>
      <c r="F423" t="s">
        <v>1037</v>
      </c>
      <c r="G423" t="s">
        <v>1222</v>
      </c>
      <c r="H423" s="2">
        <v>5097</v>
      </c>
      <c r="I423">
        <v>543238</v>
      </c>
      <c r="J423" t="s">
        <v>418</v>
      </c>
      <c r="K423" s="1">
        <v>1758976</v>
      </c>
      <c r="L423" s="1" t="s">
        <v>418</v>
      </c>
      <c r="M423" s="3" t="s">
        <v>2205</v>
      </c>
      <c r="N423" s="3" t="s">
        <v>2205</v>
      </c>
      <c r="O423" s="1" t="s">
        <v>1565</v>
      </c>
      <c r="P423" s="1">
        <v>9120</v>
      </c>
      <c r="Q423" s="1" t="s">
        <v>3264</v>
      </c>
      <c r="R423" s="1" t="s">
        <v>418</v>
      </c>
      <c r="S423" s="1">
        <v>31048</v>
      </c>
      <c r="T423" s="1" t="s">
        <v>418</v>
      </c>
    </row>
    <row r="424" spans="1:20" x14ac:dyDescent="0.25">
      <c r="A424" t="s">
        <v>1253</v>
      </c>
      <c r="B424" t="s">
        <v>337</v>
      </c>
      <c r="C424" s="35">
        <v>29661</v>
      </c>
      <c r="D424" s="1" t="str">
        <f>LEFT(PLAYERIDMAP[[#This Row],[PLAYERNAME]],FIND(" ",PLAYERIDMAP[[#This Row],[PLAYERNAME]],1))</f>
        <v xml:space="preserve">Curtis </v>
      </c>
      <c r="E424" s="1" t="str">
        <f>MID(PLAYERIDMAP[PLAYERNAME],FIND(" ",PLAYERIDMAP[PLAYERNAME],1)+1,255)</f>
        <v>Granderson</v>
      </c>
      <c r="F424" t="s">
        <v>1050</v>
      </c>
      <c r="G424" t="s">
        <v>1222</v>
      </c>
      <c r="H424" s="2">
        <v>4747</v>
      </c>
      <c r="I424">
        <v>434158</v>
      </c>
      <c r="J424" t="s">
        <v>337</v>
      </c>
      <c r="K424" s="1">
        <v>393076</v>
      </c>
      <c r="L424" s="1" t="s">
        <v>337</v>
      </c>
      <c r="M424" s="1" t="s">
        <v>3265</v>
      </c>
      <c r="N424" s="1" t="s">
        <v>3266</v>
      </c>
      <c r="O424" s="1" t="s">
        <v>1253</v>
      </c>
      <c r="P424" s="1">
        <v>7455</v>
      </c>
      <c r="Q424" s="1" t="s">
        <v>3267</v>
      </c>
      <c r="R424" s="1" t="s">
        <v>337</v>
      </c>
      <c r="S424" s="1">
        <v>6125</v>
      </c>
      <c r="T424" s="1" t="s">
        <v>337</v>
      </c>
    </row>
    <row r="425" spans="1:20" x14ac:dyDescent="0.25">
      <c r="A425" t="s">
        <v>1277</v>
      </c>
      <c r="B425" t="s">
        <v>405</v>
      </c>
      <c r="C425" s="35">
        <v>32455</v>
      </c>
      <c r="D425" s="1" t="str">
        <f>LEFT(PLAYERIDMAP[[#This Row],[PLAYERNAME]],FIND(" ",PLAYERIDMAP[[#This Row],[PLAYERNAME]],1))</f>
        <v xml:space="preserve">Yasmani </v>
      </c>
      <c r="E425" s="1" t="str">
        <f>MID(PLAYERIDMAP[PLAYERNAME],FIND(" ",PLAYERIDMAP[PLAYERNAME],1)+1,255)</f>
        <v>Grandal</v>
      </c>
      <c r="F425" t="s">
        <v>1051</v>
      </c>
      <c r="G425" t="s">
        <v>1215</v>
      </c>
      <c r="H425" s="2">
        <v>11368</v>
      </c>
      <c r="I425">
        <v>518735</v>
      </c>
      <c r="J425" t="s">
        <v>405</v>
      </c>
      <c r="K425" s="1">
        <v>1765807</v>
      </c>
      <c r="L425" s="1" t="s">
        <v>405</v>
      </c>
      <c r="M425" s="3" t="s">
        <v>2205</v>
      </c>
      <c r="N425" s="3" t="s">
        <v>2205</v>
      </c>
      <c r="O425" s="1" t="s">
        <v>1277</v>
      </c>
      <c r="P425" s="1">
        <v>9098</v>
      </c>
      <c r="Q425" s="1" t="s">
        <v>3268</v>
      </c>
      <c r="R425" s="1" t="s">
        <v>405</v>
      </c>
      <c r="S425" s="1">
        <v>30950</v>
      </c>
      <c r="T425" s="1" t="s">
        <v>405</v>
      </c>
    </row>
    <row r="426" spans="1:20" x14ac:dyDescent="0.25">
      <c r="A426" t="s">
        <v>3269</v>
      </c>
      <c r="B426" t="s">
        <v>729</v>
      </c>
      <c r="C426" s="35">
        <v>32819</v>
      </c>
      <c r="D426" s="1" t="str">
        <f>LEFT(PLAYERIDMAP[[#This Row],[PLAYERNAME]],FIND(" ",PLAYERIDMAP[[#This Row],[PLAYERNAME]],1))</f>
        <v xml:space="preserve">Sonny </v>
      </c>
      <c r="E426" s="1" t="str">
        <f>MID(PLAYERIDMAP[PLAYERNAME],FIND(" ",PLAYERIDMAP[PLAYERNAME],1)+1,255)</f>
        <v>Gray</v>
      </c>
      <c r="F426" s="4" t="s">
        <v>1032</v>
      </c>
      <c r="G426" s="4" t="s">
        <v>2163</v>
      </c>
      <c r="H426" s="2">
        <v>12768</v>
      </c>
      <c r="I426">
        <v>543243</v>
      </c>
      <c r="J426" t="s">
        <v>729</v>
      </c>
      <c r="K426" s="3" t="s">
        <v>2205</v>
      </c>
      <c r="L426" s="3" t="s">
        <v>2205</v>
      </c>
      <c r="M426" s="3" t="s">
        <v>2205</v>
      </c>
      <c r="N426" s="3" t="s">
        <v>2205</v>
      </c>
      <c r="O426" s="3" t="s">
        <v>2205</v>
      </c>
      <c r="P426" s="3" t="s">
        <v>2205</v>
      </c>
      <c r="Q426" s="3" t="s">
        <v>2205</v>
      </c>
      <c r="R426" s="3" t="s">
        <v>2205</v>
      </c>
      <c r="S426" s="3">
        <v>32082</v>
      </c>
      <c r="T426" s="1" t="s">
        <v>729</v>
      </c>
    </row>
    <row r="427" spans="1:20" x14ac:dyDescent="0.25">
      <c r="A427" t="s">
        <v>1575</v>
      </c>
      <c r="B427" t="s">
        <v>400</v>
      </c>
      <c r="C427" s="35">
        <v>32047</v>
      </c>
      <c r="D427" s="1" t="str">
        <f>LEFT(PLAYERIDMAP[[#This Row],[PLAYERNAME]],FIND(" ",PLAYERIDMAP[[#This Row],[PLAYERNAME]],1))</f>
        <v xml:space="preserve">Grant </v>
      </c>
      <c r="E427" s="1" t="str">
        <f>MID(PLAYERIDMAP[PLAYERNAME],FIND(" ",PLAYERIDMAP[PLAYERNAME],1)+1,255)</f>
        <v>Green</v>
      </c>
      <c r="F427" t="s">
        <v>1032</v>
      </c>
      <c r="G427" t="s">
        <v>1222</v>
      </c>
      <c r="H427" s="2">
        <v>10053</v>
      </c>
      <c r="I427">
        <v>502205</v>
      </c>
      <c r="J427" t="s">
        <v>400</v>
      </c>
      <c r="K427" s="3" t="s">
        <v>2205</v>
      </c>
      <c r="L427" s="3" t="s">
        <v>2205</v>
      </c>
      <c r="M427" s="3" t="s">
        <v>2205</v>
      </c>
      <c r="N427" s="3" t="s">
        <v>2205</v>
      </c>
      <c r="O427" s="1" t="s">
        <v>1575</v>
      </c>
      <c r="P427" s="1">
        <v>8866</v>
      </c>
      <c r="Q427" s="1" t="s">
        <v>3270</v>
      </c>
      <c r="R427" s="1" t="s">
        <v>400</v>
      </c>
      <c r="S427" s="1">
        <v>30430</v>
      </c>
      <c r="T427" s="1" t="s">
        <v>400</v>
      </c>
    </row>
    <row r="428" spans="1:20" ht="15" customHeight="1" x14ac:dyDescent="0.25">
      <c r="A428" t="s">
        <v>1100</v>
      </c>
      <c r="B428" t="s">
        <v>3271</v>
      </c>
      <c r="C428" s="35">
        <v>31718</v>
      </c>
      <c r="D428" s="1" t="str">
        <f>LEFT(PLAYERIDMAP[[#This Row],[PLAYERNAME]],FIND(" ",PLAYERIDMAP[[#This Row],[PLAYERNAME]],1))</f>
        <v xml:space="preserve">Taylor </v>
      </c>
      <c r="E428" s="1" t="str">
        <f>MID(PLAYERIDMAP[PLAYERNAME],FIND(" ",PLAYERIDMAP[PLAYERNAME],1)+1,255)</f>
        <v>Green</v>
      </c>
      <c r="F428" t="s">
        <v>1047</v>
      </c>
      <c r="G428" t="s">
        <v>6</v>
      </c>
      <c r="H428" s="2">
        <v>9147</v>
      </c>
      <c r="I428">
        <v>488919</v>
      </c>
      <c r="J428" t="s">
        <v>3271</v>
      </c>
      <c r="K428" s="1">
        <v>1623770</v>
      </c>
      <c r="L428" s="1" t="s">
        <v>3271</v>
      </c>
      <c r="M428" s="3" t="s">
        <v>2205</v>
      </c>
      <c r="N428" s="1" t="s">
        <v>3272</v>
      </c>
      <c r="O428" s="1" t="s">
        <v>1100</v>
      </c>
      <c r="P428" s="1">
        <v>9030</v>
      </c>
      <c r="Q428" s="1" t="s">
        <v>3273</v>
      </c>
      <c r="R428" s="1" t="s">
        <v>3271</v>
      </c>
      <c r="S428" s="1">
        <v>29045</v>
      </c>
      <c r="T428" s="1" t="s">
        <v>3271</v>
      </c>
    </row>
    <row r="429" spans="1:20" x14ac:dyDescent="0.25">
      <c r="A429" t="s">
        <v>1382</v>
      </c>
      <c r="B429" t="s">
        <v>426</v>
      </c>
      <c r="C429" s="35">
        <v>30545</v>
      </c>
      <c r="D429" s="1" t="str">
        <f>LEFT(PLAYERIDMAP[[#This Row],[PLAYERNAME]],FIND(" ",PLAYERIDMAP[[#This Row],[PLAYERNAME]],1))</f>
        <v xml:space="preserve">Tyler </v>
      </c>
      <c r="E429" s="1" t="str">
        <f>MID(PLAYERIDMAP[PLAYERNAME],FIND(" ",PLAYERIDMAP[PLAYERNAME],1)+1,255)</f>
        <v>Greene</v>
      </c>
      <c r="F429" t="s">
        <v>1053</v>
      </c>
      <c r="G429" t="s">
        <v>5</v>
      </c>
      <c r="H429" s="2">
        <v>4675</v>
      </c>
      <c r="I429">
        <v>460022</v>
      </c>
      <c r="J429" t="s">
        <v>426</v>
      </c>
      <c r="K429" s="1">
        <v>1654336</v>
      </c>
      <c r="L429" s="1" t="s">
        <v>426</v>
      </c>
      <c r="M429" s="1" t="s">
        <v>3274</v>
      </c>
      <c r="N429" s="1" t="s">
        <v>3275</v>
      </c>
      <c r="O429" s="1" t="s">
        <v>1382</v>
      </c>
      <c r="P429" s="1">
        <v>8463</v>
      </c>
      <c r="Q429" s="1" t="s">
        <v>3276</v>
      </c>
      <c r="R429" s="1" t="s">
        <v>426</v>
      </c>
      <c r="S429" s="1"/>
      <c r="T429" s="1"/>
    </row>
    <row r="430" spans="1:20" x14ac:dyDescent="0.25">
      <c r="A430" t="s">
        <v>1804</v>
      </c>
      <c r="B430" t="s">
        <v>649</v>
      </c>
      <c r="C430" s="35">
        <v>30816</v>
      </c>
      <c r="D430" s="1" t="str">
        <f>LEFT(PLAYERIDMAP[[#This Row],[PLAYERNAME]],FIND(" ",PLAYERIDMAP[[#This Row],[PLAYERNAME]],1))</f>
        <v xml:space="preserve">Luke </v>
      </c>
      <c r="E430" s="1" t="str">
        <f>MID(PLAYERIDMAP[PLAYERNAME],FIND(" ",PLAYERIDMAP[PLAYERNAME],1)+1,255)</f>
        <v>Gregerson</v>
      </c>
      <c r="F430" t="s">
        <v>1032</v>
      </c>
      <c r="G430" t="s">
        <v>2163</v>
      </c>
      <c r="H430" s="2">
        <v>4090</v>
      </c>
      <c r="I430">
        <v>502381</v>
      </c>
      <c r="J430" t="s">
        <v>649</v>
      </c>
      <c r="K430" s="1">
        <v>1604111</v>
      </c>
      <c r="L430" s="1" t="s">
        <v>649</v>
      </c>
      <c r="M430" s="1" t="s">
        <v>3277</v>
      </c>
      <c r="N430" s="1" t="s">
        <v>3278</v>
      </c>
      <c r="O430" s="1" t="s">
        <v>1804</v>
      </c>
      <c r="P430" s="1">
        <v>8443</v>
      </c>
      <c r="Q430" s="1" t="s">
        <v>3279</v>
      </c>
      <c r="R430" s="1" t="s">
        <v>649</v>
      </c>
      <c r="S430" s="1">
        <v>30276</v>
      </c>
      <c r="T430" s="1" t="s">
        <v>649</v>
      </c>
    </row>
    <row r="431" spans="1:20" x14ac:dyDescent="0.25">
      <c r="A431" t="s">
        <v>2108</v>
      </c>
      <c r="B431" t="s">
        <v>645</v>
      </c>
      <c r="C431" s="35">
        <v>28661</v>
      </c>
      <c r="D431" s="1" t="str">
        <f>LEFT(PLAYERIDMAP[[#This Row],[PLAYERNAME]],FIND(" ",PLAYERIDMAP[[#This Row],[PLAYERNAME]],1))</f>
        <v xml:space="preserve">Kevin </v>
      </c>
      <c r="E431" s="1" t="str">
        <f>MID(PLAYERIDMAP[PLAYERNAME],FIND(" ",PLAYERIDMAP[PLAYERNAME],1)+1,255)</f>
        <v>Gregg</v>
      </c>
      <c r="F431" t="s">
        <v>1033</v>
      </c>
      <c r="G431" t="s">
        <v>2163</v>
      </c>
      <c r="H431" s="2">
        <v>1793</v>
      </c>
      <c r="I431">
        <v>276514</v>
      </c>
      <c r="J431" t="s">
        <v>645</v>
      </c>
      <c r="K431" s="1">
        <v>174914</v>
      </c>
      <c r="L431" s="1" t="s">
        <v>645</v>
      </c>
      <c r="M431" s="1" t="s">
        <v>3280</v>
      </c>
      <c r="N431" s="1" t="s">
        <v>3281</v>
      </c>
      <c r="O431" s="1" t="s">
        <v>2108</v>
      </c>
      <c r="P431" s="1">
        <v>7206</v>
      </c>
      <c r="Q431" s="1" t="s">
        <v>3282</v>
      </c>
      <c r="R431" s="1" t="s">
        <v>645</v>
      </c>
      <c r="S431" s="1">
        <v>5641</v>
      </c>
      <c r="T431" s="1" t="s">
        <v>645</v>
      </c>
    </row>
    <row r="432" spans="1:20" ht="15" customHeight="1" x14ac:dyDescent="0.25">
      <c r="A432" t="s">
        <v>1485</v>
      </c>
      <c r="B432" t="s">
        <v>242</v>
      </c>
      <c r="C432" s="35">
        <v>32922</v>
      </c>
      <c r="D432" s="1" t="str">
        <f>LEFT(PLAYERIDMAP[[#This Row],[PLAYERNAME]],FIND(" ",PLAYERIDMAP[[#This Row],[PLAYERNAME]],1))</f>
        <v xml:space="preserve">Didi </v>
      </c>
      <c r="E432" s="1" t="str">
        <f>MID(PLAYERIDMAP[PLAYERNAME],FIND(" ",PLAYERIDMAP[PLAYERNAME],1)+1,255)</f>
        <v>Gregorius</v>
      </c>
      <c r="F432" t="s">
        <v>1042</v>
      </c>
      <c r="G432" t="s">
        <v>1219</v>
      </c>
      <c r="H432" s="2">
        <v>6012</v>
      </c>
      <c r="I432">
        <v>544369</v>
      </c>
      <c r="J432" t="s">
        <v>242</v>
      </c>
      <c r="K432" s="1">
        <v>1810724</v>
      </c>
      <c r="L432" s="1" t="s">
        <v>242</v>
      </c>
      <c r="M432" s="3" t="s">
        <v>2205</v>
      </c>
      <c r="N432" s="3" t="s">
        <v>2205</v>
      </c>
      <c r="O432" s="1" t="s">
        <v>1485</v>
      </c>
      <c r="P432" s="1">
        <v>9282</v>
      </c>
      <c r="Q432" s="1" t="s">
        <v>3283</v>
      </c>
      <c r="R432" s="1" t="s">
        <v>242</v>
      </c>
      <c r="S432" s="1">
        <v>31376</v>
      </c>
      <c r="T432" s="1" t="s">
        <v>242</v>
      </c>
    </row>
    <row r="433" spans="1:20" ht="15" customHeight="1" x14ac:dyDescent="0.25">
      <c r="A433" t="s">
        <v>1646</v>
      </c>
      <c r="B433" t="s">
        <v>570</v>
      </c>
      <c r="C433" s="35">
        <v>30610</v>
      </c>
      <c r="D433" s="1" t="str">
        <f>LEFT(PLAYERIDMAP[[#This Row],[PLAYERNAME]],FIND(" ",PLAYERIDMAP[[#This Row],[PLAYERNAME]],1))</f>
        <v xml:space="preserve">Zack </v>
      </c>
      <c r="E433" s="1" t="str">
        <f>MID(PLAYERIDMAP[PLAYERNAME],FIND(" ",PLAYERIDMAP[PLAYERNAME],1)+1,255)</f>
        <v>Greinke</v>
      </c>
      <c r="F433" t="s">
        <v>1045</v>
      </c>
      <c r="G433" t="s">
        <v>2163</v>
      </c>
      <c r="H433" s="2">
        <v>1943</v>
      </c>
      <c r="I433">
        <v>425844</v>
      </c>
      <c r="J433" t="s">
        <v>570</v>
      </c>
      <c r="K433" s="1">
        <v>390851</v>
      </c>
      <c r="L433" s="1" t="s">
        <v>570</v>
      </c>
      <c r="M433" s="1" t="s">
        <v>3284</v>
      </c>
      <c r="N433" s="1" t="s">
        <v>3285</v>
      </c>
      <c r="O433" s="1" t="s">
        <v>1646</v>
      </c>
      <c r="P433" s="1">
        <v>7257</v>
      </c>
      <c r="Q433" s="1" t="s">
        <v>3286</v>
      </c>
      <c r="R433" s="1" t="s">
        <v>570</v>
      </c>
      <c r="S433" s="1">
        <v>5883</v>
      </c>
      <c r="T433" s="1" t="s">
        <v>570</v>
      </c>
    </row>
    <row r="434" spans="1:20" ht="15" customHeight="1" x14ac:dyDescent="0.25">
      <c r="A434" t="s">
        <v>1770</v>
      </c>
      <c r="B434" t="s">
        <v>589</v>
      </c>
      <c r="C434" s="35">
        <v>32170</v>
      </c>
      <c r="D434" s="1" t="str">
        <f>LEFT(PLAYERIDMAP[[#This Row],[PLAYERNAME]],FIND(" ",PLAYERIDMAP[[#This Row],[PLAYERNAME]],1))</f>
        <v xml:space="preserve">A.J. </v>
      </c>
      <c r="E434" s="1" t="str">
        <f>MID(PLAYERIDMAP[PLAYERNAME],FIND(" ",PLAYERIDMAP[PLAYERNAME],1)+1,255)</f>
        <v>Griffin</v>
      </c>
      <c r="F434" t="s">
        <v>1032</v>
      </c>
      <c r="G434" t="s">
        <v>2163</v>
      </c>
      <c r="H434" s="2">
        <v>11132</v>
      </c>
      <c r="I434">
        <v>456167</v>
      </c>
      <c r="J434" t="s">
        <v>589</v>
      </c>
      <c r="K434" s="1">
        <v>1974327</v>
      </c>
      <c r="L434" s="1" t="s">
        <v>589</v>
      </c>
      <c r="M434" s="1" t="s">
        <v>3287</v>
      </c>
      <c r="N434" s="3" t="s">
        <v>2205</v>
      </c>
      <c r="O434" s="1" t="s">
        <v>1770</v>
      </c>
      <c r="P434" s="1">
        <v>9220</v>
      </c>
      <c r="Q434" s="1" t="s">
        <v>3288</v>
      </c>
      <c r="R434" s="1" t="s">
        <v>589</v>
      </c>
      <c r="S434" s="1">
        <v>32559</v>
      </c>
      <c r="T434" s="1" t="s">
        <v>589</v>
      </c>
    </row>
    <row r="435" spans="1:20" ht="15" customHeight="1" x14ac:dyDescent="0.25">
      <c r="A435" t="s">
        <v>1685</v>
      </c>
      <c r="B435" t="s">
        <v>632</v>
      </c>
      <c r="C435" s="35">
        <v>28075</v>
      </c>
      <c r="D435" s="1" t="str">
        <f>LEFT(PLAYERIDMAP[[#This Row],[PLAYERNAME]],FIND(" ",PLAYERIDMAP[[#This Row],[PLAYERNAME]],1))</f>
        <v xml:space="preserve">Jason </v>
      </c>
      <c r="E435" s="1" t="str">
        <f>MID(PLAYERIDMAP[PLAYERNAME],FIND(" ",PLAYERIDMAP[PLAYERNAME],1)+1,255)</f>
        <v>Grilli</v>
      </c>
      <c r="F435" t="s">
        <v>1048</v>
      </c>
      <c r="G435" t="s">
        <v>2163</v>
      </c>
      <c r="H435" s="2">
        <v>521</v>
      </c>
      <c r="I435">
        <v>276351</v>
      </c>
      <c r="J435" t="s">
        <v>632</v>
      </c>
      <c r="K435" s="1">
        <v>25049</v>
      </c>
      <c r="L435" s="1" t="s">
        <v>632</v>
      </c>
      <c r="M435" s="1" t="s">
        <v>3289</v>
      </c>
      <c r="N435" s="1" t="s">
        <v>3290</v>
      </c>
      <c r="O435" s="1" t="s">
        <v>1685</v>
      </c>
      <c r="P435" s="1">
        <v>6466</v>
      </c>
      <c r="Q435" s="1" t="s">
        <v>3291</v>
      </c>
      <c r="R435" s="1" t="s">
        <v>632</v>
      </c>
      <c r="S435" s="1">
        <v>4350</v>
      </c>
      <c r="T435" s="1" t="s">
        <v>632</v>
      </c>
    </row>
    <row r="436" spans="1:20" ht="15" customHeight="1" x14ac:dyDescent="0.25">
      <c r="A436" t="s">
        <v>2081</v>
      </c>
      <c r="B436" t="s">
        <v>979</v>
      </c>
      <c r="C436" s="35">
        <v>32371</v>
      </c>
      <c r="D436" s="1" t="str">
        <f>LEFT(PLAYERIDMAP[[#This Row],[PLAYERNAME]],FIND(" ",PLAYERIDMAP[[#This Row],[PLAYERNAME]],1))</f>
        <v xml:space="preserve">Justin </v>
      </c>
      <c r="E436" s="1" t="str">
        <f>MID(PLAYERIDMAP[PLAYERNAME],FIND(" ",PLAYERIDMAP[PLAYERNAME],1)+1,255)</f>
        <v>Grimm</v>
      </c>
      <c r="F436" t="s">
        <v>1036</v>
      </c>
      <c r="G436" t="s">
        <v>2163</v>
      </c>
      <c r="H436" s="2">
        <v>11720</v>
      </c>
      <c r="I436">
        <v>518748</v>
      </c>
      <c r="J436" t="s">
        <v>979</v>
      </c>
      <c r="K436" s="1">
        <v>1989422</v>
      </c>
      <c r="L436" s="1" t="s">
        <v>979</v>
      </c>
      <c r="M436" s="1" t="s">
        <v>3292</v>
      </c>
      <c r="N436" s="3" t="s">
        <v>2205</v>
      </c>
      <c r="O436" s="1" t="s">
        <v>2081</v>
      </c>
      <c r="P436" s="1">
        <v>9216</v>
      </c>
      <c r="Q436" s="1" t="s">
        <v>3293</v>
      </c>
      <c r="R436" s="1" t="s">
        <v>979</v>
      </c>
      <c r="S436" s="1">
        <v>31753</v>
      </c>
      <c r="T436" s="1" t="s">
        <v>979</v>
      </c>
    </row>
    <row r="437" spans="1:20" ht="15" customHeight="1" x14ac:dyDescent="0.25">
      <c r="A437" t="s">
        <v>1608</v>
      </c>
      <c r="B437" t="s">
        <v>333</v>
      </c>
      <c r="C437" s="35">
        <v>32767</v>
      </c>
      <c r="D437" s="1" t="str">
        <f>LEFT(PLAYERIDMAP[[#This Row],[PLAYERNAME]],FIND(" ",PLAYERIDMAP[[#This Row],[PLAYERNAME]],1))</f>
        <v xml:space="preserve">Robbie </v>
      </c>
      <c r="E437" s="1" t="str">
        <f>MID(PLAYERIDMAP[PLAYERNAME],FIND(" ",PLAYERIDMAP[PLAYERNAME],1)+1,255)</f>
        <v>Grossman</v>
      </c>
      <c r="F437" t="s">
        <v>1053</v>
      </c>
      <c r="G437" t="s">
        <v>1222</v>
      </c>
      <c r="H437" s="2">
        <v>5254</v>
      </c>
      <c r="I437">
        <v>543257</v>
      </c>
      <c r="J437" t="s">
        <v>333</v>
      </c>
      <c r="K437" s="3" t="s">
        <v>2205</v>
      </c>
      <c r="L437" s="3" t="s">
        <v>2205</v>
      </c>
      <c r="M437" s="3" t="s">
        <v>2205</v>
      </c>
      <c r="N437" s="3" t="s">
        <v>2205</v>
      </c>
      <c r="O437" s="3" t="s">
        <v>2205</v>
      </c>
      <c r="P437" s="3" t="s">
        <v>2205</v>
      </c>
      <c r="Q437" s="3" t="s">
        <v>2205</v>
      </c>
      <c r="R437" s="3" t="s">
        <v>2205</v>
      </c>
      <c r="S437" s="3">
        <v>31385</v>
      </c>
      <c r="T437" s="1" t="s">
        <v>333</v>
      </c>
    </row>
    <row r="438" spans="1:20" x14ac:dyDescent="0.25">
      <c r="A438" t="s">
        <v>2042</v>
      </c>
      <c r="B438" t="s">
        <v>931</v>
      </c>
      <c r="C438" s="35">
        <v>31351</v>
      </c>
      <c r="D438" s="1" t="str">
        <f>LEFT(PLAYERIDMAP[[#This Row],[PLAYERNAME]],FIND(" ",PLAYERIDMAP[[#This Row],[PLAYERNAME]],1))</f>
        <v xml:space="preserve">Javy </v>
      </c>
      <c r="E438" s="1" t="str">
        <f>MID(PLAYERIDMAP[PLAYERNAME],FIND(" ",PLAYERIDMAP[PLAYERNAME],1)+1,255)</f>
        <v>Guerra</v>
      </c>
      <c r="F438" t="s">
        <v>1045</v>
      </c>
      <c r="G438" t="s">
        <v>2163</v>
      </c>
      <c r="H438" s="2">
        <v>7407</v>
      </c>
      <c r="I438">
        <v>457915</v>
      </c>
      <c r="J438" t="s">
        <v>931</v>
      </c>
      <c r="K438" s="1">
        <v>1725471</v>
      </c>
      <c r="L438" s="1" t="s">
        <v>931</v>
      </c>
      <c r="M438" s="1" t="s">
        <v>3294</v>
      </c>
      <c r="N438" s="1" t="s">
        <v>3295</v>
      </c>
      <c r="O438" s="1" t="s">
        <v>2042</v>
      </c>
      <c r="P438" s="1">
        <v>8929</v>
      </c>
      <c r="Q438" s="1" t="s">
        <v>3296</v>
      </c>
      <c r="R438" s="1" t="s">
        <v>931</v>
      </c>
      <c r="S438" s="1">
        <v>30505</v>
      </c>
      <c r="T438" s="1" t="s">
        <v>931</v>
      </c>
    </row>
    <row r="439" spans="1:20" ht="15" customHeight="1" x14ac:dyDescent="0.25">
      <c r="A439" t="s">
        <v>2076</v>
      </c>
      <c r="B439" t="s">
        <v>821</v>
      </c>
      <c r="C439" s="35">
        <v>28704</v>
      </c>
      <c r="D439" s="1" t="str">
        <f>LEFT(PLAYERIDMAP[[#This Row],[PLAYERNAME]],FIND(" ",PLAYERIDMAP[[#This Row],[PLAYERNAME]],1))</f>
        <v xml:space="preserve">Matt </v>
      </c>
      <c r="E439" s="1" t="str">
        <f>MID(PLAYERIDMAP[PLAYERNAME],FIND(" ",PLAYERIDMAP[PLAYERNAME],1)+1,255)</f>
        <v>Guerrier</v>
      </c>
      <c r="F439" t="s">
        <v>1045</v>
      </c>
      <c r="G439" t="s">
        <v>2163</v>
      </c>
      <c r="H439" s="2">
        <v>2061</v>
      </c>
      <c r="I439">
        <v>407825</v>
      </c>
      <c r="J439" t="s">
        <v>821</v>
      </c>
      <c r="K439" s="1">
        <v>181983</v>
      </c>
      <c r="L439" s="1" t="s">
        <v>821</v>
      </c>
      <c r="M439" s="1" t="s">
        <v>3297</v>
      </c>
      <c r="N439" s="1" t="s">
        <v>3298</v>
      </c>
      <c r="O439" s="1" t="s">
        <v>2076</v>
      </c>
      <c r="P439" s="1">
        <v>7355</v>
      </c>
      <c r="Q439" s="1" t="s">
        <v>3299</v>
      </c>
      <c r="R439" s="1" t="s">
        <v>821</v>
      </c>
      <c r="S439" s="1">
        <v>5998</v>
      </c>
      <c r="T439" s="1" t="s">
        <v>821</v>
      </c>
    </row>
    <row r="440" spans="1:20" ht="15" customHeight="1" x14ac:dyDescent="0.25">
      <c r="A440" t="s">
        <v>5295</v>
      </c>
      <c r="B440" t="s">
        <v>178</v>
      </c>
      <c r="C440" s="35">
        <v>31766</v>
      </c>
      <c r="D440" s="1" t="str">
        <f>LEFT(PLAYERIDMAP[[#This Row],[PLAYERNAME]],FIND(" ",PLAYERIDMAP[[#This Row],[PLAYERNAME]],1))</f>
        <v xml:space="preserve">Alexander </v>
      </c>
      <c r="E440" s="1" t="str">
        <f>MID(PLAYERIDMAP[PLAYERNAME],FIND(" ",PLAYERIDMAP[PLAYERNAME],1)+1,255)</f>
        <v>Guerrero</v>
      </c>
      <c r="F440" s="1" t="s">
        <v>1045</v>
      </c>
      <c r="G440" t="s">
        <v>5</v>
      </c>
      <c r="H440" s="2">
        <v>15670</v>
      </c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15" customHeight="1" x14ac:dyDescent="0.25">
      <c r="A441" t="s">
        <v>1886</v>
      </c>
      <c r="B441" t="s">
        <v>690</v>
      </c>
      <c r="C441" s="35">
        <v>28953</v>
      </c>
      <c r="D441" s="1" t="str">
        <f>LEFT(PLAYERIDMAP[[#This Row],[PLAYERNAME]],FIND(" ",PLAYERIDMAP[[#This Row],[PLAYERNAME]],1))</f>
        <v xml:space="preserve">Jeremy </v>
      </c>
      <c r="E441" s="1" t="str">
        <f>MID(PLAYERIDMAP[PLAYERNAME],FIND(" ",PLAYERIDMAP[PLAYERNAME],1)+1,255)</f>
        <v>Guthrie</v>
      </c>
      <c r="F441" t="s">
        <v>1046</v>
      </c>
      <c r="G441" t="s">
        <v>2163</v>
      </c>
      <c r="H441" s="2">
        <v>2072</v>
      </c>
      <c r="I441">
        <v>425386</v>
      </c>
      <c r="J441" t="s">
        <v>690</v>
      </c>
      <c r="K441" s="1">
        <v>390771</v>
      </c>
      <c r="L441" s="1" t="s">
        <v>690</v>
      </c>
      <c r="M441" s="1" t="s">
        <v>3300</v>
      </c>
      <c r="N441" s="1" t="s">
        <v>3301</v>
      </c>
      <c r="O441" s="1" t="s">
        <v>1886</v>
      </c>
      <c r="P441" s="1">
        <v>7040</v>
      </c>
      <c r="Q441" s="1" t="s">
        <v>3302</v>
      </c>
      <c r="R441" s="1" t="s">
        <v>690</v>
      </c>
      <c r="S441" s="1">
        <v>5370</v>
      </c>
      <c r="T441" s="1" t="s">
        <v>690</v>
      </c>
    </row>
    <row r="442" spans="1:20" x14ac:dyDescent="0.25">
      <c r="A442" t="s">
        <v>1538</v>
      </c>
      <c r="B442" t="s">
        <v>335</v>
      </c>
      <c r="C442" s="35">
        <v>30368</v>
      </c>
      <c r="D442" s="1" t="str">
        <f>LEFT(PLAYERIDMAP[[#This Row],[PLAYERNAME]],FIND(" ",PLAYERIDMAP[[#This Row],[PLAYERNAME]],1))</f>
        <v xml:space="preserve">Franklin </v>
      </c>
      <c r="E442" s="1" t="str">
        <f>MID(PLAYERIDMAP[PLAYERNAME],FIND(" ",PLAYERIDMAP[PLAYERNAME],1)+1,255)</f>
        <v>Gutierrez</v>
      </c>
      <c r="F442" t="s">
        <v>1049</v>
      </c>
      <c r="G442" t="s">
        <v>1222</v>
      </c>
      <c r="H442" s="2">
        <v>3255</v>
      </c>
      <c r="I442">
        <v>429711</v>
      </c>
      <c r="J442" t="s">
        <v>335</v>
      </c>
      <c r="K442" s="1">
        <v>392462</v>
      </c>
      <c r="L442" s="1" t="s">
        <v>335</v>
      </c>
      <c r="M442" s="1" t="s">
        <v>3303</v>
      </c>
      <c r="N442" s="1" t="s">
        <v>3304</v>
      </c>
      <c r="O442" s="1" t="s">
        <v>1538</v>
      </c>
      <c r="P442" s="1">
        <v>7644</v>
      </c>
      <c r="Q442" s="1" t="s">
        <v>3305</v>
      </c>
      <c r="R442" s="1" t="s">
        <v>335</v>
      </c>
      <c r="S442" s="1">
        <v>6408</v>
      </c>
      <c r="T442" s="1" t="s">
        <v>335</v>
      </c>
    </row>
    <row r="443" spans="1:20" x14ac:dyDescent="0.25">
      <c r="A443" t="s">
        <v>1069</v>
      </c>
      <c r="B443" t="s">
        <v>3306</v>
      </c>
      <c r="C443" s="35">
        <v>31440</v>
      </c>
      <c r="D443" s="1" t="str">
        <f>LEFT(PLAYERIDMAP[[#This Row],[PLAYERNAME]],FIND(" ",PLAYERIDMAP[[#This Row],[PLAYERNAME]],1))</f>
        <v xml:space="preserve">Brandon </v>
      </c>
      <c r="E443" s="1" t="str">
        <f>MID(PLAYERIDMAP[PLAYERNAME],FIND(" ",PLAYERIDMAP[PLAYERNAME],1)+1,255)</f>
        <v>Guyer</v>
      </c>
      <c r="F443" t="s">
        <v>1039</v>
      </c>
      <c r="G443" t="s">
        <v>1222</v>
      </c>
      <c r="H443" s="2">
        <v>2636</v>
      </c>
      <c r="I443">
        <v>446386</v>
      </c>
      <c r="J443" t="s">
        <v>3306</v>
      </c>
      <c r="K443" s="1">
        <v>1669646</v>
      </c>
      <c r="L443" s="1" t="s">
        <v>3306</v>
      </c>
      <c r="M443" s="3" t="s">
        <v>2205</v>
      </c>
      <c r="N443" s="1" t="s">
        <v>3307</v>
      </c>
      <c r="O443" s="1" t="s">
        <v>1069</v>
      </c>
      <c r="P443" s="1">
        <v>8924</v>
      </c>
      <c r="Q443" s="1" t="s">
        <v>3308</v>
      </c>
      <c r="R443" s="1" t="s">
        <v>3306</v>
      </c>
      <c r="S443" s="1">
        <v>30708</v>
      </c>
      <c r="T443" s="1" t="s">
        <v>3306</v>
      </c>
    </row>
    <row r="444" spans="1:20" ht="15" customHeight="1" x14ac:dyDescent="0.25">
      <c r="A444" t="s">
        <v>1528</v>
      </c>
      <c r="B444" t="s">
        <v>306</v>
      </c>
      <c r="C444" s="35">
        <v>30847</v>
      </c>
      <c r="D444" s="1" t="str">
        <f>LEFT(PLAYERIDMAP[[#This Row],[PLAYERNAME]],FIND(" ",PLAYERIDMAP[[#This Row],[PLAYERNAME]],1))</f>
        <v xml:space="preserve">Jesus </v>
      </c>
      <c r="E444" s="1" t="str">
        <f>MID(PLAYERIDMAP[PLAYERNAME],FIND(" ",PLAYERIDMAP[PLAYERNAME],1)+1,255)</f>
        <v>Guzman</v>
      </c>
      <c r="F444" t="s">
        <v>1053</v>
      </c>
      <c r="G444" t="s">
        <v>4</v>
      </c>
      <c r="H444" s="2">
        <v>3118</v>
      </c>
      <c r="I444">
        <v>461882</v>
      </c>
      <c r="J444" t="s">
        <v>306</v>
      </c>
      <c r="K444" s="1">
        <v>1104372</v>
      </c>
      <c r="L444" s="1" t="s">
        <v>306</v>
      </c>
      <c r="M444" s="1" t="s">
        <v>3309</v>
      </c>
      <c r="N444" s="1" t="s">
        <v>3310</v>
      </c>
      <c r="O444" s="1" t="s">
        <v>1528</v>
      </c>
      <c r="P444" s="1">
        <v>8484</v>
      </c>
      <c r="Q444" s="1" t="s">
        <v>3311</v>
      </c>
      <c r="R444" s="1" t="s">
        <v>306</v>
      </c>
      <c r="S444" s="1">
        <v>30108</v>
      </c>
      <c r="T444" s="1" t="s">
        <v>306</v>
      </c>
    </row>
    <row r="445" spans="1:20" ht="15" customHeight="1" x14ac:dyDescent="0.25">
      <c r="A445" t="s">
        <v>1093</v>
      </c>
      <c r="B445" t="s">
        <v>3312</v>
      </c>
      <c r="C445" s="35">
        <v>30228</v>
      </c>
      <c r="D445" s="1" t="str">
        <f>LEFT(PLAYERIDMAP[[#This Row],[PLAYERNAME]],FIND(" ",PLAYERIDMAP[[#This Row],[PLAYERNAME]],1))</f>
        <v xml:space="preserve">Tony </v>
      </c>
      <c r="E445" s="1" t="str">
        <f>MID(PLAYERIDMAP[PLAYERNAME],FIND(" ",PLAYERIDMAP[PLAYERNAME],1)+1,255)</f>
        <v>Gwynn</v>
      </c>
      <c r="F445" t="s">
        <v>1045</v>
      </c>
      <c r="G445" t="s">
        <v>1222</v>
      </c>
      <c r="H445" s="2">
        <v>6141</v>
      </c>
      <c r="I445">
        <v>448242</v>
      </c>
      <c r="J445" t="s">
        <v>3312</v>
      </c>
      <c r="K445" s="1">
        <v>489849</v>
      </c>
      <c r="L445" s="1" t="s">
        <v>3312</v>
      </c>
      <c r="M445" s="1" t="s">
        <v>3313</v>
      </c>
      <c r="N445" s="1" t="s">
        <v>3314</v>
      </c>
      <c r="O445" s="1" t="s">
        <v>1093</v>
      </c>
      <c r="P445" s="1">
        <v>7814</v>
      </c>
      <c r="Q445" s="1" t="s">
        <v>3315</v>
      </c>
      <c r="R445" s="1" t="s">
        <v>3316</v>
      </c>
      <c r="S445" s="1"/>
      <c r="T445" s="1"/>
    </row>
    <row r="446" spans="1:20" x14ac:dyDescent="0.25">
      <c r="A446" t="s">
        <v>1426</v>
      </c>
      <c r="B446" t="s">
        <v>123</v>
      </c>
      <c r="C446" s="35">
        <v>32409</v>
      </c>
      <c r="D446" s="1" t="str">
        <f>LEFT(PLAYERIDMAP[[#This Row],[PLAYERNAME]],FIND(" ",PLAYERIDMAP[[#This Row],[PLAYERNAME]],1))</f>
        <v xml:space="preserve">Jedd </v>
      </c>
      <c r="E446" s="1" t="str">
        <f>MID(PLAYERIDMAP[PLAYERNAME],FIND(" ",PLAYERIDMAP[PLAYERNAME],1)+1,255)</f>
        <v>Gyorko</v>
      </c>
      <c r="F446" t="s">
        <v>1051</v>
      </c>
      <c r="G446" t="s">
        <v>6</v>
      </c>
      <c r="H446" s="2">
        <v>10816</v>
      </c>
      <c r="I446">
        <v>576397</v>
      </c>
      <c r="J446" t="s">
        <v>123</v>
      </c>
      <c r="K446" s="3" t="s">
        <v>2205</v>
      </c>
      <c r="L446" s="3" t="s">
        <v>2205</v>
      </c>
      <c r="M446" s="3" t="s">
        <v>2205</v>
      </c>
      <c r="N446" s="3" t="s">
        <v>2205</v>
      </c>
      <c r="O446" s="1" t="s">
        <v>1426</v>
      </c>
      <c r="P446" s="1">
        <v>9107</v>
      </c>
      <c r="Q446" s="1" t="s">
        <v>3317</v>
      </c>
      <c r="R446" s="1" t="s">
        <v>123</v>
      </c>
      <c r="S446" s="1">
        <v>31402</v>
      </c>
      <c r="T446" s="1" t="s">
        <v>123</v>
      </c>
    </row>
    <row r="447" spans="1:20" x14ac:dyDescent="0.25">
      <c r="A447" t="s">
        <v>1525</v>
      </c>
      <c r="B447" t="s">
        <v>305</v>
      </c>
      <c r="C447" s="35">
        <v>28279</v>
      </c>
      <c r="D447" s="1" t="str">
        <f>LEFT(PLAYERIDMAP[[#This Row],[PLAYERNAME]],FIND(" ",PLAYERIDMAP[[#This Row],[PLAYERNAME]],1))</f>
        <v xml:space="preserve">Travis </v>
      </c>
      <c r="E447" s="1" t="str">
        <f>MID(PLAYERIDMAP[PLAYERNAME],FIND(" ",PLAYERIDMAP[PLAYERNAME],1)+1,255)</f>
        <v>Hafner</v>
      </c>
      <c r="F447" t="s">
        <v>1044</v>
      </c>
      <c r="G447" t="s">
        <v>2162</v>
      </c>
      <c r="H447" s="2">
        <v>1573</v>
      </c>
      <c r="I447">
        <v>400098</v>
      </c>
      <c r="J447" t="s">
        <v>305</v>
      </c>
      <c r="K447" s="1">
        <v>223614</v>
      </c>
      <c r="L447" s="1" t="s">
        <v>305</v>
      </c>
      <c r="M447" s="1" t="s">
        <v>3318</v>
      </c>
      <c r="N447" s="1" t="s">
        <v>3319</v>
      </c>
      <c r="O447" s="1" t="s">
        <v>1525</v>
      </c>
      <c r="P447" s="1">
        <v>6980</v>
      </c>
      <c r="Q447" s="1" t="s">
        <v>3320</v>
      </c>
      <c r="R447" s="1" t="s">
        <v>305</v>
      </c>
      <c r="S447" s="1">
        <v>4752</v>
      </c>
      <c r="T447" s="1" t="s">
        <v>305</v>
      </c>
    </row>
    <row r="448" spans="1:20" ht="15" customHeight="1" x14ac:dyDescent="0.25">
      <c r="A448" t="s">
        <v>1997</v>
      </c>
      <c r="B448" t="s">
        <v>904</v>
      </c>
      <c r="C448" s="35">
        <v>31413</v>
      </c>
      <c r="D448" s="1" t="str">
        <f>LEFT(PLAYERIDMAP[[#This Row],[PLAYERNAME]],FIND(" ",PLAYERIDMAP[[#This Row],[PLAYERNAME]],1))</f>
        <v xml:space="preserve">Nick </v>
      </c>
      <c r="E448" s="1" t="str">
        <f>MID(PLAYERIDMAP[PLAYERNAME],FIND(" ",PLAYERIDMAP[PLAYERNAME],1)+1,255)</f>
        <v>Hagadone</v>
      </c>
      <c r="F448" t="s">
        <v>1034</v>
      </c>
      <c r="G448" t="s">
        <v>2163</v>
      </c>
      <c r="H448" s="2">
        <v>1351</v>
      </c>
      <c r="I448">
        <v>444935</v>
      </c>
      <c r="J448" t="s">
        <v>904</v>
      </c>
      <c r="K448" s="1">
        <v>1731942</v>
      </c>
      <c r="L448" s="1" t="s">
        <v>904</v>
      </c>
      <c r="M448" s="3" t="s">
        <v>2205</v>
      </c>
      <c r="N448" s="1" t="s">
        <v>3321</v>
      </c>
      <c r="O448" s="1" t="s">
        <v>1997</v>
      </c>
      <c r="P448" s="1">
        <v>9028</v>
      </c>
      <c r="Q448" s="1" t="s">
        <v>3322</v>
      </c>
      <c r="R448" s="1" t="s">
        <v>904</v>
      </c>
      <c r="S448" s="1">
        <v>29992</v>
      </c>
      <c r="T448" s="1" t="s">
        <v>904</v>
      </c>
    </row>
    <row r="449" spans="1:20" ht="15" customHeight="1" x14ac:dyDescent="0.25">
      <c r="A449" t="s">
        <v>1484</v>
      </c>
      <c r="B449" t="s">
        <v>401</v>
      </c>
      <c r="C449" s="35">
        <v>27909</v>
      </c>
      <c r="D449" s="1" t="str">
        <f>LEFT(PLAYERIDMAP[[#This Row],[PLAYERNAME]],FIND(" ",PLAYERIDMAP[[#This Row],[PLAYERNAME]],1))</f>
        <v xml:space="preserve">Jerry </v>
      </c>
      <c r="E449" s="1" t="str">
        <f>MID(PLAYERIDMAP[PLAYERNAME],FIND(" ",PLAYERIDMAP[PLAYERNAME],1)+1,255)</f>
        <v>Hairston</v>
      </c>
      <c r="F449" t="s">
        <v>1045</v>
      </c>
      <c r="G449" t="s">
        <v>1219</v>
      </c>
      <c r="H449" s="2">
        <v>144</v>
      </c>
      <c r="I449">
        <v>150020</v>
      </c>
      <c r="J449" t="s">
        <v>401</v>
      </c>
      <c r="K449" s="1">
        <v>18778</v>
      </c>
      <c r="L449" s="1" t="s">
        <v>401</v>
      </c>
      <c r="M449" s="1" t="s">
        <v>3323</v>
      </c>
      <c r="N449" s="1" t="s">
        <v>3324</v>
      </c>
      <c r="O449" s="1" t="s">
        <v>1484</v>
      </c>
      <c r="P449" s="1">
        <v>6127</v>
      </c>
      <c r="Q449" s="1" t="s">
        <v>3325</v>
      </c>
      <c r="R449" s="1" t="s">
        <v>3326</v>
      </c>
      <c r="S449" s="1">
        <v>3966</v>
      </c>
      <c r="T449" s="1" t="s">
        <v>3326</v>
      </c>
    </row>
    <row r="450" spans="1:20" x14ac:dyDescent="0.25">
      <c r="A450" t="s">
        <v>1185</v>
      </c>
      <c r="B450" t="s">
        <v>361</v>
      </c>
      <c r="C450" s="35">
        <v>29366</v>
      </c>
      <c r="D450" s="1" t="str">
        <f>LEFT(PLAYERIDMAP[[#This Row],[PLAYERNAME]],FIND(" ",PLAYERIDMAP[[#This Row],[PLAYERNAME]],1))</f>
        <v xml:space="preserve">Scott </v>
      </c>
      <c r="E450" s="1" t="str">
        <f>MID(PLAYERIDMAP[PLAYERNAME],FIND(" ",PLAYERIDMAP[PLAYERNAME],1)+1,255)</f>
        <v>Hairston</v>
      </c>
      <c r="F450" t="s">
        <v>1055</v>
      </c>
      <c r="G450" t="s">
        <v>1222</v>
      </c>
      <c r="H450" s="2">
        <v>1926</v>
      </c>
      <c r="I450">
        <v>430668</v>
      </c>
      <c r="J450" t="s">
        <v>361</v>
      </c>
      <c r="K450" s="1">
        <v>393032</v>
      </c>
      <c r="L450" s="1" t="s">
        <v>361</v>
      </c>
      <c r="M450" s="1" t="s">
        <v>3327</v>
      </c>
      <c r="N450" s="1" t="s">
        <v>3328</v>
      </c>
      <c r="O450" s="1" t="s">
        <v>1185</v>
      </c>
      <c r="P450" s="1">
        <v>7046</v>
      </c>
      <c r="Q450" s="1" t="s">
        <v>3329</v>
      </c>
      <c r="R450" s="1" t="s">
        <v>361</v>
      </c>
      <c r="S450" s="1">
        <v>5401</v>
      </c>
      <c r="T450" s="1" t="s">
        <v>361</v>
      </c>
    </row>
    <row r="451" spans="1:20" x14ac:dyDescent="0.25">
      <c r="A451" t="s">
        <v>1656</v>
      </c>
      <c r="B451" t="s">
        <v>974</v>
      </c>
      <c r="C451" s="35">
        <v>28259</v>
      </c>
      <c r="D451" s="1" t="str">
        <f>LEFT(PLAYERIDMAP[[#This Row],[PLAYERNAME]],FIND(" ",PLAYERIDMAP[[#This Row],[PLAYERNAME]],1))</f>
        <v xml:space="preserve">Roy </v>
      </c>
      <c r="E451" s="1" t="str">
        <f>MID(PLAYERIDMAP[PLAYERNAME],FIND(" ",PLAYERIDMAP[PLAYERNAME],1)+1,255)</f>
        <v>Halladay</v>
      </c>
      <c r="F451" t="s">
        <v>1054</v>
      </c>
      <c r="G451" t="s">
        <v>2163</v>
      </c>
      <c r="H451" s="2">
        <v>1303</v>
      </c>
      <c r="I451">
        <v>136880</v>
      </c>
      <c r="J451" t="s">
        <v>974</v>
      </c>
      <c r="K451" s="1">
        <v>18820</v>
      </c>
      <c r="L451" s="1" t="s">
        <v>974</v>
      </c>
      <c r="M451" s="1" t="s">
        <v>3330</v>
      </c>
      <c r="N451" s="1" t="s">
        <v>3331</v>
      </c>
      <c r="O451" s="1" t="s">
        <v>1656</v>
      </c>
      <c r="P451" s="1">
        <v>6134</v>
      </c>
      <c r="Q451" s="1" t="s">
        <v>3332</v>
      </c>
      <c r="R451" s="1" t="s">
        <v>974</v>
      </c>
      <c r="S451" s="1">
        <v>3973</v>
      </c>
      <c r="T451" s="1" t="s">
        <v>974</v>
      </c>
    </row>
    <row r="452" spans="1:20" x14ac:dyDescent="0.25">
      <c r="A452" t="s">
        <v>1645</v>
      </c>
      <c r="B452" t="s">
        <v>611</v>
      </c>
      <c r="C452" s="35">
        <v>30677</v>
      </c>
      <c r="D452" s="1" t="str">
        <f>LEFT(PLAYERIDMAP[[#This Row],[PLAYERNAME]],FIND(" ",PLAYERIDMAP[[#This Row],[PLAYERNAME]],1))</f>
        <v xml:space="preserve">Cole </v>
      </c>
      <c r="E452" s="1" t="str">
        <f>MID(PLAYERIDMAP[PLAYERNAME],FIND(" ",PLAYERIDMAP[PLAYERNAME],1)+1,255)</f>
        <v>Hamels</v>
      </c>
      <c r="F452" t="s">
        <v>1054</v>
      </c>
      <c r="G452" t="s">
        <v>2163</v>
      </c>
      <c r="H452" s="2">
        <v>4972</v>
      </c>
      <c r="I452">
        <v>430935</v>
      </c>
      <c r="J452" t="s">
        <v>611</v>
      </c>
      <c r="K452" s="1">
        <v>479065</v>
      </c>
      <c r="L452" s="1" t="s">
        <v>611</v>
      </c>
      <c r="M452" s="1" t="s">
        <v>3333</v>
      </c>
      <c r="N452" s="1" t="s">
        <v>3334</v>
      </c>
      <c r="O452" s="1" t="s">
        <v>1645</v>
      </c>
      <c r="P452" s="1">
        <v>7509</v>
      </c>
      <c r="Q452" s="1" t="s">
        <v>3335</v>
      </c>
      <c r="R452" s="1" t="s">
        <v>611</v>
      </c>
      <c r="S452" s="1">
        <v>6216</v>
      </c>
      <c r="T452" s="1" t="s">
        <v>611</v>
      </c>
    </row>
    <row r="453" spans="1:20" x14ac:dyDescent="0.25">
      <c r="A453" t="s">
        <v>1466</v>
      </c>
      <c r="B453" t="s">
        <v>354</v>
      </c>
      <c r="C453" s="35">
        <v>33125</v>
      </c>
      <c r="D453" s="1" t="str">
        <f>LEFT(PLAYERIDMAP[[#This Row],[PLAYERNAME]],FIND(" ",PLAYERIDMAP[[#This Row],[PLAYERNAME]],1))</f>
        <v xml:space="preserve">Billy </v>
      </c>
      <c r="E453" s="1" t="str">
        <f>MID(PLAYERIDMAP[PLAYERNAME],FIND(" ",PLAYERIDMAP[PLAYERNAME],1)+1,255)</f>
        <v>Hamilton</v>
      </c>
      <c r="F453" t="s">
        <v>1040</v>
      </c>
      <c r="G453" t="s">
        <v>1219</v>
      </c>
      <c r="H453" s="2">
        <v>10199</v>
      </c>
      <c r="I453">
        <v>571740</v>
      </c>
      <c r="J453" t="s">
        <v>354</v>
      </c>
      <c r="K453" s="3" t="s">
        <v>2205</v>
      </c>
      <c r="L453" s="3" t="s">
        <v>2205</v>
      </c>
      <c r="M453" s="3" t="s">
        <v>2205</v>
      </c>
      <c r="N453" s="3" t="s">
        <v>2205</v>
      </c>
      <c r="O453" s="1" t="s">
        <v>1466</v>
      </c>
      <c r="P453" s="1">
        <v>9113</v>
      </c>
      <c r="Q453" s="1" t="s">
        <v>3336</v>
      </c>
      <c r="R453" s="1" t="s">
        <v>354</v>
      </c>
      <c r="S453" s="1">
        <v>31042</v>
      </c>
      <c r="T453" s="1" t="s">
        <v>354</v>
      </c>
    </row>
    <row r="454" spans="1:20" ht="15" customHeight="1" x14ac:dyDescent="0.25">
      <c r="A454" t="s">
        <v>1628</v>
      </c>
      <c r="B454" t="s">
        <v>111</v>
      </c>
      <c r="C454" s="35">
        <v>29727</v>
      </c>
      <c r="D454" s="1" t="str">
        <f>LEFT(PLAYERIDMAP[[#This Row],[PLAYERNAME]],FIND(" ",PLAYERIDMAP[[#This Row],[PLAYERNAME]],1))</f>
        <v xml:space="preserve">Josh </v>
      </c>
      <c r="E454" s="1" t="str">
        <f>MID(PLAYERIDMAP[PLAYERNAME],FIND(" ",PLAYERIDMAP[PLAYERNAME],1)+1,255)</f>
        <v>Hamilton</v>
      </c>
      <c r="F454" t="s">
        <v>1035</v>
      </c>
      <c r="G454" t="s">
        <v>1222</v>
      </c>
      <c r="H454" s="2">
        <v>1875</v>
      </c>
      <c r="I454">
        <v>285078</v>
      </c>
      <c r="J454" t="s">
        <v>111</v>
      </c>
      <c r="K454" s="1">
        <v>174916</v>
      </c>
      <c r="L454" s="1" t="s">
        <v>111</v>
      </c>
      <c r="M454" s="1" t="s">
        <v>3337</v>
      </c>
      <c r="N454" s="1" t="s">
        <v>3338</v>
      </c>
      <c r="O454" s="1" t="s">
        <v>1628</v>
      </c>
      <c r="P454" s="1">
        <v>6679</v>
      </c>
      <c r="Q454" s="1" t="s">
        <v>3339</v>
      </c>
      <c r="R454" s="1" t="s">
        <v>111</v>
      </c>
      <c r="S454" s="1">
        <v>4652</v>
      </c>
      <c r="T454" s="1" t="s">
        <v>111</v>
      </c>
    </row>
    <row r="455" spans="1:20" x14ac:dyDescent="0.25">
      <c r="A455" t="s">
        <v>1761</v>
      </c>
      <c r="B455" t="s">
        <v>872</v>
      </c>
      <c r="C455" s="35">
        <v>30196</v>
      </c>
      <c r="D455" s="1" t="str">
        <f>LEFT(PLAYERIDMAP[[#This Row],[PLAYERNAME]],FIND(" ",PLAYERIDMAP[[#This Row],[PLAYERNAME]],1))</f>
        <v xml:space="preserve">Jason </v>
      </c>
      <c r="E455" s="1" t="str">
        <f>MID(PLAYERIDMAP[PLAYERNAME],FIND(" ",PLAYERIDMAP[PLAYERNAME],1)+1,255)</f>
        <v>Hammel</v>
      </c>
      <c r="F455" t="s">
        <v>1033</v>
      </c>
      <c r="G455" t="s">
        <v>2163</v>
      </c>
      <c r="H455" s="2">
        <v>4538</v>
      </c>
      <c r="I455">
        <v>434628</v>
      </c>
      <c r="J455" t="s">
        <v>872</v>
      </c>
      <c r="K455" s="1">
        <v>533001</v>
      </c>
      <c r="L455" s="1" t="s">
        <v>872</v>
      </c>
      <c r="M455" s="1" t="s">
        <v>3340</v>
      </c>
      <c r="N455" s="1" t="s">
        <v>3341</v>
      </c>
      <c r="O455" s="1" t="s">
        <v>1761</v>
      </c>
      <c r="P455" s="1">
        <v>7709</v>
      </c>
      <c r="Q455" s="1" t="s">
        <v>3342</v>
      </c>
      <c r="R455" s="1" t="s">
        <v>872</v>
      </c>
      <c r="S455" s="1">
        <v>6480</v>
      </c>
      <c r="T455" s="1" t="s">
        <v>872</v>
      </c>
    </row>
    <row r="456" spans="1:20" ht="15" customHeight="1" x14ac:dyDescent="0.25">
      <c r="A456" t="s">
        <v>2151</v>
      </c>
      <c r="B456" t="s">
        <v>911</v>
      </c>
      <c r="C456" s="35">
        <v>32952</v>
      </c>
      <c r="D456" s="1" t="str">
        <f>LEFT(PLAYERIDMAP[[#This Row],[PLAYERNAME]],FIND(" ",PLAYERIDMAP[[#This Row],[PLAYERNAME]],1))</f>
        <v xml:space="preserve">Brad </v>
      </c>
      <c r="E456" s="1" t="str">
        <f>MID(PLAYERIDMAP[PLAYERNAME],FIND(" ",PLAYERIDMAP[PLAYERNAME],1)+1,255)</f>
        <v>Hand</v>
      </c>
      <c r="F456" t="s">
        <v>1057</v>
      </c>
      <c r="G456" t="s">
        <v>2163</v>
      </c>
      <c r="H456" s="2">
        <v>9111</v>
      </c>
      <c r="I456">
        <v>543272</v>
      </c>
      <c r="J456" t="s">
        <v>911</v>
      </c>
      <c r="K456" s="1">
        <v>1795804</v>
      </c>
      <c r="L456" s="1" t="s">
        <v>911</v>
      </c>
      <c r="M456" s="1" t="s">
        <v>3343</v>
      </c>
      <c r="N456" s="1" t="s">
        <v>3344</v>
      </c>
      <c r="O456" s="1" t="s">
        <v>2151</v>
      </c>
      <c r="P456" s="1">
        <v>8955</v>
      </c>
      <c r="Q456" s="1" t="s">
        <v>3345</v>
      </c>
      <c r="R456" s="1" t="s">
        <v>911</v>
      </c>
      <c r="S456" s="1">
        <v>31077</v>
      </c>
      <c r="T456" s="1" t="s">
        <v>911</v>
      </c>
    </row>
    <row r="457" spans="1:20" x14ac:dyDescent="0.25">
      <c r="A457" t="s">
        <v>1281</v>
      </c>
      <c r="B457" t="s">
        <v>393</v>
      </c>
      <c r="C457" s="35">
        <v>29449</v>
      </c>
      <c r="D457" s="1" t="str">
        <f>LEFT(PLAYERIDMAP[[#This Row],[PLAYERNAME]],FIND(" ",PLAYERIDMAP[[#This Row],[PLAYERNAME]],1))</f>
        <v xml:space="preserve">Ryan </v>
      </c>
      <c r="E457" s="1" t="str">
        <f>MID(PLAYERIDMAP[PLAYERNAME],FIND(" ",PLAYERIDMAP[PLAYERNAME],1)+1,255)</f>
        <v>Hanigan</v>
      </c>
      <c r="F457" t="s">
        <v>1039</v>
      </c>
      <c r="G457" t="s">
        <v>1215</v>
      </c>
      <c r="H457" s="2">
        <v>4952</v>
      </c>
      <c r="I457">
        <v>452672</v>
      </c>
      <c r="J457" t="s">
        <v>393</v>
      </c>
      <c r="K457" s="1">
        <v>585641</v>
      </c>
      <c r="L457" s="1" t="s">
        <v>393</v>
      </c>
      <c r="M457" s="1" t="s">
        <v>3346</v>
      </c>
      <c r="N457" s="1" t="s">
        <v>3347</v>
      </c>
      <c r="O457" s="1" t="s">
        <v>1281</v>
      </c>
      <c r="P457" s="1">
        <v>8127</v>
      </c>
      <c r="Q457" s="1" t="s">
        <v>3348</v>
      </c>
      <c r="R457" s="1" t="s">
        <v>393</v>
      </c>
      <c r="S457" s="1">
        <v>28899</v>
      </c>
      <c r="T457" s="1" t="s">
        <v>393</v>
      </c>
    </row>
    <row r="458" spans="1:20" ht="15" customHeight="1" x14ac:dyDescent="0.25">
      <c r="A458" t="s">
        <v>1446</v>
      </c>
      <c r="B458" t="s">
        <v>468</v>
      </c>
      <c r="C458" s="35">
        <v>29284</v>
      </c>
      <c r="D458" s="1" t="str">
        <f>LEFT(PLAYERIDMAP[[#This Row],[PLAYERNAME]],FIND(" ",PLAYERIDMAP[[#This Row],[PLAYERNAME]],1))</f>
        <v xml:space="preserve">Jack </v>
      </c>
      <c r="E458" s="1" t="str">
        <f>MID(PLAYERIDMAP[PLAYERNAME],FIND(" ",PLAYERIDMAP[PLAYERNAME],1)+1,255)</f>
        <v>Hannahan</v>
      </c>
      <c r="F458" t="s">
        <v>1040</v>
      </c>
      <c r="G458" t="s">
        <v>6</v>
      </c>
      <c r="H458" s="2">
        <v>3692</v>
      </c>
      <c r="I458">
        <v>435219</v>
      </c>
      <c r="J458" t="s">
        <v>468</v>
      </c>
      <c r="K458" s="1">
        <v>292452</v>
      </c>
      <c r="L458" s="1" t="s">
        <v>468</v>
      </c>
      <c r="M458" s="1" t="s">
        <v>3349</v>
      </c>
      <c r="N458" s="1" t="s">
        <v>3350</v>
      </c>
      <c r="O458" s="1" t="s">
        <v>1446</v>
      </c>
      <c r="P458" s="1">
        <v>7774</v>
      </c>
      <c r="Q458" s="1" t="s">
        <v>3351</v>
      </c>
      <c r="R458" s="1" t="s">
        <v>468</v>
      </c>
      <c r="S458" s="1">
        <v>28468</v>
      </c>
      <c r="T458" s="1" t="s">
        <v>468</v>
      </c>
    </row>
    <row r="459" spans="1:20" x14ac:dyDescent="0.25">
      <c r="A459" t="s">
        <v>1709</v>
      </c>
      <c r="B459" t="s">
        <v>917</v>
      </c>
      <c r="C459" s="35">
        <v>29865</v>
      </c>
      <c r="D459" s="1" t="str">
        <f>LEFT(PLAYERIDMAP[[#This Row],[PLAYERNAME]],FIND(" ",PLAYERIDMAP[[#This Row],[PLAYERNAME]],1))</f>
        <v xml:space="preserve">Joel </v>
      </c>
      <c r="E459" s="1" t="str">
        <f>MID(PLAYERIDMAP[PLAYERNAME],FIND(" ",PLAYERIDMAP[PLAYERNAME],1)+1,255)</f>
        <v>Hanrahan</v>
      </c>
      <c r="F459" t="s">
        <v>1029</v>
      </c>
      <c r="G459" t="s">
        <v>2163</v>
      </c>
      <c r="H459" s="2">
        <v>2186</v>
      </c>
      <c r="I459">
        <v>430629</v>
      </c>
      <c r="J459" t="s">
        <v>917</v>
      </c>
      <c r="K459" s="1">
        <v>448935</v>
      </c>
      <c r="L459" s="1" t="s">
        <v>917</v>
      </c>
      <c r="M459" s="1" t="s">
        <v>3352</v>
      </c>
      <c r="N459" s="1" t="s">
        <v>3353</v>
      </c>
      <c r="O459" s="1" t="s">
        <v>1709</v>
      </c>
      <c r="P459" s="1">
        <v>7991</v>
      </c>
      <c r="Q459" s="1" t="s">
        <v>3354</v>
      </c>
      <c r="R459" s="1" t="s">
        <v>917</v>
      </c>
      <c r="S459" s="1">
        <v>28715</v>
      </c>
      <c r="T459" s="1" t="s">
        <v>917</v>
      </c>
    </row>
    <row r="460" spans="1:20" ht="15" customHeight="1" x14ac:dyDescent="0.25">
      <c r="A460" t="s">
        <v>1739</v>
      </c>
      <c r="B460" t="s">
        <v>967</v>
      </c>
      <c r="C460" s="35">
        <v>31652</v>
      </c>
      <c r="D460" s="1" t="str">
        <f>LEFT(PLAYERIDMAP[[#This Row],[PLAYERNAME]],FIND(" ",PLAYERIDMAP[[#This Row],[PLAYERNAME]],1))</f>
        <v xml:space="preserve">Tommy </v>
      </c>
      <c r="E460" s="1" t="str">
        <f>MID(PLAYERIDMAP[PLAYERNAME],FIND(" ",PLAYERIDMAP[PLAYERNAME],1)+1,255)</f>
        <v>Hanson</v>
      </c>
      <c r="F460" t="s">
        <v>1035</v>
      </c>
      <c r="G460" t="s">
        <v>2163</v>
      </c>
      <c r="H460" s="2">
        <v>9129</v>
      </c>
      <c r="I460">
        <v>462102</v>
      </c>
      <c r="J460" t="s">
        <v>967</v>
      </c>
      <c r="K460" s="1">
        <v>1616925</v>
      </c>
      <c r="L460" s="1" t="s">
        <v>967</v>
      </c>
      <c r="M460" s="1" t="s">
        <v>3355</v>
      </c>
      <c r="N460" s="1" t="s">
        <v>3356</v>
      </c>
      <c r="O460" s="1" t="s">
        <v>1739</v>
      </c>
      <c r="P460" s="1">
        <v>8397</v>
      </c>
      <c r="Q460" s="1" t="s">
        <v>3357</v>
      </c>
      <c r="R460" s="1" t="s">
        <v>967</v>
      </c>
      <c r="S460" s="1">
        <v>30191</v>
      </c>
      <c r="T460" s="1" t="s">
        <v>967</v>
      </c>
    </row>
    <row r="461" spans="1:20" x14ac:dyDescent="0.25">
      <c r="A461" t="s">
        <v>1851</v>
      </c>
      <c r="B461" t="s">
        <v>860</v>
      </c>
      <c r="C461" s="35">
        <v>30243</v>
      </c>
      <c r="D461" s="1" t="str">
        <f>LEFT(PLAYERIDMAP[[#This Row],[PLAYERNAME]],FIND(" ",PLAYERIDMAP[[#This Row],[PLAYERNAME]],1))</f>
        <v xml:space="preserve">J.A. </v>
      </c>
      <c r="E461" s="1" t="str">
        <f>MID(PLAYERIDMAP[PLAYERNAME],FIND(" ",PLAYERIDMAP[PLAYERNAME],1)+1,255)</f>
        <v>Happ</v>
      </c>
      <c r="F461" t="s">
        <v>1037</v>
      </c>
      <c r="G461" t="s">
        <v>2163</v>
      </c>
      <c r="H461" s="2">
        <v>7410</v>
      </c>
      <c r="I461">
        <v>457918</v>
      </c>
      <c r="J461" t="s">
        <v>860</v>
      </c>
      <c r="K461" s="1">
        <v>1184317</v>
      </c>
      <c r="L461" s="1" t="s">
        <v>860</v>
      </c>
      <c r="M461" s="1" t="s">
        <v>3358</v>
      </c>
      <c r="N461" s="1" t="s">
        <v>3359</v>
      </c>
      <c r="O461" s="1" t="s">
        <v>1851</v>
      </c>
      <c r="P461" s="1">
        <v>8061</v>
      </c>
      <c r="Q461" s="1" t="s">
        <v>3360</v>
      </c>
      <c r="R461" s="1" t="s">
        <v>860</v>
      </c>
      <c r="S461" s="1">
        <v>28817</v>
      </c>
      <c r="T461" s="1" t="s">
        <v>860</v>
      </c>
    </row>
    <row r="462" spans="1:20" x14ac:dyDescent="0.25">
      <c r="A462" t="s">
        <v>1869</v>
      </c>
      <c r="B462" t="s">
        <v>953</v>
      </c>
      <c r="C462" s="35">
        <v>28619</v>
      </c>
      <c r="D462" s="1" t="str">
        <f>LEFT(PLAYERIDMAP[[#This Row],[PLAYERNAME]],FIND(" ",PLAYERIDMAP[[#This Row],[PLAYERNAME]],1))</f>
        <v xml:space="preserve">Aaron </v>
      </c>
      <c r="E462" s="1" t="str">
        <f>MID(PLAYERIDMAP[PLAYERNAME],FIND(" ",PLAYERIDMAP[PLAYERNAME],1)+1,255)</f>
        <v>Harang</v>
      </c>
      <c r="F462" t="s">
        <v>1045</v>
      </c>
      <c r="G462" t="s">
        <v>2163</v>
      </c>
      <c r="H462" s="2">
        <v>1451</v>
      </c>
      <c r="I462">
        <v>421685</v>
      </c>
      <c r="J462" t="s">
        <v>953</v>
      </c>
      <c r="K462" s="1">
        <v>306411</v>
      </c>
      <c r="L462" s="1" t="s">
        <v>953</v>
      </c>
      <c r="M462" s="1" t="s">
        <v>3361</v>
      </c>
      <c r="N462" s="1" t="s">
        <v>3362</v>
      </c>
      <c r="O462" s="1" t="s">
        <v>1869</v>
      </c>
      <c r="P462" s="1">
        <v>6936</v>
      </c>
      <c r="Q462" s="1" t="s">
        <v>3363</v>
      </c>
      <c r="R462" s="1" t="s">
        <v>953</v>
      </c>
      <c r="S462" s="1">
        <v>5181</v>
      </c>
      <c r="T462" s="1" t="s">
        <v>953</v>
      </c>
    </row>
    <row r="463" spans="1:20" ht="15" customHeight="1" x14ac:dyDescent="0.25">
      <c r="A463" t="s">
        <v>1330</v>
      </c>
      <c r="B463" t="s">
        <v>82</v>
      </c>
      <c r="C463" s="35">
        <v>30182</v>
      </c>
      <c r="D463" s="1" t="str">
        <f>LEFT(PLAYERIDMAP[[#This Row],[PLAYERNAME]],FIND(" ",PLAYERIDMAP[[#This Row],[PLAYERNAME]],1))</f>
        <v xml:space="preserve">J.J. </v>
      </c>
      <c r="E463" s="1" t="str">
        <f>MID(PLAYERIDMAP[PLAYERNAME],FIND(" ",PLAYERIDMAP[PLAYERNAME],1)+1,255)</f>
        <v>Hardy</v>
      </c>
      <c r="F463" t="s">
        <v>1033</v>
      </c>
      <c r="G463" t="s">
        <v>1219</v>
      </c>
      <c r="H463" s="2">
        <v>3797</v>
      </c>
      <c r="I463">
        <v>429666</v>
      </c>
      <c r="J463" t="s">
        <v>82</v>
      </c>
      <c r="K463" s="1">
        <v>292125</v>
      </c>
      <c r="L463" s="1" t="s">
        <v>82</v>
      </c>
      <c r="M463" s="1" t="s">
        <v>3364</v>
      </c>
      <c r="N463" s="1" t="s">
        <v>3365</v>
      </c>
      <c r="O463" s="1" t="s">
        <v>1330</v>
      </c>
      <c r="P463" s="1">
        <v>7283</v>
      </c>
      <c r="Q463" s="1" t="s">
        <v>3366</v>
      </c>
      <c r="R463" s="1" t="s">
        <v>82</v>
      </c>
      <c r="S463" s="1">
        <v>5908</v>
      </c>
      <c r="T463" s="1" t="s">
        <v>82</v>
      </c>
    </row>
    <row r="464" spans="1:20" x14ac:dyDescent="0.25">
      <c r="A464" t="s">
        <v>1673</v>
      </c>
      <c r="B464" t="s">
        <v>676</v>
      </c>
      <c r="C464" s="35">
        <v>29481</v>
      </c>
      <c r="D464" s="1" t="str">
        <f>LEFT(PLAYERIDMAP[[#This Row],[PLAYERNAME]],FIND(" ",PLAYERIDMAP[[#This Row],[PLAYERNAME]],1))</f>
        <v xml:space="preserve">Dan </v>
      </c>
      <c r="E464" s="1" t="str">
        <f>MID(PLAYERIDMAP[PLAYERNAME],FIND(" ",PLAYERIDMAP[PLAYERNAME],1)+1,255)</f>
        <v>Haren</v>
      </c>
      <c r="F464" t="s">
        <v>1045</v>
      </c>
      <c r="G464" t="s">
        <v>2163</v>
      </c>
      <c r="H464" s="2">
        <v>1757</v>
      </c>
      <c r="I464">
        <v>429717</v>
      </c>
      <c r="J464" t="s">
        <v>676</v>
      </c>
      <c r="K464" s="1">
        <v>400617</v>
      </c>
      <c r="L464" s="1" t="s">
        <v>676</v>
      </c>
      <c r="M464" s="1" t="s">
        <v>3367</v>
      </c>
      <c r="N464" s="1" t="s">
        <v>3368</v>
      </c>
      <c r="O464" s="1" t="s">
        <v>1673</v>
      </c>
      <c r="P464" s="1">
        <v>7172</v>
      </c>
      <c r="Q464" s="1" t="s">
        <v>3369</v>
      </c>
      <c r="R464" s="1" t="s">
        <v>676</v>
      </c>
      <c r="S464" s="1">
        <v>5565</v>
      </c>
      <c r="T464" s="1" t="s">
        <v>676</v>
      </c>
    </row>
    <row r="465" spans="1:20" ht="15" customHeight="1" x14ac:dyDescent="0.25">
      <c r="A465" t="s">
        <v>1218</v>
      </c>
      <c r="B465" t="s">
        <v>103</v>
      </c>
      <c r="C465" s="35">
        <v>33893</v>
      </c>
      <c r="D465" s="1" t="str">
        <f>LEFT(PLAYERIDMAP[[#This Row],[PLAYERNAME]],FIND(" ",PLAYERIDMAP[[#This Row],[PLAYERNAME]],1))</f>
        <v xml:space="preserve">Bryce </v>
      </c>
      <c r="E465" s="1" t="str">
        <f>MID(PLAYERIDMAP[PLAYERNAME],FIND(" ",PLAYERIDMAP[PLAYERNAME],1)+1,255)</f>
        <v>Harper</v>
      </c>
      <c r="F465" t="s">
        <v>1043</v>
      </c>
      <c r="G465" t="s">
        <v>1222</v>
      </c>
      <c r="H465" s="2">
        <v>11579</v>
      </c>
      <c r="I465">
        <v>547180</v>
      </c>
      <c r="J465" t="s">
        <v>103</v>
      </c>
      <c r="K465" s="1">
        <v>1765813</v>
      </c>
      <c r="L465" s="1" t="s">
        <v>103</v>
      </c>
      <c r="M465" s="3" t="s">
        <v>2205</v>
      </c>
      <c r="N465" s="3" t="s">
        <v>2205</v>
      </c>
      <c r="O465" s="1" t="s">
        <v>1218</v>
      </c>
      <c r="P465" s="1">
        <v>8875</v>
      </c>
      <c r="Q465" s="1" t="s">
        <v>3370</v>
      </c>
      <c r="R465" s="1" t="s">
        <v>103</v>
      </c>
      <c r="S465" s="1">
        <v>30951</v>
      </c>
      <c r="T465" s="1" t="s">
        <v>103</v>
      </c>
    </row>
    <row r="466" spans="1:20" ht="15" customHeight="1" x14ac:dyDescent="0.25">
      <c r="A466" t="s">
        <v>1889</v>
      </c>
      <c r="B466" t="s">
        <v>1026</v>
      </c>
      <c r="C466" s="35">
        <v>31201</v>
      </c>
      <c r="D466" s="1" t="str">
        <f>LEFT(PLAYERIDMAP[[#This Row],[PLAYERNAME]],FIND(" ",PLAYERIDMAP[[#This Row],[PLAYERNAME]],1))</f>
        <v xml:space="preserve">Lucas </v>
      </c>
      <c r="E466" s="1" t="str">
        <f>MID(PLAYERIDMAP[PLAYERNAME],FIND(" ",PLAYERIDMAP[PLAYERNAME],1)+1,255)</f>
        <v>Harrell</v>
      </c>
      <c r="F466" t="s">
        <v>1053</v>
      </c>
      <c r="G466" t="s">
        <v>2163</v>
      </c>
      <c r="H466" s="2">
        <v>7541</v>
      </c>
      <c r="I466">
        <v>449173</v>
      </c>
      <c r="J466" t="s">
        <v>1026</v>
      </c>
      <c r="K466" s="1">
        <v>1392899</v>
      </c>
      <c r="L466" s="1" t="s">
        <v>1026</v>
      </c>
      <c r="M466" s="1" t="s">
        <v>3371</v>
      </c>
      <c r="N466" s="1" t="s">
        <v>3372</v>
      </c>
      <c r="O466" s="1" t="s">
        <v>1889</v>
      </c>
      <c r="P466" s="1">
        <v>8775</v>
      </c>
      <c r="Q466" s="1" t="s">
        <v>3373</v>
      </c>
      <c r="R466" s="1" t="s">
        <v>1026</v>
      </c>
      <c r="S466" s="1">
        <v>29937</v>
      </c>
      <c r="T466" s="1" t="s">
        <v>1026</v>
      </c>
    </row>
    <row r="467" spans="1:20" x14ac:dyDescent="0.25">
      <c r="A467" t="s">
        <v>1440</v>
      </c>
      <c r="B467" t="s">
        <v>366</v>
      </c>
      <c r="C467" s="35">
        <v>31966</v>
      </c>
      <c r="D467" s="1" t="str">
        <f>LEFT(PLAYERIDMAP[[#This Row],[PLAYERNAME]],FIND(" ",PLAYERIDMAP[[#This Row],[PLAYERNAME]],1))</f>
        <v xml:space="preserve">Josh </v>
      </c>
      <c r="E467" s="1" t="str">
        <f>MID(PLAYERIDMAP[PLAYERNAME],FIND(" ",PLAYERIDMAP[PLAYERNAME],1)+1,255)</f>
        <v>Harrison</v>
      </c>
      <c r="F467" t="s">
        <v>1048</v>
      </c>
      <c r="G467" t="s">
        <v>6</v>
      </c>
      <c r="H467" s="2">
        <v>8202</v>
      </c>
      <c r="I467">
        <v>543281</v>
      </c>
      <c r="J467" t="s">
        <v>366</v>
      </c>
      <c r="K467" s="1">
        <v>1670494</v>
      </c>
      <c r="L467" s="1" t="s">
        <v>366</v>
      </c>
      <c r="M467" s="3" t="s">
        <v>2205</v>
      </c>
      <c r="N467" s="1" t="s">
        <v>3374</v>
      </c>
      <c r="O467" s="1" t="s">
        <v>1440</v>
      </c>
      <c r="P467" s="1">
        <v>8950</v>
      </c>
      <c r="Q467" s="1" t="s">
        <v>3375</v>
      </c>
      <c r="R467" s="1" t="s">
        <v>366</v>
      </c>
      <c r="S467" s="1">
        <v>30934</v>
      </c>
      <c r="T467" s="1" t="s">
        <v>366</v>
      </c>
    </row>
    <row r="468" spans="1:20" ht="15" customHeight="1" x14ac:dyDescent="0.25">
      <c r="A468" t="s">
        <v>1743</v>
      </c>
      <c r="B468" t="s">
        <v>1000</v>
      </c>
      <c r="C468" s="35">
        <v>31275</v>
      </c>
      <c r="D468" s="1" t="str">
        <f>LEFT(PLAYERIDMAP[[#This Row],[PLAYERNAME]],FIND(" ",PLAYERIDMAP[[#This Row],[PLAYERNAME]],1))</f>
        <v xml:space="preserve">Matt </v>
      </c>
      <c r="E468" s="1" t="str">
        <f>MID(PLAYERIDMAP[PLAYERNAME],FIND(" ",PLAYERIDMAP[PLAYERNAME],1)+1,255)</f>
        <v>Harrison</v>
      </c>
      <c r="F468" t="s">
        <v>1036</v>
      </c>
      <c r="G468" t="s">
        <v>2163</v>
      </c>
      <c r="H468" s="2">
        <v>5551</v>
      </c>
      <c r="I468">
        <v>457448</v>
      </c>
      <c r="J468" t="s">
        <v>1000</v>
      </c>
      <c r="K468" s="1">
        <v>1208715</v>
      </c>
      <c r="L468" s="1" t="s">
        <v>1000</v>
      </c>
      <c r="M468" s="1" t="s">
        <v>3376</v>
      </c>
      <c r="N468" s="1" t="s">
        <v>3377</v>
      </c>
      <c r="O468" s="1" t="s">
        <v>1743</v>
      </c>
      <c r="P468" s="1">
        <v>8182</v>
      </c>
      <c r="Q468" s="1" t="s">
        <v>3378</v>
      </c>
      <c r="R468" s="1" t="s">
        <v>1000</v>
      </c>
      <c r="S468" s="1">
        <v>28965</v>
      </c>
      <c r="T468" s="1" t="s">
        <v>1000</v>
      </c>
    </row>
    <row r="469" spans="1:20" x14ac:dyDescent="0.25">
      <c r="A469" t="s">
        <v>1167</v>
      </c>
      <c r="B469" t="s">
        <v>201</v>
      </c>
      <c r="C469" s="35">
        <v>30034</v>
      </c>
      <c r="D469" s="1" t="str">
        <f>LEFT(PLAYERIDMAP[[#This Row],[PLAYERNAME]],FIND(" ",PLAYERIDMAP[[#This Row],[PLAYERNAME]],1))</f>
        <v xml:space="preserve">Corey </v>
      </c>
      <c r="E469" s="1" t="str">
        <f>MID(PLAYERIDMAP[PLAYERNAME],FIND(" ",PLAYERIDMAP[PLAYERNAME],1)+1,255)</f>
        <v>Hart</v>
      </c>
      <c r="F469" t="s">
        <v>1049</v>
      </c>
      <c r="G469" t="s">
        <v>1222</v>
      </c>
      <c r="H469" s="2">
        <v>1945</v>
      </c>
      <c r="I469">
        <v>430611</v>
      </c>
      <c r="J469" t="s">
        <v>201</v>
      </c>
      <c r="K469" s="1">
        <v>448407</v>
      </c>
      <c r="L469" s="1" t="s">
        <v>201</v>
      </c>
      <c r="M469" s="1" t="s">
        <v>3379</v>
      </c>
      <c r="N469" s="1" t="s">
        <v>3380</v>
      </c>
      <c r="O469" s="1" t="s">
        <v>1167</v>
      </c>
      <c r="P469" s="1">
        <v>7336</v>
      </c>
      <c r="Q469" s="1" t="s">
        <v>3381</v>
      </c>
      <c r="R469" s="1" t="s">
        <v>201</v>
      </c>
      <c r="S469" s="1">
        <v>5973</v>
      </c>
      <c r="T469" s="1" t="s">
        <v>201</v>
      </c>
    </row>
    <row r="470" spans="1:20" ht="15" customHeight="1" x14ac:dyDescent="0.25">
      <c r="A470" t="s">
        <v>1706</v>
      </c>
      <c r="B470" t="s">
        <v>563</v>
      </c>
      <c r="C470" s="35">
        <v>32594</v>
      </c>
      <c r="D470" s="1" t="str">
        <f>LEFT(PLAYERIDMAP[[#This Row],[PLAYERNAME]],FIND(" ",PLAYERIDMAP[[#This Row],[PLAYERNAME]],1))</f>
        <v xml:space="preserve">Matt </v>
      </c>
      <c r="E470" s="1" t="str">
        <f>MID(PLAYERIDMAP[PLAYERNAME],FIND(" ",PLAYERIDMAP[PLAYERNAME],1)+1,255)</f>
        <v>Harvey</v>
      </c>
      <c r="F470" t="s">
        <v>1050</v>
      </c>
      <c r="G470" t="s">
        <v>2163</v>
      </c>
      <c r="H470" s="2">
        <v>11713</v>
      </c>
      <c r="I470">
        <v>518774</v>
      </c>
      <c r="J470" t="s">
        <v>563</v>
      </c>
      <c r="K470" s="1">
        <v>1765811</v>
      </c>
      <c r="L470" s="1" t="s">
        <v>563</v>
      </c>
      <c r="M470" s="1" t="s">
        <v>3382</v>
      </c>
      <c r="N470" s="3" t="s">
        <v>2205</v>
      </c>
      <c r="O470" s="1" t="s">
        <v>1706</v>
      </c>
      <c r="P470" s="1">
        <v>9245</v>
      </c>
      <c r="Q470" s="1" t="s">
        <v>3383</v>
      </c>
      <c r="R470" s="1" t="s">
        <v>563</v>
      </c>
      <c r="S470" s="1">
        <v>31214</v>
      </c>
      <c r="T470" s="1" t="s">
        <v>563</v>
      </c>
    </row>
    <row r="471" spans="1:20" x14ac:dyDescent="0.25">
      <c r="A471" t="s">
        <v>2047</v>
      </c>
      <c r="B471" t="s">
        <v>961</v>
      </c>
      <c r="C471" s="35">
        <v>31059</v>
      </c>
      <c r="D471" s="1" t="str">
        <f>LEFT(PLAYERIDMAP[[#This Row],[PLAYERNAME]],FIND(" ",PLAYERIDMAP[[#This Row],[PLAYERNAME]],1))</f>
        <v xml:space="preserve">Chris </v>
      </c>
      <c r="E471" s="1" t="str">
        <f>MID(PLAYERIDMAP[PLAYERNAME],FIND(" ",PLAYERIDMAP[PLAYERNAME],1)+1,255)</f>
        <v>Hatcher</v>
      </c>
      <c r="F471" t="s">
        <v>1057</v>
      </c>
      <c r="G471" t="s">
        <v>2163</v>
      </c>
      <c r="H471" s="2">
        <v>3299</v>
      </c>
      <c r="I471">
        <v>501822</v>
      </c>
      <c r="J471" t="s">
        <v>961</v>
      </c>
      <c r="K471" s="1">
        <v>1473576</v>
      </c>
      <c r="L471" s="1" t="s">
        <v>961</v>
      </c>
      <c r="M471" s="3" t="s">
        <v>2205</v>
      </c>
      <c r="N471" s="1" t="s">
        <v>3384</v>
      </c>
      <c r="O471" s="1" t="s">
        <v>2047</v>
      </c>
      <c r="P471" s="1">
        <v>8806</v>
      </c>
      <c r="Q471" s="1" t="s">
        <v>3385</v>
      </c>
      <c r="R471" s="1" t="s">
        <v>961</v>
      </c>
      <c r="S471" s="1">
        <v>30648</v>
      </c>
      <c r="T471" s="1" t="s">
        <v>961</v>
      </c>
    </row>
    <row r="472" spans="1:20" x14ac:dyDescent="0.25">
      <c r="A472" t="s">
        <v>1109</v>
      </c>
      <c r="B472" t="s">
        <v>3386</v>
      </c>
      <c r="C472" s="35">
        <v>31705</v>
      </c>
      <c r="D472" s="1" t="str">
        <f>LEFT(PLAYERIDMAP[[#This Row],[PLAYERNAME]],FIND(" ",PLAYERIDMAP[[#This Row],[PLAYERNAME]],1))</f>
        <v xml:space="preserve">Reese </v>
      </c>
      <c r="E472" s="1" t="str">
        <f>MID(PLAYERIDMAP[PLAYERNAME],FIND(" ",PLAYERIDMAP[PLAYERNAME],1)+1,255)</f>
        <v>Havens</v>
      </c>
      <c r="F472" t="s">
        <v>1050</v>
      </c>
      <c r="G472" t="s">
        <v>5</v>
      </c>
      <c r="H472" s="2" t="s">
        <v>3387</v>
      </c>
      <c r="I472">
        <v>458704</v>
      </c>
      <c r="J472" t="s">
        <v>3386</v>
      </c>
      <c r="K472" s="3" t="s">
        <v>2205</v>
      </c>
      <c r="L472" s="3" t="s">
        <v>2205</v>
      </c>
      <c r="M472" s="3" t="s">
        <v>2205</v>
      </c>
      <c r="N472" s="3" t="s">
        <v>2205</v>
      </c>
      <c r="O472" s="3" t="s">
        <v>2205</v>
      </c>
      <c r="P472" s="3" t="s">
        <v>2205</v>
      </c>
      <c r="Q472" s="3" t="s">
        <v>2205</v>
      </c>
      <c r="R472" s="3" t="s">
        <v>2205</v>
      </c>
      <c r="S472" s="3"/>
      <c r="T472" s="1"/>
    </row>
    <row r="473" spans="1:20" x14ac:dyDescent="0.25">
      <c r="A473" t="s">
        <v>2052</v>
      </c>
      <c r="B473" t="s">
        <v>679</v>
      </c>
      <c r="C473" s="35">
        <v>26654</v>
      </c>
      <c r="D473" s="1" t="str">
        <f>LEFT(PLAYERIDMAP[[#This Row],[PLAYERNAME]],FIND(" ",PLAYERIDMAP[[#This Row],[PLAYERNAME]],1))</f>
        <v xml:space="preserve">LaTroy </v>
      </c>
      <c r="E473" s="1" t="str">
        <f>MID(PLAYERIDMAP[PLAYERNAME],FIND(" ",PLAYERIDMAP[PLAYERNAME],1)+1,255)</f>
        <v>Hawkins</v>
      </c>
      <c r="F473" t="s">
        <v>1038</v>
      </c>
      <c r="G473" t="s">
        <v>2163</v>
      </c>
      <c r="H473" s="2">
        <v>729</v>
      </c>
      <c r="I473">
        <v>115629</v>
      </c>
      <c r="J473" t="s">
        <v>679</v>
      </c>
      <c r="K473" s="1">
        <v>7696</v>
      </c>
      <c r="L473" s="1" t="s">
        <v>679</v>
      </c>
      <c r="M473" s="1" t="s">
        <v>3388</v>
      </c>
      <c r="N473" s="1" t="s">
        <v>3389</v>
      </c>
      <c r="O473" s="1" t="s">
        <v>2052</v>
      </c>
      <c r="P473" s="1">
        <v>5336</v>
      </c>
      <c r="Q473" s="1" t="s">
        <v>3390</v>
      </c>
      <c r="R473" s="1" t="s">
        <v>679</v>
      </c>
      <c r="S473" s="1">
        <v>3176</v>
      </c>
      <c r="T473" s="1" t="s">
        <v>679</v>
      </c>
    </row>
    <row r="474" spans="1:20" x14ac:dyDescent="0.25">
      <c r="A474" t="s">
        <v>1418</v>
      </c>
      <c r="B474" t="s">
        <v>175</v>
      </c>
      <c r="C474" s="35">
        <v>30811</v>
      </c>
      <c r="D474" s="1" t="str">
        <f>LEFT(PLAYERIDMAP[[#This Row],[PLAYERNAME]],FIND(" ",PLAYERIDMAP[[#This Row],[PLAYERNAME]],1))</f>
        <v xml:space="preserve">Chase </v>
      </c>
      <c r="E474" s="1" t="str">
        <f>MID(PLAYERIDMAP[PLAYERNAME],FIND(" ",PLAYERIDMAP[PLAYERNAME],1)+1,255)</f>
        <v>Headley</v>
      </c>
      <c r="F474" t="s">
        <v>1051</v>
      </c>
      <c r="G474" t="s">
        <v>6</v>
      </c>
      <c r="H474" s="2">
        <v>4720</v>
      </c>
      <c r="I474">
        <v>452104</v>
      </c>
      <c r="J474" t="s">
        <v>175</v>
      </c>
      <c r="K474" s="1">
        <v>1103791</v>
      </c>
      <c r="L474" s="1" t="s">
        <v>175</v>
      </c>
      <c r="M474" s="1" t="s">
        <v>3391</v>
      </c>
      <c r="N474" s="1" t="s">
        <v>3392</v>
      </c>
      <c r="O474" s="1" t="s">
        <v>1418</v>
      </c>
      <c r="P474" s="1">
        <v>8057</v>
      </c>
      <c r="Q474" s="1" t="s">
        <v>3393</v>
      </c>
      <c r="R474" s="1" t="s">
        <v>175</v>
      </c>
      <c r="S474" s="1">
        <v>28809</v>
      </c>
      <c r="T474" s="1" t="s">
        <v>175</v>
      </c>
    </row>
    <row r="475" spans="1:20" ht="15" customHeight="1" x14ac:dyDescent="0.25">
      <c r="A475" t="s">
        <v>1356</v>
      </c>
      <c r="B475" t="s">
        <v>267</v>
      </c>
      <c r="C475" s="35">
        <v>32613</v>
      </c>
      <c r="D475" s="1" t="str">
        <f>LEFT(PLAYERIDMAP[[#This Row],[PLAYERNAME]],FIND(" ",PLAYERIDMAP[[#This Row],[PLAYERNAME]],1))</f>
        <v xml:space="preserve">Adeiny </v>
      </c>
      <c r="E475" s="1" t="str">
        <f>MID(PLAYERIDMAP[PLAYERNAME],FIND(" ",PLAYERIDMAP[PLAYERNAME],1)+1,255)</f>
        <v>Hechavarria</v>
      </c>
      <c r="F475" t="s">
        <v>1057</v>
      </c>
      <c r="G475" t="s">
        <v>1219</v>
      </c>
      <c r="H475" s="2">
        <v>10459</v>
      </c>
      <c r="I475">
        <v>588751</v>
      </c>
      <c r="J475" t="s">
        <v>267</v>
      </c>
      <c r="K475" s="1">
        <v>1744722</v>
      </c>
      <c r="L475" s="1" t="s">
        <v>267</v>
      </c>
      <c r="M475" s="3" t="s">
        <v>2205</v>
      </c>
      <c r="N475" s="3" t="s">
        <v>2205</v>
      </c>
      <c r="O475" s="1" t="s">
        <v>1356</v>
      </c>
      <c r="P475" s="1">
        <v>9259</v>
      </c>
      <c r="Q475" s="1" t="s">
        <v>3394</v>
      </c>
      <c r="R475" s="1" t="s">
        <v>267</v>
      </c>
      <c r="S475" s="1">
        <v>31049</v>
      </c>
      <c r="T475" s="1" t="s">
        <v>267</v>
      </c>
    </row>
    <row r="476" spans="1:20" ht="15" customHeight="1" x14ac:dyDescent="0.25">
      <c r="A476" t="s">
        <v>1939</v>
      </c>
      <c r="B476" t="s">
        <v>808</v>
      </c>
      <c r="C476" s="35">
        <v>31482</v>
      </c>
      <c r="D476" s="1" t="str">
        <f>LEFT(PLAYERIDMAP[[#This Row],[PLAYERNAME]],FIND(" ",PLAYERIDMAP[[#This Row],[PLAYERNAME]],1))</f>
        <v xml:space="preserve">Jeremy </v>
      </c>
      <c r="E476" s="1" t="str">
        <f>MID(PLAYERIDMAP[PLAYERNAME],FIND(" ",PLAYERIDMAP[PLAYERNAME],1)+1,255)</f>
        <v>Hefner</v>
      </c>
      <c r="F476" t="s">
        <v>1050</v>
      </c>
      <c r="G476" t="s">
        <v>2163</v>
      </c>
      <c r="H476" s="2">
        <v>1989</v>
      </c>
      <c r="I476">
        <v>458550</v>
      </c>
      <c r="J476" t="s">
        <v>808</v>
      </c>
      <c r="K476" s="1">
        <v>1741379</v>
      </c>
      <c r="L476" s="1" t="s">
        <v>808</v>
      </c>
      <c r="M476" s="1" t="s">
        <v>3395</v>
      </c>
      <c r="N476" s="3" t="s">
        <v>2205</v>
      </c>
      <c r="O476" s="1" t="s">
        <v>1939</v>
      </c>
      <c r="P476" s="1">
        <v>9162</v>
      </c>
      <c r="Q476" s="1" t="s">
        <v>3396</v>
      </c>
      <c r="R476" s="1" t="s">
        <v>808</v>
      </c>
      <c r="S476" s="1">
        <v>30870</v>
      </c>
      <c r="T476" s="1" t="s">
        <v>808</v>
      </c>
    </row>
    <row r="477" spans="1:20" ht="15" customHeight="1" x14ac:dyDescent="0.25">
      <c r="A477" t="s">
        <v>1545</v>
      </c>
      <c r="B477" t="s">
        <v>327</v>
      </c>
      <c r="C477" s="35">
        <v>31030</v>
      </c>
      <c r="D477" s="1" t="str">
        <f>LEFT(PLAYERIDMAP[[#This Row],[PLAYERNAME]],FIND(" ",PLAYERIDMAP[[#This Row],[PLAYERNAME]],1))</f>
        <v xml:space="preserve">Chris </v>
      </c>
      <c r="E477" s="1" t="str">
        <f>MID(PLAYERIDMAP[PLAYERNAME],FIND(" ",PLAYERIDMAP[PLAYERNAME],1)+1,255)</f>
        <v>Heisey</v>
      </c>
      <c r="F477" t="s">
        <v>1040</v>
      </c>
      <c r="G477" t="s">
        <v>1222</v>
      </c>
      <c r="H477" s="2">
        <v>3978</v>
      </c>
      <c r="I477">
        <v>502317</v>
      </c>
      <c r="J477" t="s">
        <v>327</v>
      </c>
      <c r="K477" s="1">
        <v>1603026</v>
      </c>
      <c r="L477" s="1" t="s">
        <v>327</v>
      </c>
      <c r="M477" s="1" t="s">
        <v>3397</v>
      </c>
      <c r="N477" s="1" t="s">
        <v>3398</v>
      </c>
      <c r="O477" s="1" t="s">
        <v>1545</v>
      </c>
      <c r="P477" s="1">
        <v>8617</v>
      </c>
      <c r="Q477" s="1" t="s">
        <v>3399</v>
      </c>
      <c r="R477" s="1" t="s">
        <v>327</v>
      </c>
      <c r="S477" s="1">
        <v>30519</v>
      </c>
      <c r="T477" s="1" t="s">
        <v>327</v>
      </c>
    </row>
    <row r="478" spans="1:20" ht="15" customHeight="1" x14ac:dyDescent="0.25">
      <c r="A478" t="s">
        <v>1785</v>
      </c>
      <c r="B478" t="s">
        <v>737</v>
      </c>
      <c r="C478" s="35">
        <v>31875</v>
      </c>
      <c r="D478" s="1" t="str">
        <f>LEFT(PLAYERIDMAP[[#This Row],[PLAYERNAME]],FIND(" ",PLAYERIDMAP[[#This Row],[PLAYERNAME]],1))</f>
        <v xml:space="preserve">Jeremy </v>
      </c>
      <c r="E478" s="1" t="str">
        <f>MID(PLAYERIDMAP[PLAYERNAME],FIND(" ",PLAYERIDMAP[PLAYERNAME],1)+1,255)</f>
        <v>Hellickson</v>
      </c>
      <c r="F478" t="s">
        <v>1039</v>
      </c>
      <c r="G478" t="s">
        <v>2163</v>
      </c>
      <c r="H478" s="2">
        <v>4371</v>
      </c>
      <c r="I478">
        <v>476451</v>
      </c>
      <c r="J478" t="s">
        <v>737</v>
      </c>
      <c r="K478" s="1">
        <v>1619226</v>
      </c>
      <c r="L478" s="1" t="s">
        <v>737</v>
      </c>
      <c r="M478" s="1" t="s">
        <v>3400</v>
      </c>
      <c r="N478" s="1" t="s">
        <v>3401</v>
      </c>
      <c r="O478" s="1" t="s">
        <v>1785</v>
      </c>
      <c r="P478" s="1">
        <v>8415</v>
      </c>
      <c r="Q478" s="1" t="s">
        <v>3402</v>
      </c>
      <c r="R478" s="1" t="s">
        <v>737</v>
      </c>
      <c r="S478" s="1">
        <v>30506</v>
      </c>
      <c r="T478" s="1" t="s">
        <v>737</v>
      </c>
    </row>
    <row r="479" spans="1:20" x14ac:dyDescent="0.25">
      <c r="A479" t="s">
        <v>1520</v>
      </c>
      <c r="B479" t="s">
        <v>195</v>
      </c>
      <c r="C479" s="35">
        <v>26896</v>
      </c>
      <c r="D479" s="1" t="str">
        <f>LEFT(PLAYERIDMAP[[#This Row],[PLAYERNAME]],FIND(" ",PLAYERIDMAP[[#This Row],[PLAYERNAME]],1))</f>
        <v xml:space="preserve">Todd </v>
      </c>
      <c r="E479" s="1" t="str">
        <f>MID(PLAYERIDMAP[PLAYERNAME],FIND(" ",PLAYERIDMAP[PLAYERNAME],1)+1,255)</f>
        <v>Helton</v>
      </c>
      <c r="F479" t="s">
        <v>1038</v>
      </c>
      <c r="G479" t="s">
        <v>4</v>
      </c>
      <c r="H479" s="2">
        <v>432</v>
      </c>
      <c r="I479">
        <v>115732</v>
      </c>
      <c r="J479" t="s">
        <v>195</v>
      </c>
      <c r="K479" s="1">
        <v>7700</v>
      </c>
      <c r="L479" s="1" t="s">
        <v>195</v>
      </c>
      <c r="M479" s="1" t="s">
        <v>3403</v>
      </c>
      <c r="N479" s="1" t="s">
        <v>3404</v>
      </c>
      <c r="O479" s="1" t="s">
        <v>1520</v>
      </c>
      <c r="P479" s="1">
        <v>5870</v>
      </c>
      <c r="Q479" s="1" t="s">
        <v>3405</v>
      </c>
      <c r="R479" s="1" t="s">
        <v>195</v>
      </c>
      <c r="S479" s="1">
        <v>3709</v>
      </c>
      <c r="T479" s="1" t="s">
        <v>195</v>
      </c>
    </row>
    <row r="480" spans="1:20" ht="15" customHeight="1" x14ac:dyDescent="0.25">
      <c r="A480" t="s">
        <v>1961</v>
      </c>
      <c r="B480" t="s">
        <v>604</v>
      </c>
      <c r="C480" s="35">
        <v>30245</v>
      </c>
      <c r="D480" s="1" t="str">
        <f>LEFT(PLAYERIDMAP[[#This Row],[PLAYERNAME]],FIND(" ",PLAYERIDMAP[[#This Row],[PLAYERNAME]],1))</f>
        <v xml:space="preserve">Jim </v>
      </c>
      <c r="E480" s="1" t="str">
        <f>MID(PLAYERIDMAP[PLAYERNAME],FIND(" ",PLAYERIDMAP[PLAYERNAME],1)+1,255)</f>
        <v>Henderson</v>
      </c>
      <c r="F480" t="s">
        <v>1047</v>
      </c>
      <c r="G480" t="s">
        <v>2163</v>
      </c>
      <c r="H480" s="2">
        <v>6653</v>
      </c>
      <c r="I480">
        <v>449104</v>
      </c>
      <c r="J480" t="s">
        <v>604</v>
      </c>
      <c r="K480" s="1">
        <v>1803887</v>
      </c>
      <c r="L480" s="1" t="s">
        <v>604</v>
      </c>
      <c r="M480" s="1" t="s">
        <v>3406</v>
      </c>
      <c r="N480" s="3" t="s">
        <v>2205</v>
      </c>
      <c r="O480" s="1" t="s">
        <v>1961</v>
      </c>
      <c r="P480" s="1">
        <v>9248</v>
      </c>
      <c r="Q480" s="1" t="s">
        <v>3407</v>
      </c>
      <c r="R480" s="1" t="s">
        <v>604</v>
      </c>
      <c r="S480" s="1">
        <v>31169</v>
      </c>
      <c r="T480" s="1" t="s">
        <v>604</v>
      </c>
    </row>
    <row r="481" spans="1:20" ht="15" customHeight="1" x14ac:dyDescent="0.25">
      <c r="A481" t="s">
        <v>1860</v>
      </c>
      <c r="B481" t="s">
        <v>1017</v>
      </c>
      <c r="C481" s="35">
        <v>32549</v>
      </c>
      <c r="D481" s="1" t="str">
        <f>LEFT(PLAYERIDMAP[[#This Row],[PLAYERNAME]],FIND(" ",PLAYERIDMAP[[#This Row],[PLAYERNAME]],1))</f>
        <v xml:space="preserve">Liam </v>
      </c>
      <c r="E481" s="1" t="str">
        <f>MID(PLAYERIDMAP[PLAYERNAME],FIND(" ",PLAYERIDMAP[PLAYERNAME],1)+1,255)</f>
        <v>Hendriks</v>
      </c>
      <c r="F481" t="s">
        <v>1052</v>
      </c>
      <c r="G481" t="s">
        <v>2163</v>
      </c>
      <c r="H481" s="2">
        <v>3548</v>
      </c>
      <c r="I481">
        <v>521230</v>
      </c>
      <c r="J481" t="s">
        <v>1017</v>
      </c>
      <c r="K481" s="1">
        <v>1756629</v>
      </c>
      <c r="L481" s="1" t="s">
        <v>1017</v>
      </c>
      <c r="M481" s="1" t="s">
        <v>3408</v>
      </c>
      <c r="N481" s="1" t="s">
        <v>3409</v>
      </c>
      <c r="O481" s="1" t="s">
        <v>1860</v>
      </c>
      <c r="P481" s="1">
        <v>9057</v>
      </c>
      <c r="Q481" s="1" t="s">
        <v>3410</v>
      </c>
      <c r="R481" s="1" t="s">
        <v>1017</v>
      </c>
      <c r="S481" s="1">
        <v>31755</v>
      </c>
      <c r="T481" s="1" t="s">
        <v>1017</v>
      </c>
    </row>
    <row r="482" spans="1:20" ht="15" customHeight="1" x14ac:dyDescent="0.25">
      <c r="A482" t="s">
        <v>1769</v>
      </c>
      <c r="B482" t="s">
        <v>718</v>
      </c>
      <c r="C482" s="35">
        <v>31180</v>
      </c>
      <c r="D482" s="1" t="str">
        <f>LEFT(PLAYERIDMAP[[#This Row],[PLAYERNAME]],FIND(" ",PLAYERIDMAP[[#This Row],[PLAYERNAME]],1))</f>
        <v xml:space="preserve">David </v>
      </c>
      <c r="E482" s="1" t="str">
        <f>MID(PLAYERIDMAP[PLAYERNAME],FIND(" ",PLAYERIDMAP[PLAYERNAME],1)+1,255)</f>
        <v>Hernandez</v>
      </c>
      <c r="F482" t="s">
        <v>1042</v>
      </c>
      <c r="G482" t="s">
        <v>2163</v>
      </c>
      <c r="H482" s="2">
        <v>4259</v>
      </c>
      <c r="I482">
        <v>456696</v>
      </c>
      <c r="J482" t="s">
        <v>718</v>
      </c>
      <c r="K482" s="1">
        <v>1630080</v>
      </c>
      <c r="L482" s="1" t="s">
        <v>718</v>
      </c>
      <c r="M482" s="1" t="s">
        <v>3411</v>
      </c>
      <c r="N482" s="1" t="s">
        <v>3412</v>
      </c>
      <c r="O482" s="1" t="s">
        <v>1769</v>
      </c>
      <c r="P482" s="1">
        <v>8498</v>
      </c>
      <c r="Q482" s="1" t="s">
        <v>3413</v>
      </c>
      <c r="R482" s="1" t="s">
        <v>718</v>
      </c>
      <c r="S482" s="1">
        <v>30058</v>
      </c>
      <c r="T482" s="1" t="s">
        <v>718</v>
      </c>
    </row>
    <row r="483" spans="1:20" ht="15" customHeight="1" x14ac:dyDescent="0.25">
      <c r="A483" t="s">
        <v>1644</v>
      </c>
      <c r="B483" t="s">
        <v>568</v>
      </c>
      <c r="C483" s="35">
        <v>31510</v>
      </c>
      <c r="D483" s="1" t="str">
        <f>LEFT(PLAYERIDMAP[[#This Row],[PLAYERNAME]],FIND(" ",PLAYERIDMAP[[#This Row],[PLAYERNAME]],1))</f>
        <v xml:space="preserve">Felix </v>
      </c>
      <c r="E483" s="1" t="str">
        <f>MID(PLAYERIDMAP[PLAYERNAME],FIND(" ",PLAYERIDMAP[PLAYERNAME],1)+1,255)</f>
        <v>Hernandez</v>
      </c>
      <c r="F483" t="s">
        <v>1049</v>
      </c>
      <c r="G483" t="s">
        <v>2163</v>
      </c>
      <c r="H483" s="2">
        <v>4772</v>
      </c>
      <c r="I483">
        <v>433587</v>
      </c>
      <c r="J483" t="s">
        <v>568</v>
      </c>
      <c r="K483" s="1">
        <v>541516</v>
      </c>
      <c r="L483" s="1" t="s">
        <v>568</v>
      </c>
      <c r="M483" s="1" t="s">
        <v>3414</v>
      </c>
      <c r="N483" s="1" t="s">
        <v>3415</v>
      </c>
      <c r="O483" s="1" t="s">
        <v>1644</v>
      </c>
      <c r="P483" s="1">
        <v>7487</v>
      </c>
      <c r="Q483" s="1" t="s">
        <v>3416</v>
      </c>
      <c r="R483" s="1" t="s">
        <v>568</v>
      </c>
      <c r="S483" s="1">
        <v>6194</v>
      </c>
      <c r="T483" s="1" t="s">
        <v>568</v>
      </c>
    </row>
    <row r="484" spans="1:20" ht="15" customHeight="1" x14ac:dyDescent="0.25">
      <c r="A484" t="s">
        <v>1119</v>
      </c>
      <c r="B484" t="s">
        <v>3417</v>
      </c>
      <c r="C484" s="35">
        <v>32027</v>
      </c>
      <c r="D484" s="1" t="str">
        <f>LEFT(PLAYERIDMAP[[#This Row],[PLAYERNAME]],FIND(" ",PLAYERIDMAP[[#This Row],[PLAYERNAME]],1))</f>
        <v xml:space="preserve">Gorkys </v>
      </c>
      <c r="E484" s="1" t="str">
        <f>MID(PLAYERIDMAP[PLAYERNAME],FIND(" ",PLAYERIDMAP[PLAYERNAME],1)+1,255)</f>
        <v>Hernandez</v>
      </c>
      <c r="F484" t="s">
        <v>1057</v>
      </c>
      <c r="G484" t="s">
        <v>1222</v>
      </c>
      <c r="H484" s="2">
        <v>4146</v>
      </c>
      <c r="I484">
        <v>491676</v>
      </c>
      <c r="J484" t="s">
        <v>3417</v>
      </c>
      <c r="K484" s="1">
        <v>1599715</v>
      </c>
      <c r="L484" s="1" t="s">
        <v>3417</v>
      </c>
      <c r="M484" s="3" t="s">
        <v>2205</v>
      </c>
      <c r="N484" s="3" t="s">
        <v>2205</v>
      </c>
      <c r="O484" s="1" t="s">
        <v>1119</v>
      </c>
      <c r="P484" s="1">
        <v>9188</v>
      </c>
      <c r="Q484" s="1" t="s">
        <v>3418</v>
      </c>
      <c r="R484" s="1" t="s">
        <v>3417</v>
      </c>
      <c r="S484" s="1"/>
      <c r="T484" s="1"/>
    </row>
    <row r="485" spans="1:20" ht="15" customHeight="1" x14ac:dyDescent="0.25">
      <c r="A485" t="s">
        <v>1128</v>
      </c>
      <c r="B485" t="s">
        <v>3419</v>
      </c>
      <c r="C485" s="35">
        <v>30859</v>
      </c>
      <c r="D485" s="1" t="str">
        <f>LEFT(PLAYERIDMAP[[#This Row],[PLAYERNAME]],FIND(" ",PLAYERIDMAP[[#This Row],[PLAYERNAME]],1))</f>
        <v xml:space="preserve">Luis </v>
      </c>
      <c r="E485" s="1" t="str">
        <f>MID(PLAYERIDMAP[PLAYERNAME],FIND(" ",PLAYERIDMAP[PLAYERNAME],1)+1,255)</f>
        <v>Hernandez</v>
      </c>
      <c r="F485" t="s">
        <v>1036</v>
      </c>
      <c r="G485" t="s">
        <v>1219</v>
      </c>
      <c r="H485" s="2">
        <v>3206</v>
      </c>
      <c r="I485">
        <v>434682</v>
      </c>
      <c r="J485" t="s">
        <v>3419</v>
      </c>
      <c r="K485" s="1">
        <v>533264</v>
      </c>
      <c r="L485" s="1" t="s">
        <v>3420</v>
      </c>
      <c r="M485" s="1" t="s">
        <v>3421</v>
      </c>
      <c r="N485" s="1" t="s">
        <v>3422</v>
      </c>
      <c r="O485" s="1" t="s">
        <v>1128</v>
      </c>
      <c r="P485" s="1">
        <v>8066</v>
      </c>
      <c r="Q485" s="1" t="s">
        <v>3423</v>
      </c>
      <c r="R485" s="3" t="s">
        <v>2205</v>
      </c>
      <c r="S485" s="3"/>
      <c r="T485" s="1"/>
    </row>
    <row r="486" spans="1:20" x14ac:dyDescent="0.25">
      <c r="A486" t="s">
        <v>1280</v>
      </c>
      <c r="B486" t="s">
        <v>412</v>
      </c>
      <c r="C486" s="35">
        <v>27900</v>
      </c>
      <c r="D486" s="1" t="str">
        <f>LEFT(PLAYERIDMAP[[#This Row],[PLAYERNAME]],FIND(" ",PLAYERIDMAP[[#This Row],[PLAYERNAME]],1))</f>
        <v xml:space="preserve">Ramon </v>
      </c>
      <c r="E486" s="1" t="str">
        <f>MID(PLAYERIDMAP[PLAYERNAME],FIND(" ",PLAYERIDMAP[PLAYERNAME],1)+1,255)</f>
        <v>Hernandez</v>
      </c>
      <c r="F486" t="s">
        <v>1038</v>
      </c>
      <c r="G486" t="s">
        <v>1215</v>
      </c>
      <c r="H486" s="2">
        <v>918</v>
      </c>
      <c r="I486">
        <v>150421</v>
      </c>
      <c r="J486" t="s">
        <v>412</v>
      </c>
      <c r="K486" s="1">
        <v>21581</v>
      </c>
      <c r="L486" s="1" t="s">
        <v>412</v>
      </c>
      <c r="M486" s="1" t="s">
        <v>3424</v>
      </c>
      <c r="N486" s="1" t="s">
        <v>3425</v>
      </c>
      <c r="O486" s="1" t="s">
        <v>1280</v>
      </c>
      <c r="P486" s="1">
        <v>6258</v>
      </c>
      <c r="Q486" s="1" t="s">
        <v>3426</v>
      </c>
      <c r="R486" s="1" t="s">
        <v>412</v>
      </c>
      <c r="S486" s="1"/>
      <c r="T486" s="1"/>
    </row>
    <row r="487" spans="1:20" ht="15" customHeight="1" x14ac:dyDescent="0.25">
      <c r="A487" t="s">
        <v>1399</v>
      </c>
      <c r="B487" t="s">
        <v>336</v>
      </c>
      <c r="C487" s="35">
        <v>30989</v>
      </c>
      <c r="D487" s="1" t="str">
        <f>LEFT(PLAYERIDMAP[[#This Row],[PLAYERNAME]],FIND(" ",PLAYERIDMAP[[#This Row],[PLAYERNAME]],1))</f>
        <v xml:space="preserve">Jonathan </v>
      </c>
      <c r="E487" s="1" t="str">
        <f>MID(PLAYERIDMAP[PLAYERNAME],FIND(" ",PLAYERIDMAP[PLAYERNAME],1)+1,255)</f>
        <v>Herrera</v>
      </c>
      <c r="F487" t="s">
        <v>1029</v>
      </c>
      <c r="G487" t="s">
        <v>5</v>
      </c>
      <c r="H487" s="2">
        <v>4182</v>
      </c>
      <c r="I487">
        <v>468406</v>
      </c>
      <c r="J487" t="s">
        <v>336</v>
      </c>
      <c r="K487" s="1">
        <v>1102926</v>
      </c>
      <c r="L487" s="1" t="s">
        <v>336</v>
      </c>
      <c r="M487" s="1" t="s">
        <v>3427</v>
      </c>
      <c r="N487" s="1" t="s">
        <v>3428</v>
      </c>
      <c r="O487" s="1" t="s">
        <v>1399</v>
      </c>
      <c r="P487" s="1">
        <v>8235</v>
      </c>
      <c r="Q487" s="1" t="s">
        <v>3429</v>
      </c>
      <c r="R487" s="1" t="s">
        <v>336</v>
      </c>
      <c r="S487" s="1">
        <v>29119</v>
      </c>
      <c r="T487" s="1" t="s">
        <v>336</v>
      </c>
    </row>
    <row r="488" spans="1:20" ht="15" customHeight="1" x14ac:dyDescent="0.25">
      <c r="A488" t="s">
        <v>1798</v>
      </c>
      <c r="B488" t="s">
        <v>699</v>
      </c>
      <c r="C488" s="35">
        <v>32873</v>
      </c>
      <c r="D488" s="1" t="str">
        <f>LEFT(PLAYERIDMAP[[#This Row],[PLAYERNAME]],FIND(" ",PLAYERIDMAP[[#This Row],[PLAYERNAME]],1))</f>
        <v xml:space="preserve">Kelvin </v>
      </c>
      <c r="E488" s="1" t="str">
        <f>MID(PLAYERIDMAP[PLAYERNAME],FIND(" ",PLAYERIDMAP[PLAYERNAME],1)+1,255)</f>
        <v>Herrera</v>
      </c>
      <c r="F488" t="s">
        <v>1046</v>
      </c>
      <c r="G488" t="s">
        <v>2163</v>
      </c>
      <c r="H488" s="2">
        <v>6033</v>
      </c>
      <c r="I488">
        <v>516969</v>
      </c>
      <c r="J488" t="s">
        <v>699</v>
      </c>
      <c r="K488" s="1">
        <v>1897843</v>
      </c>
      <c r="L488" s="1" t="s">
        <v>699</v>
      </c>
      <c r="M488" s="3" t="s">
        <v>2205</v>
      </c>
      <c r="N488" s="1" t="s">
        <v>3430</v>
      </c>
      <c r="O488" s="1" t="s">
        <v>1798</v>
      </c>
      <c r="P488" s="1">
        <v>9089</v>
      </c>
      <c r="Q488" s="1" t="s">
        <v>3431</v>
      </c>
      <c r="R488" s="1" t="s">
        <v>699</v>
      </c>
      <c r="S488" s="1">
        <v>32029</v>
      </c>
      <c r="T488" s="1" t="s">
        <v>699</v>
      </c>
    </row>
    <row r="489" spans="1:20" x14ac:dyDescent="0.25">
      <c r="A489" t="s">
        <v>3432</v>
      </c>
      <c r="B489" t="s">
        <v>370</v>
      </c>
      <c r="C489" s="35">
        <v>32105</v>
      </c>
      <c r="D489" s="1" t="str">
        <f>LEFT(PLAYERIDMAP[[#This Row],[PLAYERNAME]],FIND(" ",PLAYERIDMAP[[#This Row],[PLAYERNAME]],1))</f>
        <v xml:space="preserve">Chris </v>
      </c>
      <c r="E489" s="1" t="str">
        <f>MID(PLAYERIDMAP[PLAYERNAME],FIND(" ",PLAYERIDMAP[PLAYERNAME],1)+1,255)</f>
        <v>Herrmann</v>
      </c>
      <c r="F489" s="4" t="s">
        <v>2205</v>
      </c>
      <c r="G489" s="4" t="s">
        <v>2205</v>
      </c>
      <c r="H489" s="2">
        <v>9284</v>
      </c>
      <c r="I489" s="4" t="s">
        <v>2205</v>
      </c>
      <c r="J489" s="4" t="s">
        <v>2205</v>
      </c>
      <c r="K489" s="3" t="s">
        <v>2205</v>
      </c>
      <c r="L489" s="3" t="s">
        <v>2205</v>
      </c>
      <c r="M489" s="3" t="s">
        <v>2205</v>
      </c>
      <c r="N489" s="3" t="s">
        <v>2205</v>
      </c>
      <c r="O489" s="3" t="s">
        <v>2205</v>
      </c>
      <c r="P489" s="3" t="s">
        <v>2205</v>
      </c>
      <c r="Q489" s="3" t="s">
        <v>2205</v>
      </c>
      <c r="R489" s="3" t="s">
        <v>2205</v>
      </c>
      <c r="S489" s="3">
        <v>31998</v>
      </c>
      <c r="T489" s="1" t="s">
        <v>370</v>
      </c>
    </row>
    <row r="490" spans="1:20" ht="15" customHeight="1" x14ac:dyDescent="0.25">
      <c r="A490" t="s">
        <v>1314</v>
      </c>
      <c r="B490" t="s">
        <v>448</v>
      </c>
      <c r="C490" s="35">
        <v>30573</v>
      </c>
      <c r="D490" s="1" t="str">
        <f>LEFT(PLAYERIDMAP[[#This Row],[PLAYERNAME]],FIND(" ",PLAYERIDMAP[[#This Row],[PLAYERNAME]],1))</f>
        <v xml:space="preserve">John </v>
      </c>
      <c r="E490" s="1" t="str">
        <f>MID(PLAYERIDMAP[PLAYERNAME],FIND(" ",PLAYERIDMAP[PLAYERNAME],1)+1,255)</f>
        <v>Hester</v>
      </c>
      <c r="F490" t="s">
        <v>1035</v>
      </c>
      <c r="G490" t="s">
        <v>1215</v>
      </c>
      <c r="H490" s="2">
        <v>877</v>
      </c>
      <c r="I490">
        <v>452105</v>
      </c>
      <c r="J490" t="s">
        <v>448</v>
      </c>
      <c r="K490" s="1">
        <v>1603027</v>
      </c>
      <c r="L490" s="1" t="s">
        <v>448</v>
      </c>
      <c r="M490" s="1" t="s">
        <v>3433</v>
      </c>
      <c r="N490" s="1" t="s">
        <v>3434</v>
      </c>
      <c r="O490" s="1" t="s">
        <v>1314</v>
      </c>
      <c r="P490" s="1">
        <v>8568</v>
      </c>
      <c r="Q490" s="1" t="s">
        <v>3435</v>
      </c>
      <c r="R490" s="1" t="s">
        <v>448</v>
      </c>
      <c r="S490" s="1">
        <v>29788</v>
      </c>
      <c r="T490" s="1" t="s">
        <v>448</v>
      </c>
    </row>
    <row r="491" spans="1:20" ht="15" customHeight="1" x14ac:dyDescent="0.25">
      <c r="A491" t="s">
        <v>1250</v>
      </c>
      <c r="B491" t="s">
        <v>194</v>
      </c>
      <c r="C491" s="35">
        <v>32729</v>
      </c>
      <c r="D491" s="1" t="str">
        <f>LEFT(PLAYERIDMAP[[#This Row],[PLAYERNAME]],FIND(" ",PLAYERIDMAP[[#This Row],[PLAYERNAME]],1))</f>
        <v xml:space="preserve">Jason </v>
      </c>
      <c r="E491" s="1" t="str">
        <f>MID(PLAYERIDMAP[PLAYERNAME],FIND(" ",PLAYERIDMAP[PLAYERNAME],1)+1,255)</f>
        <v>Heyward</v>
      </c>
      <c r="F491" t="s">
        <v>1041</v>
      </c>
      <c r="G491" t="s">
        <v>1222</v>
      </c>
      <c r="H491" s="2">
        <v>4940</v>
      </c>
      <c r="I491">
        <v>518792</v>
      </c>
      <c r="J491" t="s">
        <v>194</v>
      </c>
      <c r="K491" s="1">
        <v>1611138</v>
      </c>
      <c r="L491" s="1" t="s">
        <v>194</v>
      </c>
      <c r="M491" s="3" t="s">
        <v>2205</v>
      </c>
      <c r="N491" s="1" t="s">
        <v>3436</v>
      </c>
      <c r="O491" s="1" t="s">
        <v>1250</v>
      </c>
      <c r="P491" s="1">
        <v>8621</v>
      </c>
      <c r="Q491" s="1" t="s">
        <v>3437</v>
      </c>
      <c r="R491" s="1" t="s">
        <v>194</v>
      </c>
      <c r="S491" s="1">
        <v>29551</v>
      </c>
      <c r="T491" s="1" t="s">
        <v>194</v>
      </c>
    </row>
    <row r="492" spans="1:20" x14ac:dyDescent="0.25">
      <c r="A492" t="s">
        <v>1557</v>
      </c>
      <c r="B492" t="s">
        <v>319</v>
      </c>
      <c r="C492" s="35">
        <v>32783</v>
      </c>
      <c r="D492" s="1" t="str">
        <f>LEFT(PLAYERIDMAP[[#This Row],[PLAYERNAME]],FIND(" ",PLAYERIDMAP[[#This Row],[PLAYERNAME]],1))</f>
        <v xml:space="preserve">Aaron </v>
      </c>
      <c r="E492" s="1" t="str">
        <f>MID(PLAYERIDMAP[PLAYERNAME],FIND(" ",PLAYERIDMAP[PLAYERNAME],1)+1,255)</f>
        <v>Hicks</v>
      </c>
      <c r="F492" t="s">
        <v>1052</v>
      </c>
      <c r="G492" t="s">
        <v>1222</v>
      </c>
      <c r="H492" s="2">
        <v>5297</v>
      </c>
      <c r="I492">
        <v>543305</v>
      </c>
      <c r="J492" t="s">
        <v>319</v>
      </c>
      <c r="K492" s="3" t="s">
        <v>2205</v>
      </c>
      <c r="L492" s="3" t="s">
        <v>2205</v>
      </c>
      <c r="M492" s="3" t="s">
        <v>2205</v>
      </c>
      <c r="N492" s="3" t="s">
        <v>2205</v>
      </c>
      <c r="O492" s="3" t="s">
        <v>2205</v>
      </c>
      <c r="P492" s="1">
        <v>9325</v>
      </c>
      <c r="Q492" s="3" t="s">
        <v>2205</v>
      </c>
      <c r="R492" s="1" t="s">
        <v>319</v>
      </c>
      <c r="S492" s="1">
        <v>31253</v>
      </c>
      <c r="T492" s="1" t="s">
        <v>319</v>
      </c>
    </row>
    <row r="493" spans="1:20" x14ac:dyDescent="0.25">
      <c r="A493" t="s">
        <v>1113</v>
      </c>
      <c r="B493" t="s">
        <v>3438</v>
      </c>
      <c r="C493" s="35">
        <v>31304</v>
      </c>
      <c r="D493" s="1" t="str">
        <f>LEFT(PLAYERIDMAP[[#This Row],[PLAYERNAME]],FIND(" ",PLAYERIDMAP[[#This Row],[PLAYERNAME]],1))</f>
        <v xml:space="preserve">Brandon </v>
      </c>
      <c r="E493" s="1" t="str">
        <f>MID(PLAYERIDMAP[PLAYERNAME],FIND(" ",PLAYERIDMAP[PLAYERNAME],1)+1,255)</f>
        <v>Hicks</v>
      </c>
      <c r="F493" t="s">
        <v>1050</v>
      </c>
      <c r="G493" t="s">
        <v>6</v>
      </c>
      <c r="H493" s="2">
        <v>4003</v>
      </c>
      <c r="I493">
        <v>518794</v>
      </c>
      <c r="J493" t="s">
        <v>3438</v>
      </c>
      <c r="K493" s="1">
        <v>1599170</v>
      </c>
      <c r="L493" s="1" t="s">
        <v>3438</v>
      </c>
      <c r="M493" s="3" t="s">
        <v>2205</v>
      </c>
      <c r="N493" s="1" t="s">
        <v>3439</v>
      </c>
      <c r="O493" s="1" t="s">
        <v>1113</v>
      </c>
      <c r="P493" s="1">
        <v>8725</v>
      </c>
      <c r="Q493" s="1" t="s">
        <v>3440</v>
      </c>
      <c r="R493" s="1" t="s">
        <v>3438</v>
      </c>
      <c r="S493" s="1"/>
      <c r="T493" s="1"/>
    </row>
    <row r="494" spans="1:20" ht="15" customHeight="1" x14ac:dyDescent="0.25">
      <c r="A494" t="s">
        <v>1367</v>
      </c>
      <c r="B494" t="s">
        <v>193</v>
      </c>
      <c r="C494" s="35">
        <v>30031</v>
      </c>
      <c r="D494" s="1" t="str">
        <f>LEFT(PLAYERIDMAP[[#This Row],[PLAYERNAME]],FIND(" ",PLAYERIDMAP[[#This Row],[PLAYERNAME]],1))</f>
        <v xml:space="preserve">Aaron </v>
      </c>
      <c r="E494" s="1" t="str">
        <f>MID(PLAYERIDMAP[PLAYERNAME],FIND(" ",PLAYERIDMAP[PLAYERNAME],1)+1,255)</f>
        <v>Hill</v>
      </c>
      <c r="F494" t="s">
        <v>1042</v>
      </c>
      <c r="G494" t="s">
        <v>5</v>
      </c>
      <c r="H494" s="2">
        <v>6104</v>
      </c>
      <c r="I494">
        <v>431094</v>
      </c>
      <c r="J494" t="s">
        <v>193</v>
      </c>
      <c r="K494" s="1">
        <v>484952</v>
      </c>
      <c r="L494" s="1" t="s">
        <v>193</v>
      </c>
      <c r="M494" s="1" t="s">
        <v>3441</v>
      </c>
      <c r="N494" s="1" t="s">
        <v>3442</v>
      </c>
      <c r="O494" s="1" t="s">
        <v>1367</v>
      </c>
      <c r="P494" s="1">
        <v>7483</v>
      </c>
      <c r="Q494" s="1" t="s">
        <v>3443</v>
      </c>
      <c r="R494" s="1" t="s">
        <v>193</v>
      </c>
      <c r="S494" s="1">
        <v>6190</v>
      </c>
      <c r="T494" s="1" t="s">
        <v>193</v>
      </c>
    </row>
    <row r="495" spans="1:20" ht="15" customHeight="1" x14ac:dyDescent="0.25">
      <c r="A495" t="s">
        <v>2148</v>
      </c>
      <c r="B495" t="s">
        <v>3444</v>
      </c>
      <c r="C495" s="35">
        <v>29704</v>
      </c>
      <c r="D495" s="1" t="str">
        <f>LEFT(PLAYERIDMAP[[#This Row],[PLAYERNAME]],FIND(" ",PLAYERIDMAP[[#This Row],[PLAYERNAME]],1))</f>
        <v xml:space="preserve">Shawn </v>
      </c>
      <c r="E495" s="1" t="str">
        <f>MID(PLAYERIDMAP[PLAYERNAME],FIND(" ",PLAYERIDMAP[PLAYERNAME],1)+1,255)</f>
        <v>Hill</v>
      </c>
      <c r="F495" t="s">
        <v>1037</v>
      </c>
      <c r="G495" t="s">
        <v>2163</v>
      </c>
      <c r="H495" s="2">
        <v>1882</v>
      </c>
      <c r="I495">
        <v>429718</v>
      </c>
      <c r="J495" t="s">
        <v>3444</v>
      </c>
      <c r="K495" s="1">
        <v>448409</v>
      </c>
      <c r="L495" s="1" t="s">
        <v>3444</v>
      </c>
      <c r="M495" s="3" t="s">
        <v>2205</v>
      </c>
      <c r="N495" s="3" t="s">
        <v>2205</v>
      </c>
      <c r="O495" s="1" t="s">
        <v>2148</v>
      </c>
      <c r="P495" s="1">
        <v>7350</v>
      </c>
      <c r="Q495" s="1" t="s">
        <v>3445</v>
      </c>
      <c r="R495" s="1" t="s">
        <v>3444</v>
      </c>
      <c r="S495" s="1"/>
      <c r="T495" s="1"/>
    </row>
    <row r="496" spans="1:20" x14ac:dyDescent="0.25">
      <c r="A496" t="s">
        <v>1076</v>
      </c>
      <c r="B496" t="s">
        <v>3446</v>
      </c>
      <c r="C496" s="35">
        <v>31120</v>
      </c>
      <c r="D496" s="1" t="str">
        <f>LEFT(PLAYERIDMAP[[#This Row],[PLAYERNAME]],FIND(" ",PLAYERIDMAP[[#This Row],[PLAYERNAME]],1))</f>
        <v xml:space="preserve">Steven </v>
      </c>
      <c r="E496" s="1" t="str">
        <f>MID(PLAYERIDMAP[PLAYERNAME],FIND(" ",PLAYERIDMAP[PLAYERNAME],1)+1,255)</f>
        <v>Hill</v>
      </c>
      <c r="F496" t="s">
        <v>1031</v>
      </c>
      <c r="G496" t="s">
        <v>1215</v>
      </c>
      <c r="H496" s="2">
        <v>8211</v>
      </c>
      <c r="I496">
        <v>518799</v>
      </c>
      <c r="J496" t="s">
        <v>3446</v>
      </c>
      <c r="K496" s="1">
        <v>1661503</v>
      </c>
      <c r="L496" s="1" t="s">
        <v>3447</v>
      </c>
      <c r="M496" s="3" t="s">
        <v>2205</v>
      </c>
      <c r="N496" s="1" t="s">
        <v>3448</v>
      </c>
      <c r="O496" s="1" t="s">
        <v>1076</v>
      </c>
      <c r="P496" s="1">
        <v>8785</v>
      </c>
      <c r="Q496" s="1" t="s">
        <v>3449</v>
      </c>
      <c r="R496" s="1" t="s">
        <v>3446</v>
      </c>
      <c r="S496" s="1"/>
      <c r="T496" s="1"/>
    </row>
    <row r="497" spans="1:20" x14ac:dyDescent="0.25">
      <c r="A497" t="s">
        <v>1610</v>
      </c>
      <c r="B497" t="s">
        <v>502</v>
      </c>
      <c r="C497" s="35">
        <v>28342</v>
      </c>
      <c r="D497" s="1" t="str">
        <f>LEFT(PLAYERIDMAP[[#This Row],[PLAYERNAME]],FIND(" ",PLAYERIDMAP[[#This Row],[PLAYERNAME]],1))</f>
        <v xml:space="preserve">Eric </v>
      </c>
      <c r="E497" s="1" t="str">
        <f>MID(PLAYERIDMAP[PLAYERNAME],FIND(" ",PLAYERIDMAP[PLAYERNAME],1)+1,255)</f>
        <v>Hinske</v>
      </c>
      <c r="F497" t="s">
        <v>1042</v>
      </c>
      <c r="G497" t="s">
        <v>1222</v>
      </c>
      <c r="H497" s="2">
        <v>1305</v>
      </c>
      <c r="I497">
        <v>400134</v>
      </c>
      <c r="J497" t="s">
        <v>502</v>
      </c>
      <c r="K497" s="1">
        <v>211691</v>
      </c>
      <c r="L497" s="1" t="s">
        <v>502</v>
      </c>
      <c r="M497" s="1" t="s">
        <v>3450</v>
      </c>
      <c r="N497" s="1" t="s">
        <v>3451</v>
      </c>
      <c r="O497" s="1" t="s">
        <v>1610</v>
      </c>
      <c r="P497" s="1">
        <v>6645</v>
      </c>
      <c r="Q497" s="1" t="s">
        <v>3452</v>
      </c>
      <c r="R497" s="1" t="s">
        <v>502</v>
      </c>
      <c r="S497" s="1"/>
      <c r="T497" s="1"/>
    </row>
    <row r="498" spans="1:20" ht="15" customHeight="1" x14ac:dyDescent="0.25">
      <c r="A498" t="s">
        <v>1788</v>
      </c>
      <c r="B498" t="s">
        <v>647</v>
      </c>
      <c r="C498" s="35">
        <v>30574</v>
      </c>
      <c r="D498" s="1" t="str">
        <f>LEFT(PLAYERIDMAP[[#This Row],[PLAYERNAME]],FIND(" ",PLAYERIDMAP[[#This Row],[PLAYERNAME]],1))</f>
        <v xml:space="preserve">Luke </v>
      </c>
      <c r="E498" s="1" t="str">
        <f>MID(PLAYERIDMAP[PLAYERNAME],FIND(" ",PLAYERIDMAP[PLAYERNAME],1)+1,255)</f>
        <v>Hochevar</v>
      </c>
      <c r="F498" t="s">
        <v>1046</v>
      </c>
      <c r="G498" t="s">
        <v>2163</v>
      </c>
      <c r="H498" s="2">
        <v>6943</v>
      </c>
      <c r="I498">
        <v>460024</v>
      </c>
      <c r="J498" t="s">
        <v>647</v>
      </c>
      <c r="K498" s="1">
        <v>1116600</v>
      </c>
      <c r="L498" s="1" t="s">
        <v>647</v>
      </c>
      <c r="M498" s="1" t="s">
        <v>3453</v>
      </c>
      <c r="N498" s="1" t="s">
        <v>3454</v>
      </c>
      <c r="O498" s="1" t="s">
        <v>1788</v>
      </c>
      <c r="P498" s="1">
        <v>7919</v>
      </c>
      <c r="Q498" s="1" t="s">
        <v>3455</v>
      </c>
      <c r="R498" s="1" t="s">
        <v>647</v>
      </c>
      <c r="S498" s="1">
        <v>28643</v>
      </c>
      <c r="T498" s="1" t="s">
        <v>647</v>
      </c>
    </row>
    <row r="499" spans="1:20" ht="15" customHeight="1" x14ac:dyDescent="0.25">
      <c r="A499" t="s">
        <v>1604</v>
      </c>
      <c r="B499" t="s">
        <v>385</v>
      </c>
      <c r="C499" s="35">
        <v>32937</v>
      </c>
      <c r="D499" s="1" t="str">
        <f>LEFT(PLAYERIDMAP[[#This Row],[PLAYERNAME]],FIND(" ",PLAYERIDMAP[[#This Row],[PLAYERNAME]],1))</f>
        <v xml:space="preserve">L.J. </v>
      </c>
      <c r="E499" s="1" t="str">
        <f>MID(PLAYERIDMAP[PLAYERNAME],FIND(" ",PLAYERIDMAP[PLAYERNAME],1)+1,255)</f>
        <v>Hoes</v>
      </c>
      <c r="F499" t="s">
        <v>1053</v>
      </c>
      <c r="G499" t="s">
        <v>1222</v>
      </c>
      <c r="H499" s="2">
        <v>6656</v>
      </c>
      <c r="I499">
        <v>543321</v>
      </c>
      <c r="J499" t="s">
        <v>385</v>
      </c>
      <c r="K499" s="1">
        <v>1910547</v>
      </c>
      <c r="L499" s="1" t="s">
        <v>385</v>
      </c>
      <c r="M499" s="3" t="s">
        <v>2205</v>
      </c>
      <c r="N499" s="3" t="s">
        <v>2205</v>
      </c>
      <c r="O499" s="1" t="s">
        <v>1604</v>
      </c>
      <c r="P499" s="1">
        <v>9307</v>
      </c>
      <c r="Q499" s="1" t="s">
        <v>3456</v>
      </c>
      <c r="R499" s="1" t="s">
        <v>385</v>
      </c>
      <c r="S499" s="1">
        <v>32090</v>
      </c>
      <c r="T499" s="1" t="s">
        <v>385</v>
      </c>
    </row>
    <row r="500" spans="1:20" x14ac:dyDescent="0.25">
      <c r="A500" t="s">
        <v>1146</v>
      </c>
      <c r="B500" t="s">
        <v>3457</v>
      </c>
      <c r="C500" s="35">
        <v>32100</v>
      </c>
      <c r="D500" s="1" t="str">
        <f>LEFT(PLAYERIDMAP[[#This Row],[PLAYERNAME]],FIND(" ",PLAYERIDMAP[[#This Row],[PLAYERNAME]],1))</f>
        <v xml:space="preserve">Bryan </v>
      </c>
      <c r="E500" s="1" t="str">
        <f>MID(PLAYERIDMAP[PLAYERNAME],FIND(" ",PLAYERIDMAP[PLAYERNAME],1)+1,255)</f>
        <v>Holaday</v>
      </c>
      <c r="F500" t="s">
        <v>1030</v>
      </c>
      <c r="G500" t="s">
        <v>1215</v>
      </c>
      <c r="H500" s="2">
        <v>11287</v>
      </c>
      <c r="I500">
        <v>592407</v>
      </c>
      <c r="J500" t="s">
        <v>3457</v>
      </c>
      <c r="K500" s="1">
        <v>1794307</v>
      </c>
      <c r="L500" s="1" t="s">
        <v>3457</v>
      </c>
      <c r="M500" s="3" t="s">
        <v>2205</v>
      </c>
      <c r="N500" s="3" t="s">
        <v>2205</v>
      </c>
      <c r="O500" s="1" t="s">
        <v>1146</v>
      </c>
      <c r="P500" s="1">
        <v>9208</v>
      </c>
      <c r="Q500" s="1" t="s">
        <v>3458</v>
      </c>
      <c r="R500" s="1" t="s">
        <v>3457</v>
      </c>
      <c r="S500" s="1">
        <v>31961</v>
      </c>
      <c r="T500" s="1" t="s">
        <v>3457</v>
      </c>
    </row>
    <row r="501" spans="1:20" x14ac:dyDescent="0.25">
      <c r="A501" t="s">
        <v>1704</v>
      </c>
      <c r="B501" t="s">
        <v>623</v>
      </c>
      <c r="C501" s="35">
        <v>31694</v>
      </c>
      <c r="D501" s="1" t="str">
        <f>LEFT(PLAYERIDMAP[[#This Row],[PLAYERNAME]],FIND(" ",PLAYERIDMAP[[#This Row],[PLAYERNAME]],1))</f>
        <v xml:space="preserve">Derek </v>
      </c>
      <c r="E501" s="1" t="str">
        <f>MID(PLAYERIDMAP[PLAYERNAME],FIND(" ",PLAYERIDMAP[PLAYERNAME],1)+1,255)</f>
        <v>Holland</v>
      </c>
      <c r="F501" t="s">
        <v>1036</v>
      </c>
      <c r="G501" t="s">
        <v>2163</v>
      </c>
      <c r="H501" s="2">
        <v>4141</v>
      </c>
      <c r="I501">
        <v>502706</v>
      </c>
      <c r="J501" t="s">
        <v>623</v>
      </c>
      <c r="K501" s="1">
        <v>1630081</v>
      </c>
      <c r="L501" s="1" t="s">
        <v>623</v>
      </c>
      <c r="M501" s="1" t="s">
        <v>3459</v>
      </c>
      <c r="N501" s="1" t="s">
        <v>3460</v>
      </c>
      <c r="O501" s="1" t="s">
        <v>1704</v>
      </c>
      <c r="P501" s="1">
        <v>8406</v>
      </c>
      <c r="Q501" s="1" t="s">
        <v>3461</v>
      </c>
      <c r="R501" s="1" t="s">
        <v>623</v>
      </c>
      <c r="S501" s="1">
        <v>30148</v>
      </c>
      <c r="T501" s="1" t="s">
        <v>623</v>
      </c>
    </row>
    <row r="502" spans="1:20" x14ac:dyDescent="0.25">
      <c r="A502" t="s">
        <v>1701</v>
      </c>
      <c r="B502" t="s">
        <v>565</v>
      </c>
      <c r="C502" s="35">
        <v>31371</v>
      </c>
      <c r="D502" s="1" t="str">
        <f>LEFT(PLAYERIDMAP[[#This Row],[PLAYERNAME]],FIND(" ",PLAYERIDMAP[[#This Row],[PLAYERNAME]],1))</f>
        <v xml:space="preserve">Greg </v>
      </c>
      <c r="E502" s="1" t="str">
        <f>MID(PLAYERIDMAP[PLAYERNAME],FIND(" ",PLAYERIDMAP[PLAYERNAME],1)+1,255)</f>
        <v>Holland</v>
      </c>
      <c r="F502" t="s">
        <v>1046</v>
      </c>
      <c r="G502" t="s">
        <v>2163</v>
      </c>
      <c r="H502" s="2">
        <v>7196</v>
      </c>
      <c r="I502">
        <v>518813</v>
      </c>
      <c r="J502" t="s">
        <v>565</v>
      </c>
      <c r="K502" s="1">
        <v>1758975</v>
      </c>
      <c r="L502" s="1" t="s">
        <v>565</v>
      </c>
      <c r="M502" s="1" t="s">
        <v>3462</v>
      </c>
      <c r="N502" s="1" t="s">
        <v>3463</v>
      </c>
      <c r="O502" s="1" t="s">
        <v>1701</v>
      </c>
      <c r="P502" s="1">
        <v>8773</v>
      </c>
      <c r="Q502" s="1" t="s">
        <v>3464</v>
      </c>
      <c r="R502" s="1" t="s">
        <v>565</v>
      </c>
      <c r="S502" s="1">
        <v>30945</v>
      </c>
      <c r="T502" s="1" t="s">
        <v>565</v>
      </c>
    </row>
    <row r="503" spans="1:20" x14ac:dyDescent="0.25">
      <c r="A503" t="s">
        <v>1619</v>
      </c>
      <c r="B503" t="s">
        <v>42</v>
      </c>
      <c r="C503" s="35">
        <v>29235</v>
      </c>
      <c r="D503" s="1" t="str">
        <f>LEFT(PLAYERIDMAP[[#This Row],[PLAYERNAME]],FIND(" ",PLAYERIDMAP[[#This Row],[PLAYERNAME]],1))</f>
        <v xml:space="preserve">Matt </v>
      </c>
      <c r="E503" s="1" t="str">
        <f>MID(PLAYERIDMAP[PLAYERNAME],FIND(" ",PLAYERIDMAP[PLAYERNAME],1)+1,255)</f>
        <v>Holliday</v>
      </c>
      <c r="F503" t="s">
        <v>1031</v>
      </c>
      <c r="G503" t="s">
        <v>1222</v>
      </c>
      <c r="H503" s="2">
        <v>1873</v>
      </c>
      <c r="I503">
        <v>407812</v>
      </c>
      <c r="J503" t="s">
        <v>42</v>
      </c>
      <c r="K503" s="1">
        <v>181555</v>
      </c>
      <c r="L503" s="1" t="s">
        <v>42</v>
      </c>
      <c r="M503" s="1" t="s">
        <v>3465</v>
      </c>
      <c r="N503" s="1" t="s">
        <v>3466</v>
      </c>
      <c r="O503" s="1" t="s">
        <v>1619</v>
      </c>
      <c r="P503" s="1">
        <v>7311</v>
      </c>
      <c r="Q503" s="1" t="s">
        <v>3467</v>
      </c>
      <c r="R503" s="1" t="s">
        <v>42</v>
      </c>
      <c r="S503" s="1">
        <v>5940</v>
      </c>
      <c r="T503" s="1" t="s">
        <v>42</v>
      </c>
    </row>
    <row r="504" spans="1:20" x14ac:dyDescent="0.25">
      <c r="A504" t="s">
        <v>3468</v>
      </c>
      <c r="B504" t="s">
        <v>473</v>
      </c>
      <c r="C504" s="35">
        <v>32305</v>
      </c>
      <c r="D504" s="1" t="str">
        <f>LEFT(PLAYERIDMAP[[#This Row],[PLAYERNAME]],FIND(" ",PLAYERIDMAP[[#This Row],[PLAYERNAME]],1))</f>
        <v xml:space="preserve">Brock </v>
      </c>
      <c r="E504" s="1" t="str">
        <f>MID(PLAYERIDMAP[PLAYERNAME],FIND(" ",PLAYERIDMAP[PLAYERNAME],1)+1,255)</f>
        <v>Holt</v>
      </c>
      <c r="F504" t="s">
        <v>1029</v>
      </c>
      <c r="G504" s="4" t="s">
        <v>2205</v>
      </c>
      <c r="H504" s="2">
        <v>9345</v>
      </c>
      <c r="I504" s="4" t="s">
        <v>2205</v>
      </c>
      <c r="J504" s="4" t="s">
        <v>2205</v>
      </c>
      <c r="K504" s="3" t="s">
        <v>2205</v>
      </c>
      <c r="L504" s="3" t="s">
        <v>2205</v>
      </c>
      <c r="M504" s="3" t="s">
        <v>2205</v>
      </c>
      <c r="N504" s="3" t="s">
        <v>2205</v>
      </c>
      <c r="O504" s="3" t="s">
        <v>2205</v>
      </c>
      <c r="P504" s="3" t="s">
        <v>2205</v>
      </c>
      <c r="Q504" s="3" t="s">
        <v>2205</v>
      </c>
      <c r="R504" s="3" t="s">
        <v>2205</v>
      </c>
      <c r="S504" s="3">
        <v>30841</v>
      </c>
      <c r="T504" s="1" t="s">
        <v>473</v>
      </c>
    </row>
    <row r="505" spans="1:20" ht="15" customHeight="1" x14ac:dyDescent="0.25">
      <c r="A505" t="s">
        <v>1953</v>
      </c>
      <c r="B505" t="s">
        <v>678</v>
      </c>
      <c r="C505" s="35">
        <v>32002</v>
      </c>
      <c r="D505" s="1" t="str">
        <f>LEFT(PLAYERIDMAP[[#This Row],[PLAYERNAME]],FIND(" ",PLAYERIDMAP[[#This Row],[PLAYERNAME]],1))</f>
        <v xml:space="preserve">J.J. </v>
      </c>
      <c r="E505" s="1" t="str">
        <f>MID(PLAYERIDMAP[PLAYERNAME],FIND(" ",PLAYERIDMAP[PLAYERNAME],1)+1,255)</f>
        <v>Hoover</v>
      </c>
      <c r="F505" t="s">
        <v>1040</v>
      </c>
      <c r="G505" t="s">
        <v>2163</v>
      </c>
      <c r="H505" s="2">
        <v>9037</v>
      </c>
      <c r="I505">
        <v>543331</v>
      </c>
      <c r="J505" t="s">
        <v>678</v>
      </c>
      <c r="K505" s="1">
        <v>1914484</v>
      </c>
      <c r="L505" s="1" t="s">
        <v>678</v>
      </c>
      <c r="M505" s="3" t="s">
        <v>2205</v>
      </c>
      <c r="N505" s="3" t="s">
        <v>2205</v>
      </c>
      <c r="O505" s="1" t="s">
        <v>1953</v>
      </c>
      <c r="P505" s="1">
        <v>9163</v>
      </c>
      <c r="Q505" s="1" t="s">
        <v>3469</v>
      </c>
      <c r="R505" s="1" t="s">
        <v>678</v>
      </c>
      <c r="S505" s="1">
        <v>32557</v>
      </c>
      <c r="T505" s="1" t="s">
        <v>678</v>
      </c>
    </row>
    <row r="506" spans="1:20" x14ac:dyDescent="0.25">
      <c r="A506" t="s">
        <v>2017</v>
      </c>
      <c r="B506" t="s">
        <v>959</v>
      </c>
      <c r="C506" s="35">
        <v>31321</v>
      </c>
      <c r="D506" s="1" t="str">
        <f>LEFT(PLAYERIDMAP[[#This Row],[PLAYERNAME]],FIND(" ",PLAYERIDMAP[[#This Row],[PLAYERNAME]],1))</f>
        <v xml:space="preserve">Jeremy </v>
      </c>
      <c r="E506" s="1" t="str">
        <f>MID(PLAYERIDMAP[PLAYERNAME],FIND(" ",PLAYERIDMAP[PLAYERNAME],1)+1,255)</f>
        <v>Horst</v>
      </c>
      <c r="F506" t="s">
        <v>1054</v>
      </c>
      <c r="G506" t="s">
        <v>2163</v>
      </c>
      <c r="H506" s="2">
        <v>596</v>
      </c>
      <c r="I506">
        <v>456662</v>
      </c>
      <c r="J506" t="s">
        <v>959</v>
      </c>
      <c r="K506" s="1">
        <v>1740947</v>
      </c>
      <c r="L506" s="1" t="s">
        <v>959</v>
      </c>
      <c r="M506" s="3" t="s">
        <v>2205</v>
      </c>
      <c r="N506" s="1" t="s">
        <v>3470</v>
      </c>
      <c r="O506" s="1" t="s">
        <v>2017</v>
      </c>
      <c r="P506" s="1">
        <v>8947</v>
      </c>
      <c r="Q506" s="1" t="s">
        <v>3471</v>
      </c>
      <c r="R506" s="1" t="s">
        <v>959</v>
      </c>
      <c r="S506" s="1">
        <v>31071</v>
      </c>
      <c r="T506" s="1" t="s">
        <v>959</v>
      </c>
    </row>
    <row r="507" spans="1:20" x14ac:dyDescent="0.25">
      <c r="A507" t="s">
        <v>1233</v>
      </c>
      <c r="B507" t="s">
        <v>58</v>
      </c>
      <c r="C507" s="35">
        <v>32805</v>
      </c>
      <c r="D507" s="1" t="str">
        <f>LEFT(PLAYERIDMAP[[#This Row],[PLAYERNAME]],FIND(" ",PLAYERIDMAP[[#This Row],[PLAYERNAME]],1))</f>
        <v xml:space="preserve">Eric </v>
      </c>
      <c r="E507" s="1" t="str">
        <f>MID(PLAYERIDMAP[PLAYERNAME],FIND(" ",PLAYERIDMAP[PLAYERNAME],1)+1,255)</f>
        <v>Hosmer</v>
      </c>
      <c r="F507" t="s">
        <v>1046</v>
      </c>
      <c r="G507" t="s">
        <v>4</v>
      </c>
      <c r="H507" s="2">
        <v>3516</v>
      </c>
      <c r="I507">
        <v>543333</v>
      </c>
      <c r="J507" t="s">
        <v>58</v>
      </c>
      <c r="K507" s="1">
        <v>1669561</v>
      </c>
      <c r="L507" s="1" t="s">
        <v>58</v>
      </c>
      <c r="M507" s="3" t="s">
        <v>2205</v>
      </c>
      <c r="N507" s="1" t="s">
        <v>3472</v>
      </c>
      <c r="O507" s="1" t="s">
        <v>1233</v>
      </c>
      <c r="P507" s="1">
        <v>8857</v>
      </c>
      <c r="Q507" s="1" t="s">
        <v>3473</v>
      </c>
      <c r="R507" s="1" t="s">
        <v>58</v>
      </c>
      <c r="S507" s="1">
        <v>30993</v>
      </c>
      <c r="T507" s="1" t="s">
        <v>58</v>
      </c>
    </row>
    <row r="508" spans="1:20" x14ac:dyDescent="0.25">
      <c r="A508" t="s">
        <v>1357</v>
      </c>
      <c r="B508" t="s">
        <v>248</v>
      </c>
      <c r="C508" s="35">
        <v>29178</v>
      </c>
      <c r="D508" s="1" t="str">
        <f>LEFT(PLAYERIDMAP[[#This Row],[PLAYERNAME]],FIND(" ",PLAYERIDMAP[[#This Row],[PLAYERNAME]],1))</f>
        <v xml:space="preserve">Ryan </v>
      </c>
      <c r="E508" s="1" t="str">
        <f>MID(PLAYERIDMAP[PLAYERNAME],FIND(" ",PLAYERIDMAP[PLAYERNAME],1)+1,255)</f>
        <v>Howard</v>
      </c>
      <c r="F508" t="s">
        <v>1054</v>
      </c>
      <c r="G508" t="s">
        <v>4</v>
      </c>
      <c r="H508" s="2">
        <v>2154</v>
      </c>
      <c r="I508">
        <v>429667</v>
      </c>
      <c r="J508" t="s">
        <v>248</v>
      </c>
      <c r="K508" s="1">
        <v>448940</v>
      </c>
      <c r="L508" s="1" t="s">
        <v>248</v>
      </c>
      <c r="M508" s="1" t="s">
        <v>3474</v>
      </c>
      <c r="N508" s="1" t="s">
        <v>3475</v>
      </c>
      <c r="O508" s="1" t="s">
        <v>1357</v>
      </c>
      <c r="P508" s="1">
        <v>7437</v>
      </c>
      <c r="Q508" s="1" t="s">
        <v>3476</v>
      </c>
      <c r="R508" s="1" t="s">
        <v>248</v>
      </c>
      <c r="S508" s="1">
        <v>6097</v>
      </c>
      <c r="T508" s="1" t="s">
        <v>248</v>
      </c>
    </row>
    <row r="509" spans="1:20" ht="15" customHeight="1" x14ac:dyDescent="0.25">
      <c r="A509" t="s">
        <v>2035</v>
      </c>
      <c r="B509" t="s">
        <v>695</v>
      </c>
      <c r="C509" s="35">
        <v>30431</v>
      </c>
      <c r="D509" s="1" t="str">
        <f>LEFT(PLAYERIDMAP[[#This Row],[PLAYERNAME]],FIND(" ",PLAYERIDMAP[[#This Row],[PLAYERNAME]],1))</f>
        <v xml:space="preserve">J.P. </v>
      </c>
      <c r="E509" s="1" t="str">
        <f>MID(PLAYERIDMAP[PLAYERNAME],FIND(" ",PLAYERIDMAP[PLAYERNAME],1)+1,255)</f>
        <v>Howell</v>
      </c>
      <c r="F509" t="s">
        <v>1045</v>
      </c>
      <c r="G509" t="s">
        <v>2163</v>
      </c>
      <c r="H509" s="2">
        <v>8245</v>
      </c>
      <c r="I509">
        <v>434442</v>
      </c>
      <c r="J509" t="s">
        <v>695</v>
      </c>
      <c r="K509" s="1">
        <v>530358</v>
      </c>
      <c r="L509" s="1" t="s">
        <v>695</v>
      </c>
      <c r="M509" s="1" t="s">
        <v>3477</v>
      </c>
      <c r="N509" s="1" t="s">
        <v>3478</v>
      </c>
      <c r="O509" s="1" t="s">
        <v>2035</v>
      </c>
      <c r="P509" s="1">
        <v>7572</v>
      </c>
      <c r="Q509" s="1" t="s">
        <v>3479</v>
      </c>
      <c r="R509" s="1" t="s">
        <v>695</v>
      </c>
      <c r="S509" s="1">
        <v>6312</v>
      </c>
      <c r="T509" s="1" t="s">
        <v>695</v>
      </c>
    </row>
    <row r="510" spans="1:20" ht="15" customHeight="1" x14ac:dyDescent="0.25">
      <c r="A510" t="s">
        <v>3480</v>
      </c>
      <c r="B510" t="s">
        <v>3481</v>
      </c>
      <c r="C510" s="35">
        <v>31845</v>
      </c>
      <c r="D510" s="1" t="str">
        <f>LEFT(PLAYERIDMAP[[#This Row],[PLAYERNAME]],FIND(" ",PLAYERIDMAP[[#This Row],[PLAYERNAME]],1))</f>
        <v xml:space="preserve">Daniel </v>
      </c>
      <c r="E510" s="1" t="str">
        <f>MID(PLAYERIDMAP[PLAYERNAME],FIND(" ",PLAYERIDMAP[PLAYERNAME],1)+1,255)</f>
        <v>Hudson</v>
      </c>
      <c r="F510" t="s">
        <v>1042</v>
      </c>
      <c r="G510" t="s">
        <v>2163</v>
      </c>
      <c r="H510" s="2">
        <v>7146</v>
      </c>
      <c r="I510">
        <v>543339</v>
      </c>
      <c r="J510" t="s">
        <v>3481</v>
      </c>
      <c r="K510" s="1">
        <v>1697836</v>
      </c>
      <c r="L510" s="1" t="s">
        <v>3481</v>
      </c>
      <c r="M510" s="1" t="s">
        <v>3482</v>
      </c>
      <c r="N510" s="1" t="s">
        <v>3483</v>
      </c>
      <c r="O510" s="1" t="s">
        <v>3480</v>
      </c>
      <c r="P510" s="1">
        <v>8567</v>
      </c>
      <c r="Q510" s="1" t="s">
        <v>3484</v>
      </c>
      <c r="R510" s="1" t="s">
        <v>3481</v>
      </c>
      <c r="S510" s="1">
        <v>30376</v>
      </c>
      <c r="T510" s="1" t="s">
        <v>3481</v>
      </c>
    </row>
    <row r="511" spans="1:20" x14ac:dyDescent="0.25">
      <c r="A511" t="s">
        <v>1746</v>
      </c>
      <c r="B511" t="s">
        <v>707</v>
      </c>
      <c r="C511" s="35">
        <v>27589</v>
      </c>
      <c r="D511" s="1" t="str">
        <f>LEFT(PLAYERIDMAP[[#This Row],[PLAYERNAME]],FIND(" ",PLAYERIDMAP[[#This Row],[PLAYERNAME]],1))</f>
        <v xml:space="preserve">Tim </v>
      </c>
      <c r="E511" s="1" t="str">
        <f>MID(PLAYERIDMAP[PLAYERNAME],FIND(" ",PLAYERIDMAP[PLAYERNAME],1)+1,255)</f>
        <v>Hudson</v>
      </c>
      <c r="F511" t="s">
        <v>13</v>
      </c>
      <c r="G511" t="s">
        <v>2163</v>
      </c>
      <c r="H511" s="2">
        <v>921</v>
      </c>
      <c r="I511">
        <v>218596</v>
      </c>
      <c r="J511" t="s">
        <v>707</v>
      </c>
      <c r="K511" s="1">
        <v>132684</v>
      </c>
      <c r="L511" s="1" t="s">
        <v>707</v>
      </c>
      <c r="M511" s="1" t="s">
        <v>3485</v>
      </c>
      <c r="N511" s="1" t="s">
        <v>3486</v>
      </c>
      <c r="O511" s="1" t="s">
        <v>1746</v>
      </c>
      <c r="P511" s="1">
        <v>6245</v>
      </c>
      <c r="Q511" s="1" t="s">
        <v>3487</v>
      </c>
      <c r="R511" s="1" t="s">
        <v>707</v>
      </c>
      <c r="S511" s="1">
        <v>4084</v>
      </c>
      <c r="T511" s="1" t="s">
        <v>707</v>
      </c>
    </row>
    <row r="512" spans="1:20" x14ac:dyDescent="0.25">
      <c r="A512" t="s">
        <v>2075</v>
      </c>
      <c r="B512" t="s">
        <v>850</v>
      </c>
      <c r="C512" s="35">
        <v>30916</v>
      </c>
      <c r="D512" s="1" t="str">
        <f>LEFT(PLAYERIDMAP[[#This Row],[PLAYERNAME]],FIND(" ",PLAYERIDMAP[[#This Row],[PLAYERNAME]],1))</f>
        <v xml:space="preserve">David </v>
      </c>
      <c r="E512" s="1" t="str">
        <f>MID(PLAYERIDMAP[PLAYERNAME],FIND(" ",PLAYERIDMAP[PLAYERNAME],1)+1,255)</f>
        <v>Huff</v>
      </c>
      <c r="F512" t="s">
        <v>1034</v>
      </c>
      <c r="G512" t="s">
        <v>2163</v>
      </c>
      <c r="H512" s="2">
        <v>4257</v>
      </c>
      <c r="I512">
        <v>453307</v>
      </c>
      <c r="J512" t="s">
        <v>850</v>
      </c>
      <c r="K512" s="1">
        <v>1623771</v>
      </c>
      <c r="L512" s="1" t="s">
        <v>850</v>
      </c>
      <c r="M512" s="1" t="s">
        <v>3488</v>
      </c>
      <c r="N512" s="1" t="s">
        <v>3489</v>
      </c>
      <c r="O512" s="1" t="s">
        <v>2075</v>
      </c>
      <c r="P512" s="1">
        <v>8417</v>
      </c>
      <c r="Q512" s="1" t="s">
        <v>3490</v>
      </c>
      <c r="R512" s="1" t="s">
        <v>850</v>
      </c>
      <c r="S512" s="1">
        <v>30127</v>
      </c>
      <c r="T512" s="1" t="s">
        <v>850</v>
      </c>
    </row>
    <row r="513" spans="1:20" ht="15" customHeight="1" x14ac:dyDescent="0.25">
      <c r="A513" t="s">
        <v>1907</v>
      </c>
      <c r="B513" t="s">
        <v>881</v>
      </c>
      <c r="C513" s="35">
        <v>31232</v>
      </c>
      <c r="D513" s="1" t="str">
        <f>LEFT(PLAYERIDMAP[[#This Row],[PLAYERNAME]],FIND(" ",PLAYERIDMAP[[#This Row],[PLAYERNAME]],1))</f>
        <v xml:space="preserve">Jared </v>
      </c>
      <c r="E513" s="1" t="str">
        <f>MID(PLAYERIDMAP[PLAYERNAME],FIND(" ",PLAYERIDMAP[PLAYERNAME],1)+1,255)</f>
        <v>Hughes</v>
      </c>
      <c r="F513" t="s">
        <v>1048</v>
      </c>
      <c r="G513" t="s">
        <v>2163</v>
      </c>
      <c r="H513" s="2">
        <v>9325</v>
      </c>
      <c r="I513">
        <v>453172</v>
      </c>
      <c r="J513" t="s">
        <v>881</v>
      </c>
      <c r="K513" s="1">
        <v>1895574</v>
      </c>
      <c r="L513" s="1" t="s">
        <v>881</v>
      </c>
      <c r="M513" s="3" t="s">
        <v>2205</v>
      </c>
      <c r="N513" s="1" t="s">
        <v>3491</v>
      </c>
      <c r="O513" s="1" t="s">
        <v>1907</v>
      </c>
      <c r="P513" s="1">
        <v>9073</v>
      </c>
      <c r="Q513" s="1" t="s">
        <v>3492</v>
      </c>
      <c r="R513" s="1" t="s">
        <v>881</v>
      </c>
      <c r="S513" s="1">
        <v>31556</v>
      </c>
      <c r="T513" s="1" t="s">
        <v>881</v>
      </c>
    </row>
    <row r="514" spans="1:20" ht="15" customHeight="1" x14ac:dyDescent="0.25">
      <c r="A514" t="s">
        <v>1105</v>
      </c>
      <c r="B514" t="s">
        <v>3493</v>
      </c>
      <c r="C514" s="35">
        <v>30896</v>
      </c>
      <c r="D514" s="1" t="str">
        <f>LEFT(PLAYERIDMAP[[#This Row],[PLAYERNAME]],FIND(" ",PLAYERIDMAP[[#This Row],[PLAYERNAME]],1))</f>
        <v xml:space="preserve">Luke </v>
      </c>
      <c r="E514" s="1" t="str">
        <f>MID(PLAYERIDMAP[PLAYERNAME],FIND(" ",PLAYERIDMAP[PLAYERNAME],1)+1,255)</f>
        <v>Hughes</v>
      </c>
      <c r="F514" t="s">
        <v>1032</v>
      </c>
      <c r="G514" t="s">
        <v>5</v>
      </c>
      <c r="H514" s="2">
        <v>4898</v>
      </c>
      <c r="I514">
        <v>471863</v>
      </c>
      <c r="J514" t="s">
        <v>3493</v>
      </c>
      <c r="K514" s="1">
        <v>1104374</v>
      </c>
      <c r="L514" s="1" t="s">
        <v>3493</v>
      </c>
      <c r="M514" s="1" t="s">
        <v>3494</v>
      </c>
      <c r="N514" s="1" t="s">
        <v>3495</v>
      </c>
      <c r="O514" s="1" t="s">
        <v>1105</v>
      </c>
      <c r="P514" s="1">
        <v>8715</v>
      </c>
      <c r="Q514" s="1" t="s">
        <v>3496</v>
      </c>
      <c r="R514" s="1" t="s">
        <v>3493</v>
      </c>
      <c r="S514" s="1"/>
      <c r="T514" s="1"/>
    </row>
    <row r="515" spans="1:20" x14ac:dyDescent="0.25">
      <c r="A515" t="s">
        <v>1708</v>
      </c>
      <c r="B515" t="s">
        <v>938</v>
      </c>
      <c r="C515" s="35">
        <v>31587</v>
      </c>
      <c r="D515" s="1" t="str">
        <f>LEFT(PLAYERIDMAP[[#This Row],[PLAYERNAME]],FIND(" ",PLAYERIDMAP[[#This Row],[PLAYERNAME]],1))</f>
        <v xml:space="preserve">Phil </v>
      </c>
      <c r="E515" s="1" t="str">
        <f>MID(PLAYERIDMAP[PLAYERNAME],FIND(" ",PLAYERIDMAP[PLAYERNAME],1)+1,255)</f>
        <v>Hughes</v>
      </c>
      <c r="F515" t="s">
        <v>1052</v>
      </c>
      <c r="G515" t="s">
        <v>2163</v>
      </c>
      <c r="H515" s="2">
        <v>7450</v>
      </c>
      <c r="I515">
        <v>461833</v>
      </c>
      <c r="J515" t="s">
        <v>938</v>
      </c>
      <c r="K515" s="1">
        <v>584965</v>
      </c>
      <c r="L515" s="1" t="s">
        <v>938</v>
      </c>
      <c r="M515" s="1" t="s">
        <v>3497</v>
      </c>
      <c r="N515" s="1" t="s">
        <v>3498</v>
      </c>
      <c r="O515" s="1" t="s">
        <v>1708</v>
      </c>
      <c r="P515" s="1">
        <v>7913</v>
      </c>
      <c r="Q515" s="1" t="s">
        <v>3499</v>
      </c>
      <c r="R515" s="1" t="s">
        <v>938</v>
      </c>
      <c r="S515" s="1">
        <v>28638</v>
      </c>
      <c r="T515" s="1" t="s">
        <v>938</v>
      </c>
    </row>
    <row r="516" spans="1:20" ht="15" customHeight="1" x14ac:dyDescent="0.25">
      <c r="A516" t="s">
        <v>2133</v>
      </c>
      <c r="B516" t="s">
        <v>3500</v>
      </c>
      <c r="C516" s="35">
        <v>32840</v>
      </c>
      <c r="D516" s="1" t="str">
        <f>LEFT(PLAYERIDMAP[[#This Row],[PLAYERNAME]],FIND(" ",PLAYERIDMAP[[#This Row],[PLAYERNAME]],1))</f>
        <v xml:space="preserve">Danny </v>
      </c>
      <c r="E516" s="1" t="str">
        <f>MID(PLAYERIDMAP[PLAYERNAME],FIND(" ",PLAYERIDMAP[PLAYERNAME],1)+1,255)</f>
        <v>Hultzen</v>
      </c>
      <c r="F516" t="s">
        <v>1049</v>
      </c>
      <c r="G516" t="s">
        <v>2163</v>
      </c>
      <c r="H516" s="2" t="s">
        <v>3501</v>
      </c>
      <c r="I516">
        <v>543343</v>
      </c>
      <c r="J516" t="s">
        <v>3500</v>
      </c>
      <c r="K516" s="1">
        <v>1888603</v>
      </c>
      <c r="L516" s="1" t="s">
        <v>3500</v>
      </c>
      <c r="M516" s="3" t="s">
        <v>2205</v>
      </c>
      <c r="N516" s="3" t="s">
        <v>2205</v>
      </c>
      <c r="O516" s="1" t="s">
        <v>2133</v>
      </c>
      <c r="P516" s="1">
        <v>9127</v>
      </c>
      <c r="Q516" s="1" t="s">
        <v>3502</v>
      </c>
      <c r="R516" s="1" t="s">
        <v>3500</v>
      </c>
      <c r="S516" s="1">
        <v>32023</v>
      </c>
      <c r="T516" s="1" t="s">
        <v>3500</v>
      </c>
    </row>
    <row r="517" spans="1:20" ht="15" customHeight="1" x14ac:dyDescent="0.25">
      <c r="A517" t="s">
        <v>1836</v>
      </c>
      <c r="B517" t="s">
        <v>1028</v>
      </c>
      <c r="C517" s="35">
        <v>30306</v>
      </c>
      <c r="D517" s="1" t="str">
        <f>LEFT(PLAYERIDMAP[[#This Row],[PLAYERNAME]],FIND(" ",PLAYERIDMAP[[#This Row],[PLAYERNAME]],1))</f>
        <v xml:space="preserve">Philip </v>
      </c>
      <c r="E517" s="1" t="str">
        <f>MID(PLAYERIDMAP[PLAYERNAME],FIND(" ",PLAYERIDMAP[PLAYERNAME],1)+1,255)</f>
        <v>Humber</v>
      </c>
      <c r="F517" s="53" t="s">
        <v>1049</v>
      </c>
      <c r="G517" t="s">
        <v>2163</v>
      </c>
      <c r="H517" s="2">
        <v>8586</v>
      </c>
      <c r="I517">
        <v>458950</v>
      </c>
      <c r="J517" t="s">
        <v>1028</v>
      </c>
      <c r="K517" s="1">
        <v>546232</v>
      </c>
      <c r="L517" s="1" t="s">
        <v>1028</v>
      </c>
      <c r="M517" s="1" t="s">
        <v>3503</v>
      </c>
      <c r="N517" s="1" t="s">
        <v>3504</v>
      </c>
      <c r="O517" s="1" t="s">
        <v>1836</v>
      </c>
      <c r="P517" s="1">
        <v>7873</v>
      </c>
      <c r="Q517" s="1" t="s">
        <v>3505</v>
      </c>
      <c r="R517" s="1" t="s">
        <v>1028</v>
      </c>
      <c r="S517" s="1">
        <v>28596</v>
      </c>
      <c r="T517" s="1" t="s">
        <v>1028</v>
      </c>
    </row>
    <row r="518" spans="1:20" ht="15" customHeight="1" x14ac:dyDescent="0.25">
      <c r="A518" t="s">
        <v>1293</v>
      </c>
      <c r="B518" t="s">
        <v>219</v>
      </c>
      <c r="C518" s="35">
        <v>30567</v>
      </c>
      <c r="D518" s="1" t="str">
        <f>LEFT(PLAYERIDMAP[[#This Row],[PLAYERNAME]],FIND(" ",PLAYERIDMAP[[#This Row],[PLAYERNAME]],1))</f>
        <v xml:space="preserve">Nick </v>
      </c>
      <c r="E518" s="1" t="str">
        <f>MID(PLAYERIDMAP[PLAYERNAME],FIND(" ",PLAYERIDMAP[PLAYERNAME],1)+1,255)</f>
        <v>Hundley</v>
      </c>
      <c r="F518" t="s">
        <v>1051</v>
      </c>
      <c r="G518" t="s">
        <v>1215</v>
      </c>
      <c r="H518" s="2">
        <v>3376</v>
      </c>
      <c r="I518">
        <v>460026</v>
      </c>
      <c r="J518" t="s">
        <v>219</v>
      </c>
      <c r="K518" s="1">
        <v>1200053</v>
      </c>
      <c r="L518" s="1" t="s">
        <v>219</v>
      </c>
      <c r="M518" s="1" t="s">
        <v>3506</v>
      </c>
      <c r="N518" s="1" t="s">
        <v>3507</v>
      </c>
      <c r="O518" s="1" t="s">
        <v>1293</v>
      </c>
      <c r="P518" s="1">
        <v>8294</v>
      </c>
      <c r="Q518" s="1" t="s">
        <v>3508</v>
      </c>
      <c r="R518" s="1" t="s">
        <v>219</v>
      </c>
      <c r="S518" s="1">
        <v>29180</v>
      </c>
      <c r="T518" s="1" t="s">
        <v>219</v>
      </c>
    </row>
    <row r="519" spans="1:20" ht="15" customHeight="1" x14ac:dyDescent="0.25">
      <c r="A519" t="s">
        <v>1156</v>
      </c>
      <c r="B519" t="s">
        <v>66</v>
      </c>
      <c r="C519" s="35">
        <v>27593</v>
      </c>
      <c r="D519" s="1" t="str">
        <f>LEFT(PLAYERIDMAP[[#This Row],[PLAYERNAME]],FIND(" ",PLAYERIDMAP[[#This Row],[PLAYERNAME]],1))</f>
        <v xml:space="preserve">Torii </v>
      </c>
      <c r="E519" s="1" t="str">
        <f>MID(PLAYERIDMAP[PLAYERNAME],FIND(" ",PLAYERIDMAP[PLAYERNAME],1)+1,255)</f>
        <v>Hunter</v>
      </c>
      <c r="F519" t="s">
        <v>1030</v>
      </c>
      <c r="G519" t="s">
        <v>1222</v>
      </c>
      <c r="H519" s="2">
        <v>731</v>
      </c>
      <c r="I519">
        <v>116338</v>
      </c>
      <c r="J519" t="s">
        <v>66</v>
      </c>
      <c r="K519" s="1">
        <v>10813</v>
      </c>
      <c r="L519" s="1" t="s">
        <v>66</v>
      </c>
      <c r="M519" s="3" t="s">
        <v>2205</v>
      </c>
      <c r="N519" s="1" t="s">
        <v>3509</v>
      </c>
      <c r="O519" s="1" t="s">
        <v>1156</v>
      </c>
      <c r="P519" s="1">
        <v>5884</v>
      </c>
      <c r="Q519" s="1" t="s">
        <v>3510</v>
      </c>
      <c r="R519" s="1" t="s">
        <v>66</v>
      </c>
      <c r="S519" s="1">
        <v>3723</v>
      </c>
      <c r="T519" s="1" t="s">
        <v>66</v>
      </c>
    </row>
    <row r="520" spans="1:20" ht="15" customHeight="1" x14ac:dyDescent="0.25">
      <c r="A520" t="s">
        <v>1828</v>
      </c>
      <c r="B520" t="s">
        <v>673</v>
      </c>
      <c r="C520" s="35">
        <v>31596</v>
      </c>
      <c r="D520" s="1" t="str">
        <f>LEFT(PLAYERIDMAP[[#This Row],[PLAYERNAME]],FIND(" ",PLAYERIDMAP[[#This Row],[PLAYERNAME]],1))</f>
        <v xml:space="preserve">Tommy </v>
      </c>
      <c r="E520" s="1" t="str">
        <f>MID(PLAYERIDMAP[PLAYERNAME],FIND(" ",PLAYERIDMAP[PLAYERNAME],1)+1,255)</f>
        <v>Hunter</v>
      </c>
      <c r="F520" t="s">
        <v>1033</v>
      </c>
      <c r="G520" t="s">
        <v>2163</v>
      </c>
      <c r="H520" s="2">
        <v>1157</v>
      </c>
      <c r="I520">
        <v>488984</v>
      </c>
      <c r="J520" t="s">
        <v>673</v>
      </c>
      <c r="K520" s="1">
        <v>1595123</v>
      </c>
      <c r="L520" s="1" t="s">
        <v>673</v>
      </c>
      <c r="M520" s="1" t="s">
        <v>3511</v>
      </c>
      <c r="N520" s="1" t="s">
        <v>3512</v>
      </c>
      <c r="O520" s="1" t="s">
        <v>1828</v>
      </c>
      <c r="P520" s="1">
        <v>8312</v>
      </c>
      <c r="Q520" s="1" t="s">
        <v>3513</v>
      </c>
      <c r="R520" s="1" t="s">
        <v>673</v>
      </c>
      <c r="S520" s="1">
        <v>29198</v>
      </c>
      <c r="T520" s="1" t="s">
        <v>673</v>
      </c>
    </row>
    <row r="521" spans="1:20" x14ac:dyDescent="0.25">
      <c r="A521" t="s">
        <v>1970</v>
      </c>
      <c r="B521" t="s">
        <v>3514</v>
      </c>
      <c r="C521" s="35">
        <v>33107</v>
      </c>
      <c r="D521" s="1" t="str">
        <f>LEFT(PLAYERIDMAP[[#This Row],[PLAYERNAME]],FIND(" ",PLAYERIDMAP[[#This Row],[PLAYERNAME]],1))</f>
        <v xml:space="preserve">Drew </v>
      </c>
      <c r="E521" s="1" t="str">
        <f>MID(PLAYERIDMAP[PLAYERNAME],FIND(" ",PLAYERIDMAP[PLAYERNAME],1)+1,255)</f>
        <v>Hutchison</v>
      </c>
      <c r="F521" t="s">
        <v>1037</v>
      </c>
      <c r="G521" t="s">
        <v>2163</v>
      </c>
      <c r="H521" s="2">
        <v>10732</v>
      </c>
      <c r="I521">
        <v>571800</v>
      </c>
      <c r="J521" t="s">
        <v>3514</v>
      </c>
      <c r="K521" s="1">
        <v>1812898</v>
      </c>
      <c r="L521" s="1" t="s">
        <v>3514</v>
      </c>
      <c r="M521" s="1" t="s">
        <v>3515</v>
      </c>
      <c r="N521" s="3" t="s">
        <v>2205</v>
      </c>
      <c r="O521" s="1" t="s">
        <v>1970</v>
      </c>
      <c r="P521" s="1">
        <v>9158</v>
      </c>
      <c r="Q521" s="1" t="s">
        <v>3516</v>
      </c>
      <c r="R521" s="1" t="s">
        <v>3514</v>
      </c>
      <c r="S521" s="1">
        <v>31462</v>
      </c>
      <c r="T521" s="1" t="s">
        <v>3514</v>
      </c>
    </row>
    <row r="522" spans="1:20" x14ac:dyDescent="0.25">
      <c r="A522" t="s">
        <v>1275</v>
      </c>
      <c r="B522" t="s">
        <v>237</v>
      </c>
      <c r="C522" s="35">
        <v>30414</v>
      </c>
      <c r="D522" s="1" t="str">
        <f>LEFT(PLAYERIDMAP[[#This Row],[PLAYERNAME]],FIND(" ",PLAYERIDMAP[[#This Row],[PLAYERNAME]],1))</f>
        <v xml:space="preserve">Chris </v>
      </c>
      <c r="E522" s="1" t="str">
        <f>MID(PLAYERIDMAP[PLAYERNAME],FIND(" ",PLAYERIDMAP[PLAYERNAME],1)+1,255)</f>
        <v>Iannetta</v>
      </c>
      <c r="F522" t="s">
        <v>1035</v>
      </c>
      <c r="G522" t="s">
        <v>1215</v>
      </c>
      <c r="H522" s="2">
        <v>8267</v>
      </c>
      <c r="I522">
        <v>455104</v>
      </c>
      <c r="J522" t="s">
        <v>237</v>
      </c>
      <c r="K522" s="1">
        <v>584802</v>
      </c>
      <c r="L522" s="1" t="s">
        <v>237</v>
      </c>
      <c r="M522" s="1" t="s">
        <v>3517</v>
      </c>
      <c r="N522" s="1" t="s">
        <v>3518</v>
      </c>
      <c r="O522" s="1" t="s">
        <v>1275</v>
      </c>
      <c r="P522" s="1">
        <v>7845</v>
      </c>
      <c r="Q522" s="1" t="s">
        <v>3519</v>
      </c>
      <c r="R522" s="1" t="s">
        <v>237</v>
      </c>
      <c r="S522" s="1">
        <v>28561</v>
      </c>
      <c r="T522" s="1" t="s">
        <v>237</v>
      </c>
    </row>
    <row r="523" spans="1:20" ht="15" customHeight="1" x14ac:dyDescent="0.25">
      <c r="A523" t="s">
        <v>1555</v>
      </c>
      <c r="B523" t="s">
        <v>140</v>
      </c>
      <c r="C523" s="35">
        <v>26452</v>
      </c>
      <c r="D523" s="1" t="str">
        <f>LEFT(PLAYERIDMAP[[#This Row],[PLAYERNAME]],FIND(" ",PLAYERIDMAP[[#This Row],[PLAYERNAME]],1))</f>
        <v xml:space="preserve">Raul </v>
      </c>
      <c r="E523" s="1" t="str">
        <f>MID(PLAYERIDMAP[PLAYERNAME],FIND(" ",PLAYERIDMAP[PLAYERNAME],1)+1,255)</f>
        <v>Ibanez</v>
      </c>
      <c r="F523" t="s">
        <v>1035</v>
      </c>
      <c r="G523" t="s">
        <v>1222</v>
      </c>
      <c r="H523" s="2">
        <v>607</v>
      </c>
      <c r="I523">
        <v>116380</v>
      </c>
      <c r="J523" t="s">
        <v>140</v>
      </c>
      <c r="K523" s="1">
        <v>7744</v>
      </c>
      <c r="L523" s="1" t="s">
        <v>140</v>
      </c>
      <c r="M523" s="1" t="s">
        <v>3520</v>
      </c>
      <c r="N523" s="1" t="s">
        <v>3521</v>
      </c>
      <c r="O523" s="1" t="s">
        <v>1555</v>
      </c>
      <c r="P523" s="1">
        <v>5665</v>
      </c>
      <c r="Q523" s="1" t="s">
        <v>3522</v>
      </c>
      <c r="R523" s="1" t="s">
        <v>140</v>
      </c>
      <c r="S523" s="1">
        <v>3504</v>
      </c>
      <c r="T523" s="1" t="s">
        <v>140</v>
      </c>
    </row>
    <row r="524" spans="1:20" ht="15" customHeight="1" x14ac:dyDescent="0.25">
      <c r="A524" t="s">
        <v>2021</v>
      </c>
      <c r="B524" t="s">
        <v>3523</v>
      </c>
      <c r="C524" s="35">
        <v>29003</v>
      </c>
      <c r="D524" s="1" t="str">
        <f>LEFT(PLAYERIDMAP[[#This Row],[PLAYERNAME]],FIND(" ",PLAYERIDMAP[[#This Row],[PLAYERNAME]],1))</f>
        <v xml:space="preserve">Ryota </v>
      </c>
      <c r="E524" s="1" t="str">
        <f>MID(PLAYERIDMAP[PLAYERNAME],FIND(" ",PLAYERIDMAP[PLAYERNAME],1)+1,255)</f>
        <v>Igarashi</v>
      </c>
      <c r="F524" t="s">
        <v>1044</v>
      </c>
      <c r="G524" t="s">
        <v>2163</v>
      </c>
      <c r="H524" s="2">
        <v>10232</v>
      </c>
      <c r="I524">
        <v>579799</v>
      </c>
      <c r="J524" t="s">
        <v>3523</v>
      </c>
      <c r="K524" s="1">
        <v>1727802</v>
      </c>
      <c r="L524" s="1" t="s">
        <v>3523</v>
      </c>
      <c r="M524" s="3" t="s">
        <v>2205</v>
      </c>
      <c r="N524" s="1" t="s">
        <v>3524</v>
      </c>
      <c r="O524" s="1" t="s">
        <v>2021</v>
      </c>
      <c r="P524" s="1">
        <v>8613</v>
      </c>
      <c r="Q524" s="1" t="s">
        <v>3525</v>
      </c>
      <c r="R524" s="1" t="s">
        <v>3523</v>
      </c>
      <c r="S524" s="1"/>
      <c r="T524" s="1"/>
    </row>
    <row r="525" spans="1:20" ht="15" customHeight="1" x14ac:dyDescent="0.25">
      <c r="A525" t="s">
        <v>1349</v>
      </c>
      <c r="B525" t="s">
        <v>224</v>
      </c>
      <c r="C525" s="35">
        <v>32878</v>
      </c>
      <c r="D525" s="1" t="str">
        <f>LEFT(PLAYERIDMAP[[#This Row],[PLAYERNAME]],FIND(" ",PLAYERIDMAP[[#This Row],[PLAYERNAME]],1))</f>
        <v xml:space="preserve">Jose </v>
      </c>
      <c r="E525" s="1" t="str">
        <f>MID(PLAYERIDMAP[PLAYERNAME],FIND(" ",PLAYERIDMAP[PLAYERNAME],1)+1,255)</f>
        <v>Iglesias</v>
      </c>
      <c r="F525" t="s">
        <v>1030</v>
      </c>
      <c r="G525" t="s">
        <v>1219</v>
      </c>
      <c r="H525" s="2">
        <v>10231</v>
      </c>
      <c r="I525">
        <v>578428</v>
      </c>
      <c r="J525" t="s">
        <v>224</v>
      </c>
      <c r="K525" s="1">
        <v>1707364</v>
      </c>
      <c r="L525" s="1" t="s">
        <v>224</v>
      </c>
      <c r="M525" s="1" t="s">
        <v>3526</v>
      </c>
      <c r="N525" s="1" t="s">
        <v>3527</v>
      </c>
      <c r="O525" s="1" t="s">
        <v>1349</v>
      </c>
      <c r="P525" s="1">
        <v>8848</v>
      </c>
      <c r="Q525" s="1" t="s">
        <v>3528</v>
      </c>
      <c r="R525" s="1" t="s">
        <v>224</v>
      </c>
      <c r="S525" s="1">
        <v>30382</v>
      </c>
      <c r="T525" s="1" t="s">
        <v>224</v>
      </c>
    </row>
    <row r="526" spans="1:20" x14ac:dyDescent="0.25">
      <c r="A526" t="s">
        <v>1137</v>
      </c>
      <c r="B526" t="s">
        <v>3529</v>
      </c>
      <c r="C526" s="35">
        <v>33175</v>
      </c>
      <c r="D526" s="1" t="str">
        <f>LEFT(PLAYERIDMAP[[#This Row],[PLAYERNAME]],FIND(" ",PLAYERIDMAP[[#This Row],[PLAYERNAME]],1))</f>
        <v xml:space="preserve">Ender </v>
      </c>
      <c r="E526" s="1" t="str">
        <f>MID(PLAYERIDMAP[PLAYERNAME],FIND(" ",PLAYERIDMAP[PLAYERNAME],1)+1,255)</f>
        <v>Inciarte</v>
      </c>
      <c r="F526" t="s">
        <v>1054</v>
      </c>
      <c r="G526" t="s">
        <v>1222</v>
      </c>
      <c r="H526" s="2" t="s">
        <v>3530</v>
      </c>
      <c r="I526">
        <v>542255</v>
      </c>
      <c r="J526" t="s">
        <v>3529</v>
      </c>
      <c r="K526" s="3" t="s">
        <v>2205</v>
      </c>
      <c r="L526" s="3" t="s">
        <v>2205</v>
      </c>
      <c r="M526" s="3" t="s">
        <v>2205</v>
      </c>
      <c r="N526" s="3" t="s">
        <v>2205</v>
      </c>
      <c r="O526" s="3" t="s">
        <v>2205</v>
      </c>
      <c r="P526" s="3" t="s">
        <v>2205</v>
      </c>
      <c r="Q526" s="3" t="s">
        <v>2205</v>
      </c>
      <c r="R526" s="3" t="s">
        <v>2205</v>
      </c>
      <c r="S526" s="3"/>
      <c r="T526" s="1"/>
    </row>
    <row r="527" spans="1:20" ht="15" customHeight="1" x14ac:dyDescent="0.25">
      <c r="A527" t="s">
        <v>1375</v>
      </c>
      <c r="B527" t="s">
        <v>142</v>
      </c>
      <c r="C527" s="35">
        <v>29946</v>
      </c>
      <c r="D527" s="1" t="str">
        <f>LEFT(PLAYERIDMAP[[#This Row],[PLAYERNAME]],FIND(" ",PLAYERIDMAP[[#This Row],[PLAYERNAME]],1))</f>
        <v xml:space="preserve">Omar </v>
      </c>
      <c r="E527" s="1" t="str">
        <f>MID(PLAYERIDMAP[PLAYERNAME],FIND(" ",PLAYERIDMAP[PLAYERNAME],1)+1,255)</f>
        <v>Infante</v>
      </c>
      <c r="F527" t="s">
        <v>1046</v>
      </c>
      <c r="G527" t="s">
        <v>5</v>
      </c>
      <c r="H527" s="2">
        <v>1609</v>
      </c>
      <c r="I527">
        <v>408299</v>
      </c>
      <c r="J527" t="s">
        <v>142</v>
      </c>
      <c r="K527" s="1">
        <v>225374</v>
      </c>
      <c r="L527" s="1" t="s">
        <v>142</v>
      </c>
      <c r="M527" s="1" t="s">
        <v>3531</v>
      </c>
      <c r="N527" s="1" t="s">
        <v>3532</v>
      </c>
      <c r="O527" s="1" t="s">
        <v>1375</v>
      </c>
      <c r="P527" s="1">
        <v>7016</v>
      </c>
      <c r="Q527" s="1" t="s">
        <v>3533</v>
      </c>
      <c r="R527" s="1" t="s">
        <v>142</v>
      </c>
      <c r="S527" s="1">
        <v>5339</v>
      </c>
      <c r="T527" s="1" t="s">
        <v>142</v>
      </c>
    </row>
    <row r="528" spans="1:20" ht="15" customHeight="1" x14ac:dyDescent="0.25">
      <c r="A528" t="s">
        <v>1448</v>
      </c>
      <c r="B528" t="s">
        <v>474</v>
      </c>
      <c r="C528" s="35">
        <v>28264</v>
      </c>
      <c r="D528" s="1" t="str">
        <f>LEFT(PLAYERIDMAP[[#This Row],[PLAYERNAME]],FIND(" ",PLAYERIDMAP[[#This Row],[PLAYERNAME]],1))</f>
        <v xml:space="preserve">Brandon </v>
      </c>
      <c r="E528" s="1" t="str">
        <f>MID(PLAYERIDMAP[PLAYERNAME],FIND(" ",PLAYERIDMAP[PLAYERNAME],1)+1,255)</f>
        <v>Inge</v>
      </c>
      <c r="F528" t="s">
        <v>1032</v>
      </c>
      <c r="G528" t="s">
        <v>6</v>
      </c>
      <c r="H528" s="2">
        <v>470</v>
      </c>
      <c r="I528">
        <v>276346</v>
      </c>
      <c r="J528" t="s">
        <v>474</v>
      </c>
      <c r="K528" s="1">
        <v>128898</v>
      </c>
      <c r="L528" s="1" t="s">
        <v>474</v>
      </c>
      <c r="M528" s="1" t="s">
        <v>3534</v>
      </c>
      <c r="N528" s="1" t="s">
        <v>3535</v>
      </c>
      <c r="O528" s="1" t="s">
        <v>1448</v>
      </c>
      <c r="P528" s="1">
        <v>6681</v>
      </c>
      <c r="Q528" s="1" t="s">
        <v>3536</v>
      </c>
      <c r="R528" s="1" t="s">
        <v>474</v>
      </c>
      <c r="S528" s="1"/>
      <c r="T528" s="1"/>
    </row>
    <row r="529" spans="1:20" ht="15" customHeight="1" x14ac:dyDescent="0.25">
      <c r="A529" t="s">
        <v>1537</v>
      </c>
      <c r="B529" t="s">
        <v>525</v>
      </c>
      <c r="C529" s="35">
        <v>30583</v>
      </c>
      <c r="D529" s="1" t="str">
        <f>LEFT(PLAYERIDMAP[[#This Row],[PLAYERNAME]],FIND(" ",PLAYERIDMAP[[#This Row],[PLAYERNAME]],1))</f>
        <v xml:space="preserve">Travis </v>
      </c>
      <c r="E529" s="1" t="str">
        <f>MID(PLAYERIDMAP[PLAYERNAME],FIND(" ",PLAYERIDMAP[PLAYERNAME],1)+1,255)</f>
        <v>Ishikawa</v>
      </c>
      <c r="F529" t="s">
        <v>1047</v>
      </c>
      <c r="G529" t="s">
        <v>4</v>
      </c>
      <c r="H529" s="2">
        <v>4793</v>
      </c>
      <c r="I529">
        <v>448170</v>
      </c>
      <c r="J529" t="s">
        <v>525</v>
      </c>
      <c r="K529" s="1">
        <v>549249</v>
      </c>
      <c r="L529" s="1" t="s">
        <v>525</v>
      </c>
      <c r="M529" s="1" t="s">
        <v>3537</v>
      </c>
      <c r="N529" s="1" t="s">
        <v>3538</v>
      </c>
      <c r="O529" s="1" t="s">
        <v>1537</v>
      </c>
      <c r="P529" s="1">
        <v>7734</v>
      </c>
      <c r="Q529" s="1" t="s">
        <v>3539</v>
      </c>
      <c r="R529" s="1" t="s">
        <v>525</v>
      </c>
      <c r="S529" s="1"/>
      <c r="T529" s="1"/>
    </row>
    <row r="530" spans="1:20" x14ac:dyDescent="0.25">
      <c r="A530" t="s">
        <v>2106</v>
      </c>
      <c r="B530" t="s">
        <v>3540</v>
      </c>
      <c r="C530" s="35">
        <v>26549</v>
      </c>
      <c r="D530" s="1" t="str">
        <f>LEFT(PLAYERIDMAP[[#This Row],[PLAYERNAME]],FIND(" ",PLAYERIDMAP[[#This Row],[PLAYERNAME]],1))</f>
        <v xml:space="preserve">Jason </v>
      </c>
      <c r="E530" s="1" t="str">
        <f>MID(PLAYERIDMAP[PLAYERNAME],FIND(" ",PLAYERIDMAP[PLAYERNAME],1)+1,255)</f>
        <v>Isringhausen</v>
      </c>
      <c r="F530" t="s">
        <v>1035</v>
      </c>
      <c r="G530" t="s">
        <v>2163</v>
      </c>
      <c r="H530" s="2">
        <v>1158</v>
      </c>
      <c r="I530">
        <v>116414</v>
      </c>
      <c r="J530" t="s">
        <v>3540</v>
      </c>
      <c r="K530" s="1">
        <v>7747</v>
      </c>
      <c r="L530" s="1" t="s">
        <v>3540</v>
      </c>
      <c r="M530" s="1" t="s">
        <v>3541</v>
      </c>
      <c r="N530" s="1" t="s">
        <v>3542</v>
      </c>
      <c r="O530" s="1" t="s">
        <v>2106</v>
      </c>
      <c r="P530" s="1">
        <v>5449</v>
      </c>
      <c r="Q530" s="1" t="s">
        <v>3543</v>
      </c>
      <c r="R530" s="1" t="s">
        <v>3540</v>
      </c>
      <c r="S530" s="1"/>
      <c r="T530" s="1"/>
    </row>
    <row r="531" spans="1:20" x14ac:dyDescent="0.25">
      <c r="A531" t="s">
        <v>1767</v>
      </c>
      <c r="B531" t="s">
        <v>557</v>
      </c>
      <c r="C531" s="35">
        <v>29688</v>
      </c>
      <c r="D531" s="1" t="str">
        <f>LEFT(PLAYERIDMAP[[#This Row],[PLAYERNAME]],FIND(" ",PLAYERIDMAP[[#This Row],[PLAYERNAME]],1))</f>
        <v xml:space="preserve">Hisashi </v>
      </c>
      <c r="E531" s="1" t="str">
        <f>MID(PLAYERIDMAP[PLAYERNAME],FIND(" ",PLAYERIDMAP[PLAYERNAME],1)+1,255)</f>
        <v>Iwakuma</v>
      </c>
      <c r="F531" t="s">
        <v>1049</v>
      </c>
      <c r="G531" t="s">
        <v>2163</v>
      </c>
      <c r="H531" s="2">
        <v>13048</v>
      </c>
      <c r="I531">
        <v>547874</v>
      </c>
      <c r="J531" t="s">
        <v>557</v>
      </c>
      <c r="K531" s="1">
        <v>1933858</v>
      </c>
      <c r="L531" s="1" t="s">
        <v>557</v>
      </c>
      <c r="M531" s="1" t="s">
        <v>3544</v>
      </c>
      <c r="N531" s="3" t="s">
        <v>2205</v>
      </c>
      <c r="O531" s="1" t="s">
        <v>1767</v>
      </c>
      <c r="P531" s="1">
        <v>9092</v>
      </c>
      <c r="Q531" s="1" t="s">
        <v>3545</v>
      </c>
      <c r="R531" s="1" t="s">
        <v>557</v>
      </c>
      <c r="S531" s="1">
        <v>30965</v>
      </c>
      <c r="T531" s="1" t="s">
        <v>557</v>
      </c>
    </row>
    <row r="532" spans="1:20" ht="15" customHeight="1" x14ac:dyDescent="0.25">
      <c r="A532" t="s">
        <v>1344</v>
      </c>
      <c r="B532" t="s">
        <v>282</v>
      </c>
      <c r="C532" s="35">
        <v>29476</v>
      </c>
      <c r="D532" s="1" t="str">
        <f>LEFT(PLAYERIDMAP[[#This Row],[PLAYERNAME]],FIND(" ",PLAYERIDMAP[[#This Row],[PLAYERNAME]],1))</f>
        <v xml:space="preserve">Maicer </v>
      </c>
      <c r="E532" s="1" t="str">
        <f>MID(PLAYERIDMAP[PLAYERNAME],FIND(" ",PLAYERIDMAP[PLAYERNAME],1)+1,255)</f>
        <v>Izturis</v>
      </c>
      <c r="F532" t="s">
        <v>1037</v>
      </c>
      <c r="G532" t="s">
        <v>6</v>
      </c>
      <c r="H532" s="2">
        <v>2437</v>
      </c>
      <c r="I532">
        <v>430895</v>
      </c>
      <c r="J532" t="s">
        <v>282</v>
      </c>
      <c r="K532" s="1">
        <v>392082</v>
      </c>
      <c r="L532" s="1" t="s">
        <v>282</v>
      </c>
      <c r="M532" s="1" t="s">
        <v>3546</v>
      </c>
      <c r="N532" s="1" t="s">
        <v>3547</v>
      </c>
      <c r="O532" s="1" t="s">
        <v>1344</v>
      </c>
      <c r="P532" s="1">
        <v>7420</v>
      </c>
      <c r="Q532" s="1" t="s">
        <v>3548</v>
      </c>
      <c r="R532" s="1" t="s">
        <v>282</v>
      </c>
      <c r="S532" s="1">
        <v>6087</v>
      </c>
      <c r="T532" s="1" t="s">
        <v>282</v>
      </c>
    </row>
    <row r="533" spans="1:20" ht="15" customHeight="1" x14ac:dyDescent="0.25">
      <c r="A533" t="s">
        <v>1331</v>
      </c>
      <c r="B533" t="s">
        <v>120</v>
      </c>
      <c r="C533" s="35">
        <v>31809</v>
      </c>
      <c r="D533" s="1" t="str">
        <f>LEFT(PLAYERIDMAP[[#This Row],[PLAYERNAME]],FIND(" ",PLAYERIDMAP[[#This Row],[PLAYERNAME]],1))</f>
        <v xml:space="preserve">Austin </v>
      </c>
      <c r="E533" s="1" t="str">
        <f>MID(PLAYERIDMAP[PLAYERNAME],FIND(" ",PLAYERIDMAP[PLAYERNAME],1)+1,255)</f>
        <v>Jackson</v>
      </c>
      <c r="F533" t="s">
        <v>1030</v>
      </c>
      <c r="G533" t="s">
        <v>1222</v>
      </c>
      <c r="H533" s="2">
        <v>9848</v>
      </c>
      <c r="I533">
        <v>457706</v>
      </c>
      <c r="J533" t="s">
        <v>120</v>
      </c>
      <c r="K533" s="1">
        <v>1103265</v>
      </c>
      <c r="L533" s="1" t="s">
        <v>120</v>
      </c>
      <c r="M533" s="1" t="s">
        <v>3549</v>
      </c>
      <c r="N533" s="1" t="s">
        <v>3550</v>
      </c>
      <c r="O533" s="1" t="s">
        <v>1331</v>
      </c>
      <c r="P533" s="1">
        <v>8412</v>
      </c>
      <c r="Q533" s="1" t="s">
        <v>3551</v>
      </c>
      <c r="R533" s="1" t="s">
        <v>120</v>
      </c>
      <c r="S533" s="1">
        <v>29453</v>
      </c>
      <c r="T533" s="1" t="s">
        <v>120</v>
      </c>
    </row>
    <row r="534" spans="1:20" x14ac:dyDescent="0.25">
      <c r="A534" t="s">
        <v>1082</v>
      </c>
      <c r="B534" t="s">
        <v>3552</v>
      </c>
      <c r="C534" s="35">
        <v>32357</v>
      </c>
      <c r="D534" s="1" t="str">
        <f>LEFT(PLAYERIDMAP[[#This Row],[PLAYERNAME]],FIND(" ",PLAYERIDMAP[[#This Row],[PLAYERNAME]],1))</f>
        <v xml:space="preserve">Brett </v>
      </c>
      <c r="E534" s="1" t="str">
        <f>MID(PLAYERIDMAP[PLAYERNAME],FIND(" ",PLAYERIDMAP[PLAYERNAME],1)+1,255)</f>
        <v>Jackson</v>
      </c>
      <c r="F534" t="s">
        <v>1055</v>
      </c>
      <c r="G534" t="s">
        <v>1222</v>
      </c>
      <c r="H534" s="2">
        <v>9632</v>
      </c>
      <c r="I534">
        <v>571804</v>
      </c>
      <c r="J534" t="s">
        <v>3552</v>
      </c>
      <c r="K534" s="1">
        <v>1732409</v>
      </c>
      <c r="L534" s="1" t="s">
        <v>3552</v>
      </c>
      <c r="M534" s="3" t="s">
        <v>2205</v>
      </c>
      <c r="N534" s="3" t="s">
        <v>2205</v>
      </c>
      <c r="O534" s="1" t="s">
        <v>1082</v>
      </c>
      <c r="P534" s="1">
        <v>8850</v>
      </c>
      <c r="Q534" s="1" t="s">
        <v>3553</v>
      </c>
      <c r="R534" s="1" t="s">
        <v>3552</v>
      </c>
      <c r="S534" s="1">
        <v>30594</v>
      </c>
      <c r="T534" s="1" t="s">
        <v>3552</v>
      </c>
    </row>
    <row r="535" spans="1:20" x14ac:dyDescent="0.25">
      <c r="A535" t="s">
        <v>1674</v>
      </c>
      <c r="B535" t="s">
        <v>834</v>
      </c>
      <c r="C535" s="35">
        <v>30568</v>
      </c>
      <c r="D535" s="1" t="str">
        <f>LEFT(PLAYERIDMAP[[#This Row],[PLAYERNAME]],FIND(" ",PLAYERIDMAP[[#This Row],[PLAYERNAME]],1))</f>
        <v xml:space="preserve">Edwin </v>
      </c>
      <c r="E535" s="1" t="str">
        <f>MID(PLAYERIDMAP[PLAYERNAME],FIND(" ",PLAYERIDMAP[PLAYERNAME],1)+1,255)</f>
        <v>Jackson</v>
      </c>
      <c r="F535" t="s">
        <v>1055</v>
      </c>
      <c r="G535" t="s">
        <v>2163</v>
      </c>
      <c r="H535" s="2">
        <v>1841</v>
      </c>
      <c r="I535">
        <v>429719</v>
      </c>
      <c r="J535" t="s">
        <v>834</v>
      </c>
      <c r="K535" s="1">
        <v>433026</v>
      </c>
      <c r="L535" s="1" t="s">
        <v>834</v>
      </c>
      <c r="M535" s="1" t="s">
        <v>3554</v>
      </c>
      <c r="N535" s="1" t="s">
        <v>3555</v>
      </c>
      <c r="O535" s="1" t="s">
        <v>1674</v>
      </c>
      <c r="P535" s="1">
        <v>7241</v>
      </c>
      <c r="Q535" s="1" t="s">
        <v>3556</v>
      </c>
      <c r="R535" s="1" t="s">
        <v>834</v>
      </c>
      <c r="S535" s="1">
        <v>5842</v>
      </c>
      <c r="T535" s="1" t="s">
        <v>834</v>
      </c>
    </row>
    <row r="536" spans="1:20" ht="15" customHeight="1" x14ac:dyDescent="0.25">
      <c r="A536" t="s">
        <v>1457</v>
      </c>
      <c r="B536" t="s">
        <v>495</v>
      </c>
      <c r="C536" s="35">
        <v>32273</v>
      </c>
      <c r="D536" s="1" t="str">
        <f>LEFT(PLAYERIDMAP[[#This Row],[PLAYERNAME]],FIND(" ",PLAYERIDMAP[[#This Row],[PLAYERNAME]],1))</f>
        <v xml:space="preserve">Ryan </v>
      </c>
      <c r="E536" s="1" t="str">
        <f>MID(PLAYERIDMAP[PLAYERNAME],FIND(" ",PLAYERIDMAP[PLAYERNAME],1)+1,255)</f>
        <v>Jackson</v>
      </c>
      <c r="F536" t="s">
        <v>1051</v>
      </c>
      <c r="G536" t="s">
        <v>1219</v>
      </c>
      <c r="H536" s="2">
        <v>6596</v>
      </c>
      <c r="I536">
        <v>474249</v>
      </c>
      <c r="J536" t="s">
        <v>495</v>
      </c>
      <c r="K536" s="1">
        <v>1804463</v>
      </c>
      <c r="L536" s="1" t="s">
        <v>495</v>
      </c>
      <c r="M536" s="3" t="s">
        <v>2205</v>
      </c>
      <c r="N536" s="3" t="s">
        <v>2205</v>
      </c>
      <c r="O536" s="1" t="s">
        <v>1457</v>
      </c>
      <c r="P536" s="1">
        <v>9264</v>
      </c>
      <c r="Q536" s="1" t="s">
        <v>3557</v>
      </c>
      <c r="R536" s="1" t="s">
        <v>495</v>
      </c>
      <c r="S536" s="1">
        <v>31213</v>
      </c>
      <c r="T536" s="1" t="s">
        <v>495</v>
      </c>
    </row>
    <row r="537" spans="1:20" x14ac:dyDescent="0.25">
      <c r="A537" t="s">
        <v>1121</v>
      </c>
      <c r="B537" t="s">
        <v>3558</v>
      </c>
      <c r="C537" s="35">
        <v>29524</v>
      </c>
      <c r="D537" s="1" t="str">
        <f>LEFT(PLAYERIDMAP[[#This Row],[PLAYERNAME]],FIND(" ",PLAYERIDMAP[[#This Row],[PLAYERNAME]],1))</f>
        <v xml:space="preserve">Mike </v>
      </c>
      <c r="E537" s="1" t="str">
        <f>MID(PLAYERIDMAP[PLAYERNAME],FIND(" ",PLAYERIDMAP[PLAYERNAME],1)+1,255)</f>
        <v>Jacobs</v>
      </c>
      <c r="F537" t="s">
        <v>1042</v>
      </c>
      <c r="G537" t="s">
        <v>4</v>
      </c>
      <c r="H537" s="2">
        <v>2231</v>
      </c>
      <c r="I537">
        <v>408312</v>
      </c>
      <c r="J537" t="s">
        <v>3558</v>
      </c>
      <c r="K537" s="1">
        <v>288909</v>
      </c>
      <c r="L537" s="1" t="s">
        <v>3558</v>
      </c>
      <c r="M537" s="1" t="s">
        <v>3559</v>
      </c>
      <c r="N537" s="1" t="s">
        <v>3560</v>
      </c>
      <c r="O537" s="1" t="s">
        <v>1121</v>
      </c>
      <c r="P537" s="1">
        <v>7623</v>
      </c>
      <c r="Q537" s="1" t="s">
        <v>3561</v>
      </c>
      <c r="R537" s="3" t="s">
        <v>2205</v>
      </c>
      <c r="S537" s="3"/>
      <c r="T537" s="1"/>
    </row>
    <row r="538" spans="1:20" ht="15" customHeight="1" x14ac:dyDescent="0.25">
      <c r="A538" t="s">
        <v>1460</v>
      </c>
      <c r="B538" t="s">
        <v>438</v>
      </c>
      <c r="C538" s="35">
        <v>30236</v>
      </c>
      <c r="D538" s="1" t="str">
        <f>LEFT(PLAYERIDMAP[[#This Row],[PLAYERNAME]],FIND(" ",PLAYERIDMAP[[#This Row],[PLAYERNAME]],1))</f>
        <v xml:space="preserve">Paul </v>
      </c>
      <c r="E538" s="1" t="str">
        <f>MID(PLAYERIDMAP[PLAYERNAME],FIND(" ",PLAYERIDMAP[PLAYERNAME],1)+1,255)</f>
        <v>Janish</v>
      </c>
      <c r="F538" t="s">
        <v>1041</v>
      </c>
      <c r="G538" t="s">
        <v>1219</v>
      </c>
      <c r="H538" s="2">
        <v>7412</v>
      </c>
      <c r="I538">
        <v>457926</v>
      </c>
      <c r="J538" t="s">
        <v>438</v>
      </c>
      <c r="K538" s="1">
        <v>1099426</v>
      </c>
      <c r="L538" s="1" t="s">
        <v>438</v>
      </c>
      <c r="M538" s="1" t="s">
        <v>3562</v>
      </c>
      <c r="N538" s="1" t="s">
        <v>3563</v>
      </c>
      <c r="O538" s="1" t="s">
        <v>1460</v>
      </c>
      <c r="P538" s="1">
        <v>8245</v>
      </c>
      <c r="Q538" s="1" t="s">
        <v>3564</v>
      </c>
      <c r="R538" s="1" t="s">
        <v>438</v>
      </c>
      <c r="S538" s="1">
        <v>29130</v>
      </c>
      <c r="T538" s="1" t="s">
        <v>438</v>
      </c>
    </row>
    <row r="539" spans="1:20" ht="15" customHeight="1" x14ac:dyDescent="0.25">
      <c r="A539" t="s">
        <v>1717</v>
      </c>
      <c r="B539" t="s">
        <v>571</v>
      </c>
      <c r="C539" s="35">
        <v>32050</v>
      </c>
      <c r="D539" s="1" t="str">
        <f>LEFT(PLAYERIDMAP[[#This Row],[PLAYERNAME]],FIND(" ",PLAYERIDMAP[[#This Row],[PLAYERNAME]],1))</f>
        <v xml:space="preserve">Kenley </v>
      </c>
      <c r="E539" s="1" t="str">
        <f>MID(PLAYERIDMAP[PLAYERNAME],FIND(" ",PLAYERIDMAP[PLAYERNAME],1)+1,255)</f>
        <v>Jansen</v>
      </c>
      <c r="F539" t="s">
        <v>1045</v>
      </c>
      <c r="G539" t="s">
        <v>2163</v>
      </c>
      <c r="H539" s="2">
        <v>3096</v>
      </c>
      <c r="I539">
        <v>445276</v>
      </c>
      <c r="J539" t="s">
        <v>571</v>
      </c>
      <c r="K539" s="1">
        <v>1208718</v>
      </c>
      <c r="L539" s="1" t="s">
        <v>571</v>
      </c>
      <c r="M539" s="1" t="s">
        <v>3565</v>
      </c>
      <c r="N539" s="1" t="s">
        <v>3566</v>
      </c>
      <c r="O539" s="1" t="s">
        <v>1717</v>
      </c>
      <c r="P539" s="1">
        <v>8758</v>
      </c>
      <c r="Q539" s="1" t="s">
        <v>3567</v>
      </c>
      <c r="R539" s="1" t="s">
        <v>571</v>
      </c>
      <c r="S539" s="1">
        <v>29630</v>
      </c>
      <c r="T539" s="1" t="s">
        <v>571</v>
      </c>
    </row>
    <row r="540" spans="1:20" x14ac:dyDescent="0.25">
      <c r="A540" t="s">
        <v>1728</v>
      </c>
      <c r="B540" t="s">
        <v>606</v>
      </c>
      <c r="C540" s="35">
        <v>29846</v>
      </c>
      <c r="D540" s="1" t="str">
        <f>LEFT(PLAYERIDMAP[[#This Row],[PLAYERNAME]],FIND(" ",PLAYERIDMAP[[#This Row],[PLAYERNAME]],1))</f>
        <v xml:space="preserve">Casey </v>
      </c>
      <c r="E540" s="1" t="str">
        <f>MID(PLAYERIDMAP[PLAYERNAME],FIND(" ",PLAYERIDMAP[PLAYERNAME],1)+1,255)</f>
        <v>Janssen</v>
      </c>
      <c r="F540" t="s">
        <v>1037</v>
      </c>
      <c r="G540" t="s">
        <v>2163</v>
      </c>
      <c r="H540" s="2">
        <v>7355</v>
      </c>
      <c r="I540">
        <v>445163</v>
      </c>
      <c r="J540" t="s">
        <v>606</v>
      </c>
      <c r="K540" s="1">
        <v>585620</v>
      </c>
      <c r="L540" s="1" t="s">
        <v>606</v>
      </c>
      <c r="M540" s="1" t="s">
        <v>3568</v>
      </c>
      <c r="N540" s="1" t="s">
        <v>3569</v>
      </c>
      <c r="O540" s="1" t="s">
        <v>1728</v>
      </c>
      <c r="P540" s="1">
        <v>7748</v>
      </c>
      <c r="Q540" s="1" t="s">
        <v>3570</v>
      </c>
      <c r="R540" s="1" t="s">
        <v>606</v>
      </c>
      <c r="S540" s="1">
        <v>6526</v>
      </c>
      <c r="T540" s="1" t="s">
        <v>606</v>
      </c>
    </row>
    <row r="541" spans="1:20" ht="15" customHeight="1" x14ac:dyDescent="0.25">
      <c r="A541" t="s">
        <v>1269</v>
      </c>
      <c r="B541" t="s">
        <v>284</v>
      </c>
      <c r="C541" s="35">
        <v>30578</v>
      </c>
      <c r="D541" s="1" t="str">
        <f>LEFT(PLAYERIDMAP[[#This Row],[PLAYERNAME]],FIND(" ",PLAYERIDMAP[[#This Row],[PLAYERNAME]],1))</f>
        <v xml:space="preserve">John </v>
      </c>
      <c r="E541" s="1" t="str">
        <f>MID(PLAYERIDMAP[PLAYERNAME],FIND(" ",PLAYERIDMAP[PLAYERNAME],1)+1,255)</f>
        <v>Jaso</v>
      </c>
      <c r="F541" t="s">
        <v>1032</v>
      </c>
      <c r="G541" t="s">
        <v>1215</v>
      </c>
      <c r="H541" s="2">
        <v>5887</v>
      </c>
      <c r="I541">
        <v>444379</v>
      </c>
      <c r="J541" t="s">
        <v>284</v>
      </c>
      <c r="K541" s="1">
        <v>1392901</v>
      </c>
      <c r="L541" s="1" t="s">
        <v>284</v>
      </c>
      <c r="M541" s="1" t="s">
        <v>3571</v>
      </c>
      <c r="N541" s="1" t="s">
        <v>3572</v>
      </c>
      <c r="O541" s="1" t="s">
        <v>1269</v>
      </c>
      <c r="P541" s="1">
        <v>8368</v>
      </c>
      <c r="Q541" s="1" t="s">
        <v>3573</v>
      </c>
      <c r="R541" s="1" t="s">
        <v>284</v>
      </c>
      <c r="S541" s="1">
        <v>29255</v>
      </c>
      <c r="T541" s="1" t="s">
        <v>284</v>
      </c>
    </row>
    <row r="542" spans="1:20" ht="15" customHeight="1" x14ac:dyDescent="0.25">
      <c r="A542" t="s">
        <v>1154</v>
      </c>
      <c r="B542" t="s">
        <v>134</v>
      </c>
      <c r="C542" s="35">
        <v>31121</v>
      </c>
      <c r="D542" s="1" t="str">
        <f>LEFT(PLAYERIDMAP[[#This Row],[PLAYERNAME]],FIND(" ",PLAYERIDMAP[[#This Row],[PLAYERNAME]],1))</f>
        <v xml:space="preserve">Jon </v>
      </c>
      <c r="E542" s="1" t="str">
        <f>MID(PLAYERIDMAP[PLAYERNAME],FIND(" ",PLAYERIDMAP[PLAYERNAME],1)+1,255)</f>
        <v>Jay</v>
      </c>
      <c r="F542" t="s">
        <v>1031</v>
      </c>
      <c r="G542" t="s">
        <v>1222</v>
      </c>
      <c r="H542" s="2">
        <v>5227</v>
      </c>
      <c r="I542">
        <v>445055</v>
      </c>
      <c r="J542" t="s">
        <v>134</v>
      </c>
      <c r="K542" s="1">
        <v>1661504</v>
      </c>
      <c r="L542" s="1" t="s">
        <v>134</v>
      </c>
      <c r="M542" s="1" t="s">
        <v>3574</v>
      </c>
      <c r="N542" s="1" t="s">
        <v>3575</v>
      </c>
      <c r="O542" s="1" t="s">
        <v>1154</v>
      </c>
      <c r="P542" s="1">
        <v>8717</v>
      </c>
      <c r="Q542" s="1" t="s">
        <v>3576</v>
      </c>
      <c r="R542" s="1" t="s">
        <v>134</v>
      </c>
      <c r="S542" s="1">
        <v>29691</v>
      </c>
      <c r="T542" s="1" t="s">
        <v>134</v>
      </c>
    </row>
    <row r="543" spans="1:20" ht="15" customHeight="1" x14ac:dyDescent="0.25">
      <c r="A543" t="s">
        <v>2136</v>
      </c>
      <c r="B543" t="s">
        <v>906</v>
      </c>
      <c r="C543" s="35">
        <v>32133</v>
      </c>
      <c r="D543" s="1" t="str">
        <f>LEFT(PLAYERIDMAP[[#This Row],[PLAYERNAME]],FIND(" ",PLAYERIDMAP[[#This Row],[PLAYERNAME]],1))</f>
        <v xml:space="preserve">Chad </v>
      </c>
      <c r="E543" s="1" t="str">
        <f>MID(PLAYERIDMAP[PLAYERNAME],FIND(" ",PLAYERIDMAP[PLAYERNAME],1)+1,255)</f>
        <v>Jenkins</v>
      </c>
      <c r="F543" t="s">
        <v>1037</v>
      </c>
      <c r="G543" t="s">
        <v>2163</v>
      </c>
      <c r="H543" s="2">
        <v>10326</v>
      </c>
      <c r="I543">
        <v>554432</v>
      </c>
      <c r="J543" t="s">
        <v>906</v>
      </c>
      <c r="K543" s="1">
        <v>1737883</v>
      </c>
      <c r="L543" s="1" t="s">
        <v>906</v>
      </c>
      <c r="M543" s="1" t="s">
        <v>3577</v>
      </c>
      <c r="N543" s="3" t="s">
        <v>2205</v>
      </c>
      <c r="O543" s="1" t="s">
        <v>2136</v>
      </c>
      <c r="P543" s="1">
        <v>9261</v>
      </c>
      <c r="Q543" s="1" t="s">
        <v>3578</v>
      </c>
      <c r="R543" s="1" t="s">
        <v>906</v>
      </c>
      <c r="S543" s="1">
        <v>30612</v>
      </c>
      <c r="T543" s="1" t="s">
        <v>906</v>
      </c>
    </row>
    <row r="544" spans="1:20" x14ac:dyDescent="0.25">
      <c r="A544" t="s">
        <v>2096</v>
      </c>
      <c r="B544" t="s">
        <v>802</v>
      </c>
      <c r="C544" s="35">
        <v>31884</v>
      </c>
      <c r="D544" s="1" t="str">
        <f>LEFT(PLAYERIDMAP[[#This Row],[PLAYERNAME]],FIND(" ",PLAYERIDMAP[[#This Row],[PLAYERNAME]],1))</f>
        <v xml:space="preserve">Dan </v>
      </c>
      <c r="E544" s="1" t="str">
        <f>MID(PLAYERIDMAP[PLAYERNAME],FIND(" ",PLAYERIDMAP[PLAYERNAME],1)+1,255)</f>
        <v>Jennings</v>
      </c>
      <c r="F544" t="s">
        <v>1057</v>
      </c>
      <c r="G544" t="s">
        <v>2163</v>
      </c>
      <c r="H544" s="2">
        <v>8073</v>
      </c>
      <c r="I544">
        <v>543359</v>
      </c>
      <c r="J544" t="s">
        <v>802</v>
      </c>
      <c r="K544" s="1">
        <v>1735789</v>
      </c>
      <c r="L544" s="1" t="s">
        <v>802</v>
      </c>
      <c r="M544" s="3" t="s">
        <v>2205</v>
      </c>
      <c r="N544" s="3" t="s">
        <v>2205</v>
      </c>
      <c r="O544" s="1" t="s">
        <v>2096</v>
      </c>
      <c r="P544" s="1">
        <v>9171</v>
      </c>
      <c r="Q544" s="1" t="s">
        <v>3579</v>
      </c>
      <c r="R544" s="1" t="s">
        <v>802</v>
      </c>
      <c r="S544" s="1">
        <v>30555</v>
      </c>
      <c r="T544" s="1" t="s">
        <v>802</v>
      </c>
    </row>
    <row r="545" spans="1:20" x14ac:dyDescent="0.25">
      <c r="A545" t="s">
        <v>1232</v>
      </c>
      <c r="B545" t="s">
        <v>109</v>
      </c>
      <c r="C545" s="35">
        <v>31715</v>
      </c>
      <c r="D545" s="1" t="str">
        <f>LEFT(PLAYERIDMAP[[#This Row],[PLAYERNAME]],FIND(" ",PLAYERIDMAP[[#This Row],[PLAYERNAME]],1))</f>
        <v xml:space="preserve">Desmond </v>
      </c>
      <c r="E545" s="1" t="str">
        <f>MID(PLAYERIDMAP[PLAYERNAME],FIND(" ",PLAYERIDMAP[PLAYERNAME],1)+1,255)</f>
        <v>Jennings</v>
      </c>
      <c r="F545" t="s">
        <v>1039</v>
      </c>
      <c r="G545" t="s">
        <v>1222</v>
      </c>
      <c r="H545" s="2">
        <v>1965</v>
      </c>
      <c r="I545">
        <v>457775</v>
      </c>
      <c r="J545" t="s">
        <v>109</v>
      </c>
      <c r="K545" s="1">
        <v>1623772</v>
      </c>
      <c r="L545" s="1" t="s">
        <v>109</v>
      </c>
      <c r="M545" s="1" t="s">
        <v>3580</v>
      </c>
      <c r="N545" s="1" t="s">
        <v>3581</v>
      </c>
      <c r="O545" s="1" t="s">
        <v>1232</v>
      </c>
      <c r="P545" s="1">
        <v>8651</v>
      </c>
      <c r="Q545" s="1" t="s">
        <v>3582</v>
      </c>
      <c r="R545" s="1" t="s">
        <v>109</v>
      </c>
      <c r="S545" s="1">
        <v>30493</v>
      </c>
      <c r="T545" s="1" t="s">
        <v>109</v>
      </c>
    </row>
    <row r="546" spans="1:20" ht="15" customHeight="1" x14ac:dyDescent="0.25">
      <c r="A546" t="s">
        <v>1972</v>
      </c>
      <c r="B546" t="s">
        <v>861</v>
      </c>
      <c r="C546" s="35">
        <v>30889</v>
      </c>
      <c r="D546" s="1" t="str">
        <f>LEFT(PLAYERIDMAP[[#This Row],[PLAYERNAME]],FIND(" ",PLAYERIDMAP[[#This Row],[PLAYERNAME]],1))</f>
        <v xml:space="preserve">Kevin </v>
      </c>
      <c r="E546" s="1" t="str">
        <f>MID(PLAYERIDMAP[PLAYERNAME],FIND(" ",PLAYERIDMAP[PLAYERNAME],1)+1,255)</f>
        <v>Jepsen</v>
      </c>
      <c r="F546" t="s">
        <v>1035</v>
      </c>
      <c r="G546" t="s">
        <v>2163</v>
      </c>
      <c r="H546" s="2">
        <v>6475</v>
      </c>
      <c r="I546">
        <v>448178</v>
      </c>
      <c r="J546" t="s">
        <v>861</v>
      </c>
      <c r="K546" s="1">
        <v>1209013</v>
      </c>
      <c r="L546" s="1" t="s">
        <v>861</v>
      </c>
      <c r="M546" s="1" t="s">
        <v>3583</v>
      </c>
      <c r="N546" s="1" t="s">
        <v>3584</v>
      </c>
      <c r="O546" s="1" t="s">
        <v>1972</v>
      </c>
      <c r="P546" s="1">
        <v>8380</v>
      </c>
      <c r="Q546" s="1" t="s">
        <v>3585</v>
      </c>
      <c r="R546" s="1" t="s">
        <v>861</v>
      </c>
      <c r="S546" s="1">
        <v>29265</v>
      </c>
      <c r="T546" s="1" t="s">
        <v>861</v>
      </c>
    </row>
    <row r="547" spans="1:20" ht="15" customHeight="1" x14ac:dyDescent="0.25">
      <c r="A547" t="s">
        <v>1346</v>
      </c>
      <c r="B547" t="s">
        <v>423</v>
      </c>
      <c r="C547" s="35">
        <v>27206</v>
      </c>
      <c r="D547" s="1" t="str">
        <f>LEFT(PLAYERIDMAP[[#This Row],[PLAYERNAME]],FIND(" ",PLAYERIDMAP[[#This Row],[PLAYERNAME]],1))</f>
        <v xml:space="preserve">Derek </v>
      </c>
      <c r="E547" s="1" t="str">
        <f>MID(PLAYERIDMAP[PLAYERNAME],FIND(" ",PLAYERIDMAP[PLAYERNAME],1)+1,255)</f>
        <v>Jeter</v>
      </c>
      <c r="F547" t="s">
        <v>1044</v>
      </c>
      <c r="G547" t="s">
        <v>1219</v>
      </c>
      <c r="H547" s="2">
        <v>826</v>
      </c>
      <c r="I547">
        <v>116539</v>
      </c>
      <c r="J547" t="s">
        <v>423</v>
      </c>
      <c r="K547" s="1">
        <v>7758</v>
      </c>
      <c r="L547" s="1" t="s">
        <v>423</v>
      </c>
      <c r="M547" s="1" t="s">
        <v>3586</v>
      </c>
      <c r="N547" s="1" t="s">
        <v>3587</v>
      </c>
      <c r="O547" s="1" t="s">
        <v>1346</v>
      </c>
      <c r="P547" s="1">
        <v>5406</v>
      </c>
      <c r="Q547" s="1" t="s">
        <v>3588</v>
      </c>
      <c r="R547" s="1" t="s">
        <v>423</v>
      </c>
      <c r="S547" s="1">
        <v>3246</v>
      </c>
      <c r="T547" s="1" t="s">
        <v>423</v>
      </c>
    </row>
    <row r="548" spans="1:20" ht="15" customHeight="1" x14ac:dyDescent="0.25">
      <c r="A548" t="s">
        <v>1077</v>
      </c>
      <c r="B548" t="s">
        <v>3589</v>
      </c>
      <c r="C548" s="35">
        <v>32994</v>
      </c>
      <c r="D548" s="1" t="str">
        <f>LEFT(PLAYERIDMAP[[#This Row],[PLAYERNAME]],FIND(" ",PLAYERIDMAP[[#This Row],[PLAYERNAME]],1))</f>
        <v xml:space="preserve">A.J. </v>
      </c>
      <c r="E548" s="1" t="str">
        <f>MID(PLAYERIDMAP[PLAYERNAME],FIND(" ",PLAYERIDMAP[PLAYERNAME],1)+1,255)</f>
        <v>Jimenez</v>
      </c>
      <c r="F548" t="s">
        <v>1037</v>
      </c>
      <c r="G548" t="s">
        <v>1215</v>
      </c>
      <c r="H548" s="2" t="s">
        <v>3590</v>
      </c>
      <c r="I548">
        <v>543362</v>
      </c>
      <c r="J548" t="s">
        <v>3589</v>
      </c>
      <c r="K548" s="3" t="s">
        <v>2205</v>
      </c>
      <c r="L548" s="3" t="s">
        <v>2205</v>
      </c>
      <c r="M548" s="3" t="s">
        <v>2205</v>
      </c>
      <c r="N548" s="3" t="s">
        <v>2205</v>
      </c>
      <c r="O548" s="3" t="s">
        <v>2205</v>
      </c>
      <c r="P548" s="3" t="s">
        <v>2205</v>
      </c>
      <c r="Q548" s="3" t="s">
        <v>2205</v>
      </c>
      <c r="R548" s="3" t="s">
        <v>2205</v>
      </c>
      <c r="S548" s="3">
        <v>31050</v>
      </c>
      <c r="T548" s="1" t="s">
        <v>3589</v>
      </c>
    </row>
    <row r="549" spans="1:20" x14ac:dyDescent="0.25">
      <c r="A549" t="s">
        <v>1765</v>
      </c>
      <c r="B549" t="s">
        <v>599</v>
      </c>
      <c r="C549" s="35">
        <v>30703</v>
      </c>
      <c r="D549" s="1" t="str">
        <f>LEFT(PLAYERIDMAP[[#This Row],[PLAYERNAME]],FIND(" ",PLAYERIDMAP[[#This Row],[PLAYERNAME]],1))</f>
        <v xml:space="preserve">Ubaldo </v>
      </c>
      <c r="E549" s="1" t="str">
        <f>MID(PLAYERIDMAP[PLAYERNAME],FIND(" ",PLAYERIDMAP[PLAYERNAME],1)+1,255)</f>
        <v>Jimenez</v>
      </c>
      <c r="F549" t="s">
        <v>1034</v>
      </c>
      <c r="G549" t="s">
        <v>2163</v>
      </c>
      <c r="H549" s="2">
        <v>3374</v>
      </c>
      <c r="I549">
        <v>434622</v>
      </c>
      <c r="J549" t="s">
        <v>599</v>
      </c>
      <c r="K549" s="1">
        <v>533004</v>
      </c>
      <c r="L549" s="1" t="s">
        <v>599</v>
      </c>
      <c r="M549" s="1" t="s">
        <v>3591</v>
      </c>
      <c r="N549" s="1" t="s">
        <v>3592</v>
      </c>
      <c r="O549" s="1" t="s">
        <v>1765</v>
      </c>
      <c r="P549" s="1">
        <v>7900</v>
      </c>
      <c r="Q549" s="1" t="s">
        <v>3593</v>
      </c>
      <c r="R549" s="1" t="s">
        <v>599</v>
      </c>
      <c r="S549" s="1">
        <v>28625</v>
      </c>
      <c r="T549" s="1" t="s">
        <v>599</v>
      </c>
    </row>
    <row r="550" spans="1:20" ht="15" customHeight="1" x14ac:dyDescent="0.25">
      <c r="A550" t="s">
        <v>1336</v>
      </c>
      <c r="B550" t="s">
        <v>133</v>
      </c>
      <c r="C550" s="35">
        <v>30956</v>
      </c>
      <c r="D550" s="1" t="str">
        <f>LEFT(PLAYERIDMAP[[#This Row],[PLAYERNAME]],FIND(" ",PLAYERIDMAP[[#This Row],[PLAYERNAME]],1))</f>
        <v xml:space="preserve">Chris </v>
      </c>
      <c r="E550" s="1" t="str">
        <f>MID(PLAYERIDMAP[PLAYERNAME],FIND(" ",PLAYERIDMAP[PLAYERNAME],1)+1,255)</f>
        <v>Johnson</v>
      </c>
      <c r="F550" t="s">
        <v>1041</v>
      </c>
      <c r="G550" t="s">
        <v>6</v>
      </c>
      <c r="H550" s="2">
        <v>1191</v>
      </c>
      <c r="I550">
        <v>453400</v>
      </c>
      <c r="J550" t="s">
        <v>133</v>
      </c>
      <c r="K550" s="1">
        <v>1599171</v>
      </c>
      <c r="L550" s="1" t="s">
        <v>133</v>
      </c>
      <c r="M550" s="1" t="s">
        <v>3594</v>
      </c>
      <c r="N550" s="1" t="s">
        <v>3595</v>
      </c>
      <c r="O550" s="1" t="s">
        <v>1336</v>
      </c>
      <c r="P550" s="1">
        <v>8585</v>
      </c>
      <c r="Q550" s="1" t="s">
        <v>3596</v>
      </c>
      <c r="R550" s="1" t="s">
        <v>133</v>
      </c>
      <c r="S550" s="1">
        <v>29616</v>
      </c>
      <c r="T550" s="1" t="s">
        <v>133</v>
      </c>
    </row>
    <row r="551" spans="1:20" ht="15" customHeight="1" x14ac:dyDescent="0.25">
      <c r="A551" t="s">
        <v>1496</v>
      </c>
      <c r="B551" t="s">
        <v>522</v>
      </c>
      <c r="C551" s="35">
        <v>29077</v>
      </c>
      <c r="D551" s="1" t="str">
        <f>LEFT(PLAYERIDMAP[[#This Row],[PLAYERNAME]],FIND(" ",PLAYERIDMAP[[#This Row],[PLAYERNAME]],1))</f>
        <v xml:space="preserve">Dan </v>
      </c>
      <c r="E551" s="1" t="str">
        <f>MID(PLAYERIDMAP[PLAYERNAME],FIND(" ",PLAYERIDMAP[PLAYERNAME],1)+1,255)</f>
        <v>Johnson</v>
      </c>
      <c r="F551" t="s">
        <v>1039</v>
      </c>
      <c r="G551" t="s">
        <v>4</v>
      </c>
      <c r="H551" s="2">
        <v>2167</v>
      </c>
      <c r="I551">
        <v>430681</v>
      </c>
      <c r="J551" t="s">
        <v>522</v>
      </c>
      <c r="K551" s="1">
        <v>392909</v>
      </c>
      <c r="L551" s="1" t="s">
        <v>522</v>
      </c>
      <c r="M551" s="3" t="s">
        <v>2205</v>
      </c>
      <c r="N551" s="1" t="s">
        <v>3597</v>
      </c>
      <c r="O551" s="1" t="s">
        <v>1496</v>
      </c>
      <c r="P551" s="1">
        <v>7436</v>
      </c>
      <c r="Q551" s="1" t="s">
        <v>3598</v>
      </c>
      <c r="R551" s="1" t="s">
        <v>522</v>
      </c>
      <c r="S551" s="1">
        <v>6096</v>
      </c>
      <c r="T551" s="1" t="s">
        <v>522</v>
      </c>
    </row>
    <row r="552" spans="1:20" x14ac:dyDescent="0.25">
      <c r="A552" t="s">
        <v>1398</v>
      </c>
      <c r="B552" t="s">
        <v>260</v>
      </c>
      <c r="C552" s="35">
        <v>30750</v>
      </c>
      <c r="D552" s="1" t="str">
        <f>LEFT(PLAYERIDMAP[[#This Row],[PLAYERNAME]],FIND(" ",PLAYERIDMAP[[#This Row],[PLAYERNAME]],1))</f>
        <v xml:space="preserve">Elliot </v>
      </c>
      <c r="E552" s="1" t="str">
        <f>MID(PLAYERIDMAP[PLAYERNAME],FIND(" ",PLAYERIDMAP[PLAYERNAME],1)+1,255)</f>
        <v>Johnson</v>
      </c>
      <c r="F552" t="s">
        <v>1039</v>
      </c>
      <c r="G552" t="s">
        <v>5</v>
      </c>
      <c r="H552" s="2">
        <v>4751</v>
      </c>
      <c r="I552">
        <v>471107</v>
      </c>
      <c r="J552" t="s">
        <v>260</v>
      </c>
      <c r="K552" s="1">
        <v>548997</v>
      </c>
      <c r="L552" s="1" t="s">
        <v>260</v>
      </c>
      <c r="M552" s="1" t="s">
        <v>3599</v>
      </c>
      <c r="N552" s="1" t="s">
        <v>3600</v>
      </c>
      <c r="O552" s="1" t="s">
        <v>1398</v>
      </c>
      <c r="P552" s="1">
        <v>8204</v>
      </c>
      <c r="Q552" s="1" t="s">
        <v>3601</v>
      </c>
      <c r="R552" s="1" t="s">
        <v>260</v>
      </c>
      <c r="S552" s="1">
        <v>29078</v>
      </c>
      <c r="T552" s="1" t="s">
        <v>260</v>
      </c>
    </row>
    <row r="553" spans="1:20" x14ac:dyDescent="0.25">
      <c r="A553" t="s">
        <v>5273</v>
      </c>
      <c r="B553" t="s">
        <v>5272</v>
      </c>
      <c r="C553" s="35">
        <v>32872</v>
      </c>
      <c r="D553" s="1" t="str">
        <f>LEFT(PLAYERIDMAP[[#This Row],[PLAYERNAME]],FIND(" ",PLAYERIDMAP[[#This Row],[PLAYERNAME]],1))</f>
        <v xml:space="preserve">Erik </v>
      </c>
      <c r="E553" s="1" t="str">
        <f>MID(PLAYERIDMAP[PLAYERNAME],FIND(" ",PLAYERIDMAP[PLAYERNAME],1)+1,255)</f>
        <v>Johnson</v>
      </c>
      <c r="F553" s="1" t="s">
        <v>1056</v>
      </c>
      <c r="G553" t="s">
        <v>2163</v>
      </c>
      <c r="H553" s="2">
        <v>12520</v>
      </c>
      <c r="I553" s="1">
        <v>605304</v>
      </c>
      <c r="J553" s="1" t="s">
        <v>5272</v>
      </c>
      <c r="K553" s="1"/>
      <c r="L553" s="1"/>
      <c r="M553" s="1"/>
      <c r="N553" s="1"/>
      <c r="O553" s="1" t="s">
        <v>5273</v>
      </c>
      <c r="P553" s="1"/>
      <c r="Q553" s="1"/>
      <c r="R553" s="1"/>
      <c r="S553" s="1">
        <v>32176</v>
      </c>
      <c r="T553" s="1" t="s">
        <v>5272</v>
      </c>
    </row>
    <row r="554" spans="1:20" ht="15" customHeight="1" x14ac:dyDescent="0.25">
      <c r="A554" t="s">
        <v>1715</v>
      </c>
      <c r="B554" t="s">
        <v>598</v>
      </c>
      <c r="C554" s="35">
        <v>30494</v>
      </c>
      <c r="D554" s="1" t="str">
        <f>LEFT(PLAYERIDMAP[[#This Row],[PLAYERNAME]],FIND(" ",PLAYERIDMAP[[#This Row],[PLAYERNAME]],1))</f>
        <v xml:space="preserve">Jim </v>
      </c>
      <c r="E554" s="1" t="str">
        <f>MID(PLAYERIDMAP[PLAYERNAME],FIND(" ",PLAYERIDMAP[PLAYERNAME],1)+1,255)</f>
        <v>Johnson</v>
      </c>
      <c r="F554" t="s">
        <v>1032</v>
      </c>
      <c r="G554" t="s">
        <v>2163</v>
      </c>
      <c r="H554" s="2">
        <v>3656</v>
      </c>
      <c r="I554">
        <v>462382</v>
      </c>
      <c r="J554" t="s">
        <v>598</v>
      </c>
      <c r="K554" s="1">
        <v>580522</v>
      </c>
      <c r="L554" s="1" t="s">
        <v>598</v>
      </c>
      <c r="M554" s="1" t="s">
        <v>3602</v>
      </c>
      <c r="N554" s="1" t="s">
        <v>3603</v>
      </c>
      <c r="O554" s="1" t="s">
        <v>1715</v>
      </c>
      <c r="P554" s="1">
        <v>7825</v>
      </c>
      <c r="Q554" s="1" t="s">
        <v>3604</v>
      </c>
      <c r="R554" s="1" t="s">
        <v>598</v>
      </c>
      <c r="S554" s="1">
        <v>28531</v>
      </c>
      <c r="T554" s="1" t="s">
        <v>598</v>
      </c>
    </row>
    <row r="555" spans="1:20" ht="15" customHeight="1" x14ac:dyDescent="0.25">
      <c r="A555" t="s">
        <v>1707</v>
      </c>
      <c r="B555" t="s">
        <v>1007</v>
      </c>
      <c r="C555" s="35">
        <v>30712</v>
      </c>
      <c r="D555" s="1" t="str">
        <f>LEFT(PLAYERIDMAP[[#This Row],[PLAYERNAME]],FIND(" ",PLAYERIDMAP[[#This Row],[PLAYERNAME]],1))</f>
        <v xml:space="preserve">Josh </v>
      </c>
      <c r="E555" s="1" t="str">
        <f>MID(PLAYERIDMAP[PLAYERNAME],FIND(" ",PLAYERIDMAP[PLAYERNAME],1)+1,255)</f>
        <v>Johnson</v>
      </c>
      <c r="F555" t="s">
        <v>1051</v>
      </c>
      <c r="G555" t="s">
        <v>2163</v>
      </c>
      <c r="H555" s="2">
        <v>4567</v>
      </c>
      <c r="I555">
        <v>435178</v>
      </c>
      <c r="J555" t="s">
        <v>1007</v>
      </c>
      <c r="K555" s="1">
        <v>546234</v>
      </c>
      <c r="L555" s="1" t="s">
        <v>1007</v>
      </c>
      <c r="M555" s="1" t="s">
        <v>3605</v>
      </c>
      <c r="N555" s="1" t="s">
        <v>3606</v>
      </c>
      <c r="O555" s="1" t="s">
        <v>1707</v>
      </c>
      <c r="P555" s="1">
        <v>7669</v>
      </c>
      <c r="Q555" s="1" t="s">
        <v>3607</v>
      </c>
      <c r="R555" s="1" t="s">
        <v>1007</v>
      </c>
      <c r="S555" s="1">
        <v>6435</v>
      </c>
      <c r="T555" s="1" t="s">
        <v>1007</v>
      </c>
    </row>
    <row r="556" spans="1:20" x14ac:dyDescent="0.25">
      <c r="A556" t="s">
        <v>1378</v>
      </c>
      <c r="B556" t="s">
        <v>174</v>
      </c>
      <c r="C556" s="35">
        <v>30004</v>
      </c>
      <c r="D556" s="1" t="str">
        <f>LEFT(PLAYERIDMAP[[#This Row],[PLAYERNAME]],FIND(" ",PLAYERIDMAP[[#This Row],[PLAYERNAME]],1))</f>
        <v xml:space="preserve">Kelly </v>
      </c>
      <c r="E556" s="1" t="str">
        <f>MID(PLAYERIDMAP[PLAYERNAME],FIND(" ",PLAYERIDMAP[PLAYERNAME],1)+1,255)</f>
        <v>Johnson</v>
      </c>
      <c r="F556" t="s">
        <v>1044</v>
      </c>
      <c r="G556" t="s">
        <v>5</v>
      </c>
      <c r="H556" s="2">
        <v>2234</v>
      </c>
      <c r="I556">
        <v>430637</v>
      </c>
      <c r="J556" t="s">
        <v>174</v>
      </c>
      <c r="K556" s="1">
        <v>292279</v>
      </c>
      <c r="L556" s="1" t="s">
        <v>174</v>
      </c>
      <c r="M556" s="1" t="s">
        <v>3608</v>
      </c>
      <c r="N556" s="1" t="s">
        <v>3609</v>
      </c>
      <c r="O556" s="1" t="s">
        <v>1378</v>
      </c>
      <c r="P556" s="1">
        <v>7558</v>
      </c>
      <c r="Q556" s="1" t="s">
        <v>3610</v>
      </c>
      <c r="R556" s="1" t="s">
        <v>174</v>
      </c>
      <c r="S556" s="1">
        <v>6295</v>
      </c>
      <c r="T556" s="1" t="s">
        <v>174</v>
      </c>
    </row>
    <row r="557" spans="1:20" ht="15" customHeight="1" x14ac:dyDescent="0.25">
      <c r="A557" t="s">
        <v>1572</v>
      </c>
      <c r="B557" t="s">
        <v>460</v>
      </c>
      <c r="C557" s="35">
        <v>28102</v>
      </c>
      <c r="D557" s="1" t="str">
        <f>LEFT(PLAYERIDMAP[[#This Row],[PLAYERNAME]],FIND(" ",PLAYERIDMAP[[#This Row],[PLAYERNAME]],1))</f>
        <v xml:space="preserve">Reed </v>
      </c>
      <c r="E557" s="1" t="str">
        <f>MID(PLAYERIDMAP[PLAYERNAME],FIND(" ",PLAYERIDMAP[PLAYERNAME],1)+1,255)</f>
        <v>Johnson</v>
      </c>
      <c r="F557" t="s">
        <v>1041</v>
      </c>
      <c r="G557" t="s">
        <v>1222</v>
      </c>
      <c r="H557" s="2">
        <v>1702</v>
      </c>
      <c r="I557">
        <v>407862</v>
      </c>
      <c r="J557" t="s">
        <v>460</v>
      </c>
      <c r="K557" s="1">
        <v>225381</v>
      </c>
      <c r="L557" s="1" t="s">
        <v>460</v>
      </c>
      <c r="M557" s="1" t="s">
        <v>3611</v>
      </c>
      <c r="N557" s="1" t="s">
        <v>3612</v>
      </c>
      <c r="O557" s="1" t="s">
        <v>1572</v>
      </c>
      <c r="P557" s="1">
        <v>7118</v>
      </c>
      <c r="Q557" s="1" t="s">
        <v>3613</v>
      </c>
      <c r="R557" s="1" t="s">
        <v>460</v>
      </c>
      <c r="S557" s="1">
        <v>5452</v>
      </c>
      <c r="T557" s="1" t="s">
        <v>460</v>
      </c>
    </row>
    <row r="558" spans="1:20" ht="15" customHeight="1" x14ac:dyDescent="0.25">
      <c r="A558" t="s">
        <v>1324</v>
      </c>
      <c r="B558" t="s">
        <v>453</v>
      </c>
      <c r="C558" s="35">
        <v>30519</v>
      </c>
      <c r="D558" s="1" t="str">
        <f>LEFT(PLAYERIDMAP[[#This Row],[PLAYERNAME]],FIND(" ",PLAYERIDMAP[[#This Row],[PLAYERNAME]],1))</f>
        <v xml:space="preserve">Rob </v>
      </c>
      <c r="E558" s="1" t="str">
        <f>MID(PLAYERIDMAP[PLAYERNAME],FIND(" ",PLAYERIDMAP[PLAYERNAME],1)+1,255)</f>
        <v>Johnson</v>
      </c>
      <c r="F558" t="s">
        <v>1050</v>
      </c>
      <c r="G558" t="s">
        <v>1215</v>
      </c>
      <c r="H558" s="2">
        <v>8029</v>
      </c>
      <c r="I558">
        <v>453531</v>
      </c>
      <c r="J558" t="s">
        <v>453</v>
      </c>
      <c r="K558" s="1">
        <v>590372</v>
      </c>
      <c r="L558" s="1" t="s">
        <v>453</v>
      </c>
      <c r="M558" s="1" t="s">
        <v>3611</v>
      </c>
      <c r="N558" s="1" t="s">
        <v>3614</v>
      </c>
      <c r="O558" s="1" t="s">
        <v>1324</v>
      </c>
      <c r="P558" s="1">
        <v>8101</v>
      </c>
      <c r="Q558" s="1" t="s">
        <v>3615</v>
      </c>
      <c r="R558" s="1" t="s">
        <v>453</v>
      </c>
      <c r="S558" s="1">
        <v>28866</v>
      </c>
      <c r="T558" s="1" t="s">
        <v>453</v>
      </c>
    </row>
    <row r="559" spans="1:20" x14ac:dyDescent="0.25">
      <c r="A559" t="s">
        <v>2079</v>
      </c>
      <c r="B559" t="s">
        <v>982</v>
      </c>
      <c r="C559" s="35">
        <v>32020</v>
      </c>
      <c r="D559" s="1" t="str">
        <f>LEFT(PLAYERIDMAP[[#This Row],[PLAYERNAME]],FIND(" ",PLAYERIDMAP[[#This Row],[PLAYERNAME]],1))</f>
        <v xml:space="preserve">Steve </v>
      </c>
      <c r="E559" s="1" t="str">
        <f>MID(PLAYERIDMAP[PLAYERNAME],FIND(" ",PLAYERIDMAP[PLAYERNAME],1)+1,255)</f>
        <v>Johnson</v>
      </c>
      <c r="F559" t="s">
        <v>1033</v>
      </c>
      <c r="G559" t="s">
        <v>2163</v>
      </c>
      <c r="H559" s="2">
        <v>4053</v>
      </c>
      <c r="I559">
        <v>489002</v>
      </c>
      <c r="J559" t="s">
        <v>982</v>
      </c>
      <c r="K559" s="1">
        <v>1727408</v>
      </c>
      <c r="L559" s="1" t="s">
        <v>982</v>
      </c>
      <c r="M559" s="1" t="s">
        <v>3616</v>
      </c>
      <c r="N559" s="3" t="s">
        <v>2205</v>
      </c>
      <c r="O559" s="1" t="s">
        <v>2079</v>
      </c>
      <c r="P559" s="1">
        <v>9205</v>
      </c>
      <c r="Q559" s="1" t="s">
        <v>3617</v>
      </c>
      <c r="R559" s="1" t="s">
        <v>982</v>
      </c>
      <c r="S559" s="1">
        <v>30391</v>
      </c>
      <c r="T559" s="1" t="s">
        <v>982</v>
      </c>
    </row>
    <row r="560" spans="1:20" ht="15" customHeight="1" x14ac:dyDescent="0.25">
      <c r="A560" t="s">
        <v>1211</v>
      </c>
      <c r="B560" t="s">
        <v>27</v>
      </c>
      <c r="C560" s="35">
        <v>31260</v>
      </c>
      <c r="D560" s="1" t="str">
        <f>LEFT(PLAYERIDMAP[[#This Row],[PLAYERNAME]],FIND(" ",PLAYERIDMAP[[#This Row],[PLAYERNAME]],1))</f>
        <v xml:space="preserve">Adam </v>
      </c>
      <c r="E560" s="1" t="str">
        <f>MID(PLAYERIDMAP[PLAYERNAME],FIND(" ",PLAYERIDMAP[PLAYERNAME],1)+1,255)</f>
        <v>Jones</v>
      </c>
      <c r="F560" t="s">
        <v>1033</v>
      </c>
      <c r="G560" t="s">
        <v>1222</v>
      </c>
      <c r="H560" s="2">
        <v>6368</v>
      </c>
      <c r="I560">
        <v>430945</v>
      </c>
      <c r="J560" t="s">
        <v>27</v>
      </c>
      <c r="K560" s="1">
        <v>479388</v>
      </c>
      <c r="L560" s="1" t="s">
        <v>27</v>
      </c>
      <c r="M560" s="1" t="s">
        <v>3618</v>
      </c>
      <c r="N560" s="1" t="s">
        <v>3619</v>
      </c>
      <c r="O560" s="1" t="s">
        <v>1211</v>
      </c>
      <c r="P560" s="1">
        <v>7812</v>
      </c>
      <c r="Q560" s="1" t="s">
        <v>3620</v>
      </c>
      <c r="R560" s="1" t="s">
        <v>27</v>
      </c>
      <c r="S560" s="1">
        <v>28513</v>
      </c>
      <c r="T560" s="1" t="s">
        <v>27</v>
      </c>
    </row>
    <row r="561" spans="1:20" ht="15" customHeight="1" x14ac:dyDescent="0.25">
      <c r="A561" t="s">
        <v>1506</v>
      </c>
      <c r="B561" t="s">
        <v>230</v>
      </c>
      <c r="C561" s="35">
        <v>29758</v>
      </c>
      <c r="D561" s="1" t="str">
        <f>LEFT(PLAYERIDMAP[[#This Row],[PLAYERNAME]],FIND(" ",PLAYERIDMAP[[#This Row],[PLAYERNAME]],1))</f>
        <v xml:space="preserve">Garrett </v>
      </c>
      <c r="E561" s="1" t="str">
        <f>MID(PLAYERIDMAP[PLAYERNAME],FIND(" ",PLAYERIDMAP[PLAYERNAME],1)+1,255)</f>
        <v>Jones</v>
      </c>
      <c r="F561" t="s">
        <v>1057</v>
      </c>
      <c r="G561" t="s">
        <v>4</v>
      </c>
      <c r="H561" s="2">
        <v>2714</v>
      </c>
      <c r="I561">
        <v>434540</v>
      </c>
      <c r="J561" t="s">
        <v>230</v>
      </c>
      <c r="K561" s="1">
        <v>532869</v>
      </c>
      <c r="L561" s="1" t="s">
        <v>230</v>
      </c>
      <c r="M561" s="1" t="s">
        <v>3621</v>
      </c>
      <c r="N561" s="1" t="s">
        <v>3622</v>
      </c>
      <c r="O561" s="1" t="s">
        <v>1506</v>
      </c>
      <c r="P561" s="1">
        <v>8024</v>
      </c>
      <c r="Q561" s="1" t="s">
        <v>3623</v>
      </c>
      <c r="R561" s="1" t="s">
        <v>230</v>
      </c>
      <c r="S561" s="1">
        <v>28763</v>
      </c>
      <c r="T561" s="1" t="s">
        <v>230</v>
      </c>
    </row>
    <row r="562" spans="1:20" x14ac:dyDescent="0.25">
      <c r="A562" t="s">
        <v>1913</v>
      </c>
      <c r="B562" t="s">
        <v>715</v>
      </c>
      <c r="C562" s="35">
        <v>31440</v>
      </c>
      <c r="D562" s="1" t="str">
        <f>LEFT(PLAYERIDMAP[[#This Row],[PLAYERNAME]],FIND(" ",PLAYERIDMAP[[#This Row],[PLAYERNAME]],1))</f>
        <v xml:space="preserve">Nate </v>
      </c>
      <c r="E562" s="1" t="str">
        <f>MID(PLAYERIDMAP[PLAYERNAME],FIND(" ",PLAYERIDMAP[PLAYERNAME],1)+1,255)</f>
        <v>Jones</v>
      </c>
      <c r="F562" t="s">
        <v>1056</v>
      </c>
      <c r="G562" t="s">
        <v>2163</v>
      </c>
      <c r="H562" s="2">
        <v>4696</v>
      </c>
      <c r="I562">
        <v>518858</v>
      </c>
      <c r="J562" t="s">
        <v>715</v>
      </c>
      <c r="K562" s="1">
        <v>1784687</v>
      </c>
      <c r="L562" s="1" t="s">
        <v>715</v>
      </c>
      <c r="M562" s="1" t="s">
        <v>3624</v>
      </c>
      <c r="N562" s="3" t="s">
        <v>2205</v>
      </c>
      <c r="O562" s="1" t="s">
        <v>1913</v>
      </c>
      <c r="P562" s="1">
        <v>9141</v>
      </c>
      <c r="Q562" s="1" t="s">
        <v>3625</v>
      </c>
      <c r="R562" s="1" t="s">
        <v>715</v>
      </c>
      <c r="S562" s="1">
        <v>31136</v>
      </c>
      <c r="T562" s="1" t="s">
        <v>715</v>
      </c>
    </row>
    <row r="563" spans="1:20" x14ac:dyDescent="0.25">
      <c r="A563" t="s">
        <v>3626</v>
      </c>
      <c r="B563" t="s">
        <v>487</v>
      </c>
      <c r="C563" s="35">
        <v>32444</v>
      </c>
      <c r="D563" s="1" t="str">
        <f>LEFT(PLAYERIDMAP[[#This Row],[PLAYERNAME]],FIND(" ",PLAYERIDMAP[[#This Row],[PLAYERNAME]],1))</f>
        <v xml:space="preserve">Corban </v>
      </c>
      <c r="E563" s="1" t="str">
        <f>MID(PLAYERIDMAP[PLAYERNAME],FIND(" ",PLAYERIDMAP[PLAYERNAME],1)+1,255)</f>
        <v>Joseph</v>
      </c>
      <c r="F563" t="s">
        <v>1044</v>
      </c>
      <c r="G563" s="4" t="s">
        <v>2205</v>
      </c>
      <c r="H563" s="2" t="s">
        <v>488</v>
      </c>
      <c r="I563">
        <v>543377</v>
      </c>
      <c r="J563" t="s">
        <v>487</v>
      </c>
      <c r="K563" s="3" t="s">
        <v>2205</v>
      </c>
      <c r="L563" s="3" t="s">
        <v>2205</v>
      </c>
      <c r="M563" s="3" t="s">
        <v>2205</v>
      </c>
      <c r="N563" s="3" t="s">
        <v>2205</v>
      </c>
      <c r="O563" s="3" t="s">
        <v>2205</v>
      </c>
      <c r="P563" s="3" t="s">
        <v>2205</v>
      </c>
      <c r="Q563" s="3" t="s">
        <v>2205</v>
      </c>
      <c r="R563" s="3" t="s">
        <v>2205</v>
      </c>
      <c r="S563" s="3">
        <v>31250</v>
      </c>
      <c r="T563" s="1" t="s">
        <v>487</v>
      </c>
    </row>
    <row r="564" spans="1:20" x14ac:dyDescent="0.25">
      <c r="A564" t="s">
        <v>1174</v>
      </c>
      <c r="B564" t="s">
        <v>168</v>
      </c>
      <c r="C564" s="35">
        <v>30897</v>
      </c>
      <c r="D564" s="1" t="str">
        <f>LEFT(PLAYERIDMAP[[#This Row],[PLAYERNAME]],FIND(" ",PLAYERIDMAP[[#This Row],[PLAYERNAME]],1))</f>
        <v xml:space="preserve">Matt </v>
      </c>
      <c r="E564" s="1" t="str">
        <f>MID(PLAYERIDMAP[PLAYERNAME],FIND(" ",PLAYERIDMAP[PLAYERNAME],1)+1,255)</f>
        <v>Joyce</v>
      </c>
      <c r="F564" t="s">
        <v>1039</v>
      </c>
      <c r="G564" t="s">
        <v>1222</v>
      </c>
      <c r="H564" s="2">
        <v>3353</v>
      </c>
      <c r="I564">
        <v>459964</v>
      </c>
      <c r="J564" t="s">
        <v>168</v>
      </c>
      <c r="K564" s="1">
        <v>1208719</v>
      </c>
      <c r="L564" s="1" t="s">
        <v>168</v>
      </c>
      <c r="M564" s="1" t="s">
        <v>3627</v>
      </c>
      <c r="N564" s="1" t="s">
        <v>3628</v>
      </c>
      <c r="O564" s="1" t="s">
        <v>1174</v>
      </c>
      <c r="P564" s="1">
        <v>8239</v>
      </c>
      <c r="Q564" s="1" t="s">
        <v>3629</v>
      </c>
      <c r="R564" s="1" t="s">
        <v>168</v>
      </c>
      <c r="S564" s="1">
        <v>29124</v>
      </c>
      <c r="T564" s="1" t="s">
        <v>168</v>
      </c>
    </row>
    <row r="565" spans="1:20" ht="15" customHeight="1" x14ac:dyDescent="0.25">
      <c r="A565" t="s">
        <v>2161</v>
      </c>
      <c r="B565" t="s">
        <v>978</v>
      </c>
      <c r="C565" s="35">
        <v>31441</v>
      </c>
      <c r="D565" s="1" t="str">
        <f>LEFT(PLAYERIDMAP[[#This Row],[PLAYERNAME]],FIND(" ",PLAYERIDMAP[[#This Row],[PLAYERNAME]],1))</f>
        <v xml:space="preserve">Jair </v>
      </c>
      <c r="E565" s="1" t="str">
        <f>MID(PLAYERIDMAP[PLAYERNAME],FIND(" ",PLAYERIDMAP[PLAYERNAME],1)+1,255)</f>
        <v>Jurrjens</v>
      </c>
      <c r="F565" t="s">
        <v>1041</v>
      </c>
      <c r="G565" t="s">
        <v>2163</v>
      </c>
      <c r="H565" s="2">
        <v>5556</v>
      </c>
      <c r="I565">
        <v>457453</v>
      </c>
      <c r="J565" t="s">
        <v>978</v>
      </c>
      <c r="K565" s="1">
        <v>1199811</v>
      </c>
      <c r="L565" s="1" t="s">
        <v>978</v>
      </c>
      <c r="M565" s="1" t="s">
        <v>3630</v>
      </c>
      <c r="N565" s="1" t="s">
        <v>3631</v>
      </c>
      <c r="O565" s="1" t="s">
        <v>2161</v>
      </c>
      <c r="P565" s="1">
        <v>8091</v>
      </c>
      <c r="Q565" s="1" t="s">
        <v>3632</v>
      </c>
      <c r="R565" s="1" t="s">
        <v>978</v>
      </c>
      <c r="S565" s="1"/>
      <c r="T565" s="1"/>
    </row>
    <row r="566" spans="1:20" ht="15" customHeight="1" x14ac:dyDescent="0.25">
      <c r="A566" t="s">
        <v>1133</v>
      </c>
      <c r="B566" t="s">
        <v>3633</v>
      </c>
      <c r="C566" s="35">
        <v>30770</v>
      </c>
      <c r="D566" s="1" t="str">
        <f>LEFT(PLAYERIDMAP[[#This Row],[PLAYERNAME]],FIND(" ",PLAYERIDMAP[[#This Row],[PLAYERNAME]],1))</f>
        <v xml:space="preserve">Kila </v>
      </c>
      <c r="E566" s="1" t="str">
        <f>MID(PLAYERIDMAP[PLAYERNAME],FIND(" ",PLAYERIDMAP[PLAYERNAME],1)+1,255)</f>
        <v>Ka'aihue</v>
      </c>
      <c r="F566" t="s">
        <v>1032</v>
      </c>
      <c r="G566" t="s">
        <v>4</v>
      </c>
      <c r="H566" s="2">
        <v>4707</v>
      </c>
      <c r="I566">
        <v>451500</v>
      </c>
      <c r="J566" t="s">
        <v>3633</v>
      </c>
      <c r="K566" s="1">
        <v>1208721</v>
      </c>
      <c r="L566" s="1" t="s">
        <v>3633</v>
      </c>
      <c r="M566" s="1" t="s">
        <v>3634</v>
      </c>
      <c r="N566" s="1" t="s">
        <v>3635</v>
      </c>
      <c r="O566" s="1" t="s">
        <v>1133</v>
      </c>
      <c r="P566" s="1">
        <v>8363</v>
      </c>
      <c r="Q566" s="1" t="s">
        <v>3636</v>
      </c>
      <c r="R566" s="1" t="s">
        <v>3633</v>
      </c>
      <c r="S566" s="1"/>
      <c r="T566" s="1"/>
    </row>
    <row r="567" spans="1:20" x14ac:dyDescent="0.25">
      <c r="A567" t="s">
        <v>1135</v>
      </c>
      <c r="B567" t="s">
        <v>3637</v>
      </c>
      <c r="C567" s="35">
        <v>32230</v>
      </c>
      <c r="D567" s="1" t="str">
        <f>LEFT(PLAYERIDMAP[[#This Row],[PLAYERNAME]],FIND(" ",PLAYERIDMAP[[#This Row],[PLAYERNAME]],1))</f>
        <v xml:space="preserve">Ryan </v>
      </c>
      <c r="E567" s="1" t="str">
        <f>MID(PLAYERIDMAP[PLAYERNAME],FIND(" ",PLAYERIDMAP[PLAYERNAME],1)+1,255)</f>
        <v>Kalish</v>
      </c>
      <c r="F567" t="s">
        <v>1029</v>
      </c>
      <c r="G567" t="s">
        <v>1222</v>
      </c>
      <c r="H567" s="2">
        <v>6962</v>
      </c>
      <c r="I567">
        <v>501888</v>
      </c>
      <c r="J567" t="s">
        <v>3637</v>
      </c>
      <c r="K567" s="1">
        <v>1630083</v>
      </c>
      <c r="L567" s="1" t="s">
        <v>3637</v>
      </c>
      <c r="M567" s="3" t="s">
        <v>2205</v>
      </c>
      <c r="N567" s="1" t="s">
        <v>3638</v>
      </c>
      <c r="O567" s="1" t="s">
        <v>1135</v>
      </c>
      <c r="P567" s="1">
        <v>8626</v>
      </c>
      <c r="Q567" s="1" t="s">
        <v>3639</v>
      </c>
      <c r="R567" s="1" t="s">
        <v>3637</v>
      </c>
      <c r="S567" s="1">
        <v>30539</v>
      </c>
      <c r="T567" s="1" t="s">
        <v>3637</v>
      </c>
    </row>
    <row r="568" spans="1:20" x14ac:dyDescent="0.25">
      <c r="A568" t="s">
        <v>3640</v>
      </c>
      <c r="B568" t="s">
        <v>3641</v>
      </c>
      <c r="C568" s="35">
        <v>30218</v>
      </c>
      <c r="D568" s="1" t="str">
        <f>LEFT(PLAYERIDMAP[[#This Row],[PLAYERNAME]],FIND(" ",PLAYERIDMAP[[#This Row],[PLAYERNAME]],1))</f>
        <v xml:space="preserve">Jeff </v>
      </c>
      <c r="E568" s="1" t="str">
        <f>MID(PLAYERIDMAP[PLAYERNAME],FIND(" ",PLAYERIDMAP[PLAYERNAME],1)+1,255)</f>
        <v>Karstens</v>
      </c>
      <c r="F568" t="s">
        <v>1048</v>
      </c>
      <c r="G568" t="s">
        <v>2163</v>
      </c>
      <c r="H568" s="2">
        <v>5879</v>
      </c>
      <c r="I568">
        <v>444371</v>
      </c>
      <c r="J568" t="s">
        <v>3641</v>
      </c>
      <c r="K568" s="1">
        <v>580587</v>
      </c>
      <c r="L568" s="1" t="s">
        <v>3641</v>
      </c>
      <c r="M568" s="1" t="s">
        <v>3642</v>
      </c>
      <c r="N568" s="1" t="s">
        <v>3643</v>
      </c>
      <c r="O568" s="1" t="s">
        <v>3640</v>
      </c>
      <c r="P568" s="1">
        <v>7840</v>
      </c>
      <c r="Q568" s="1" t="s">
        <v>3644</v>
      </c>
      <c r="R568" s="1" t="s">
        <v>3641</v>
      </c>
      <c r="S568" s="1">
        <v>28552</v>
      </c>
      <c r="T568" s="1" t="s">
        <v>3641</v>
      </c>
    </row>
    <row r="569" spans="1:20" ht="15" customHeight="1" x14ac:dyDescent="0.25">
      <c r="A569" t="s">
        <v>3645</v>
      </c>
      <c r="B569" t="s">
        <v>312</v>
      </c>
      <c r="C569" s="35">
        <v>29740</v>
      </c>
      <c r="D569" s="1" t="str">
        <f>LEFT(PLAYERIDMAP[[#This Row],[PLAYERNAME]],FIND(" ",PLAYERIDMAP[[#This Row],[PLAYERNAME]],1))</f>
        <v xml:space="preserve">Munenori </v>
      </c>
      <c r="E569" s="1" t="str">
        <f>MID(PLAYERIDMAP[PLAYERNAME],FIND(" ",PLAYERIDMAP[PLAYERNAME],1)+1,255)</f>
        <v>Kawasaki</v>
      </c>
      <c r="F569" s="4" t="s">
        <v>2205</v>
      </c>
      <c r="G569" s="4" t="s">
        <v>2205</v>
      </c>
      <c r="H569" s="2">
        <v>13047</v>
      </c>
      <c r="I569" s="4" t="s">
        <v>2205</v>
      </c>
      <c r="J569" s="4" t="s">
        <v>2205</v>
      </c>
      <c r="K569" s="3" t="s">
        <v>2205</v>
      </c>
      <c r="L569" s="3" t="s">
        <v>2205</v>
      </c>
      <c r="M569" s="3" t="s">
        <v>2205</v>
      </c>
      <c r="N569" s="3" t="s">
        <v>2205</v>
      </c>
      <c r="O569" s="3" t="s">
        <v>2205</v>
      </c>
      <c r="P569" s="3" t="s">
        <v>2205</v>
      </c>
      <c r="Q569" s="3" t="s">
        <v>2205</v>
      </c>
      <c r="R569" s="3" t="s">
        <v>2205</v>
      </c>
      <c r="S569" s="3">
        <v>32047</v>
      </c>
      <c r="T569" s="1" t="s">
        <v>312</v>
      </c>
    </row>
    <row r="570" spans="1:20" x14ac:dyDescent="0.25">
      <c r="A570" t="s">
        <v>3646</v>
      </c>
      <c r="B570" t="s">
        <v>656</v>
      </c>
      <c r="C570" s="35">
        <v>30705</v>
      </c>
      <c r="D570" s="1" t="str">
        <f>LEFT(PLAYERIDMAP[[#This Row],[PLAYERNAME]],FIND(" ",PLAYERIDMAP[[#This Row],[PLAYERNAME]],1))</f>
        <v xml:space="preserve">Scott </v>
      </c>
      <c r="E570" s="1" t="str">
        <f>MID(PLAYERIDMAP[PLAYERNAME],FIND(" ",PLAYERIDMAP[PLAYERNAME],1)+1,255)</f>
        <v>Kazmir</v>
      </c>
      <c r="F570" s="3" t="s">
        <v>1032</v>
      </c>
      <c r="G570" s="4" t="s">
        <v>2163</v>
      </c>
      <c r="H570" s="2">
        <v>4897</v>
      </c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>
        <v>5917</v>
      </c>
      <c r="T570" s="1" t="s">
        <v>656</v>
      </c>
    </row>
    <row r="571" spans="1:20" x14ac:dyDescent="0.25">
      <c r="A571" t="s">
        <v>1590</v>
      </c>
      <c r="B571" t="s">
        <v>530</v>
      </c>
      <c r="C571" s="35">
        <v>29361</v>
      </c>
      <c r="D571" s="1" t="str">
        <f>LEFT(PLAYERIDMAP[[#This Row],[PLAYERNAME]],FIND(" ",PLAYERIDMAP[[#This Row],[PLAYERNAME]],1))</f>
        <v xml:space="preserve">Austin </v>
      </c>
      <c r="E571" s="1" t="str">
        <f>MID(PLAYERIDMAP[PLAYERNAME],FIND(" ",PLAYERIDMAP[PLAYERNAME],1)+1,255)</f>
        <v>Kearns</v>
      </c>
      <c r="F571" t="s">
        <v>1057</v>
      </c>
      <c r="G571" t="s">
        <v>1222</v>
      </c>
      <c r="H571" s="2">
        <v>332</v>
      </c>
      <c r="I571">
        <v>400290</v>
      </c>
      <c r="J571" t="s">
        <v>530</v>
      </c>
      <c r="K571" s="1">
        <v>181966</v>
      </c>
      <c r="L571" s="1" t="s">
        <v>530</v>
      </c>
      <c r="M571" s="1" t="s">
        <v>3647</v>
      </c>
      <c r="N571" s="1" t="s">
        <v>3648</v>
      </c>
      <c r="O571" s="1" t="s">
        <v>1590</v>
      </c>
      <c r="P571" s="1">
        <v>6851</v>
      </c>
      <c r="Q571" s="1" t="s">
        <v>3649</v>
      </c>
      <c r="R571" s="1" t="s">
        <v>530</v>
      </c>
      <c r="S571" s="1">
        <v>5012</v>
      </c>
      <c r="T571" s="1" t="s">
        <v>530</v>
      </c>
    </row>
    <row r="572" spans="1:20" x14ac:dyDescent="0.25">
      <c r="A572" t="s">
        <v>1917</v>
      </c>
      <c r="B572" t="s">
        <v>751</v>
      </c>
      <c r="C572" s="35">
        <v>30798</v>
      </c>
      <c r="D572" s="1" t="str">
        <f>LEFT(PLAYERIDMAP[[#This Row],[PLAYERNAME]],FIND(" ",PLAYERIDMAP[[#This Row],[PLAYERNAME]],1))</f>
        <v xml:space="preserve">Shawn </v>
      </c>
      <c r="E572" s="1" t="str">
        <f>MID(PLAYERIDMAP[PLAYERNAME],FIND(" ",PLAYERIDMAP[PLAYERNAME],1)+1,255)</f>
        <v>Kelley</v>
      </c>
      <c r="F572" t="s">
        <v>1044</v>
      </c>
      <c r="G572" t="s">
        <v>2163</v>
      </c>
      <c r="H572" s="2">
        <v>7773</v>
      </c>
      <c r="I572">
        <v>518875</v>
      </c>
      <c r="J572" t="s">
        <v>751</v>
      </c>
      <c r="K572" s="1">
        <v>1660812</v>
      </c>
      <c r="L572" s="1" t="s">
        <v>751</v>
      </c>
      <c r="M572" s="1" t="s">
        <v>3650</v>
      </c>
      <c r="N572" s="1" t="s">
        <v>3651</v>
      </c>
      <c r="O572" s="1" t="s">
        <v>1917</v>
      </c>
      <c r="P572" s="1">
        <v>8439</v>
      </c>
      <c r="Q572" s="1" t="s">
        <v>3652</v>
      </c>
      <c r="R572" s="1" t="s">
        <v>751</v>
      </c>
      <c r="S572" s="1">
        <v>30258</v>
      </c>
      <c r="T572" s="1" t="s">
        <v>751</v>
      </c>
    </row>
    <row r="573" spans="1:20" x14ac:dyDescent="0.25">
      <c r="A573" t="s">
        <v>3653</v>
      </c>
      <c r="B573" t="s">
        <v>3654</v>
      </c>
      <c r="C573" s="35">
        <v>32785</v>
      </c>
      <c r="D573" s="1" t="str">
        <f>LEFT(PLAYERIDMAP[[#This Row],[PLAYERNAME]],FIND(" ",PLAYERIDMAP[[#This Row],[PLAYERNAME]],1))</f>
        <v xml:space="preserve">Casey </v>
      </c>
      <c r="E573" s="1" t="str">
        <f>MID(PLAYERIDMAP[PLAYERNAME],FIND(" ",PLAYERIDMAP[PLAYERNAME],1)+1,255)</f>
        <v>Kelly</v>
      </c>
      <c r="F573" t="s">
        <v>1051</v>
      </c>
      <c r="G573" t="s">
        <v>2163</v>
      </c>
      <c r="H573" s="2">
        <v>9174</v>
      </c>
      <c r="I573">
        <v>543391</v>
      </c>
      <c r="J573" t="s">
        <v>3654</v>
      </c>
      <c r="K573" s="1">
        <v>1697837</v>
      </c>
      <c r="L573" s="1" t="s">
        <v>3654</v>
      </c>
      <c r="M573" s="1" t="s">
        <v>3655</v>
      </c>
      <c r="N573" s="3" t="s">
        <v>2205</v>
      </c>
      <c r="O573" s="1" t="s">
        <v>3653</v>
      </c>
      <c r="P573" s="1">
        <v>8867</v>
      </c>
      <c r="Q573" s="1" t="s">
        <v>3656</v>
      </c>
      <c r="R573" s="1" t="s">
        <v>3654</v>
      </c>
      <c r="S573" s="1">
        <v>30520</v>
      </c>
      <c r="T573" s="1" t="s">
        <v>3654</v>
      </c>
    </row>
    <row r="574" spans="1:20" ht="15" customHeight="1" x14ac:dyDescent="0.25">
      <c r="A574" t="s">
        <v>1897</v>
      </c>
      <c r="B574" t="s">
        <v>687</v>
      </c>
      <c r="C574" s="35">
        <v>32303</v>
      </c>
      <c r="D574" s="1" t="str">
        <f>LEFT(PLAYERIDMAP[[#This Row],[PLAYERNAME]],FIND(" ",PLAYERIDMAP[[#This Row],[PLAYERNAME]],1))</f>
        <v xml:space="preserve">Joe </v>
      </c>
      <c r="E574" s="1" t="str">
        <f>MID(PLAYERIDMAP[PLAYERNAME],FIND(" ",PLAYERIDMAP[PLAYERNAME],1)+1,255)</f>
        <v>Kelly</v>
      </c>
      <c r="F574" t="s">
        <v>1031</v>
      </c>
      <c r="G574" t="s">
        <v>2163</v>
      </c>
      <c r="H574" s="2">
        <v>9761</v>
      </c>
      <c r="I574">
        <v>523260</v>
      </c>
      <c r="J574" t="s">
        <v>687</v>
      </c>
      <c r="K574" s="1">
        <v>1794767</v>
      </c>
      <c r="L574" s="1" t="s">
        <v>687</v>
      </c>
      <c r="M574" s="1" t="s">
        <v>3657</v>
      </c>
      <c r="N574" s="3" t="s">
        <v>2205</v>
      </c>
      <c r="O574" s="1" t="s">
        <v>1897</v>
      </c>
      <c r="P574" s="1">
        <v>9212</v>
      </c>
      <c r="Q574" s="1" t="s">
        <v>3658</v>
      </c>
      <c r="R574" s="1" t="s">
        <v>687</v>
      </c>
      <c r="S574" s="1">
        <v>31992</v>
      </c>
      <c r="T574" s="1" t="s">
        <v>687</v>
      </c>
    </row>
    <row r="575" spans="1:20" x14ac:dyDescent="0.25">
      <c r="A575" t="s">
        <v>1615</v>
      </c>
      <c r="B575" t="s">
        <v>264</v>
      </c>
      <c r="C575" s="35">
        <v>30948</v>
      </c>
      <c r="D575" s="1" t="str">
        <f>LEFT(PLAYERIDMAP[[#This Row],[PLAYERNAME]],FIND(" ",PLAYERIDMAP[[#This Row],[PLAYERNAME]],1))</f>
        <v xml:space="preserve">Matt </v>
      </c>
      <c r="E575" s="1" t="str">
        <f>MID(PLAYERIDMAP[PLAYERNAME],FIND(" ",PLAYERIDMAP[PLAYERNAME],1)+1,255)</f>
        <v>Kemp</v>
      </c>
      <c r="F575" t="s">
        <v>1045</v>
      </c>
      <c r="G575" t="s">
        <v>1222</v>
      </c>
      <c r="H575" s="2">
        <v>5631</v>
      </c>
      <c r="I575">
        <v>461314</v>
      </c>
      <c r="J575" t="s">
        <v>264</v>
      </c>
      <c r="K575" s="1">
        <v>549974</v>
      </c>
      <c r="L575" s="1" t="s">
        <v>264</v>
      </c>
      <c r="M575" s="1" t="s">
        <v>3659</v>
      </c>
      <c r="N575" s="1" t="s">
        <v>3660</v>
      </c>
      <c r="O575" s="1" t="s">
        <v>1615</v>
      </c>
      <c r="P575" s="1">
        <v>7780</v>
      </c>
      <c r="Q575" s="1" t="s">
        <v>3661</v>
      </c>
      <c r="R575" s="1" t="s">
        <v>264</v>
      </c>
      <c r="S575" s="1">
        <v>28476</v>
      </c>
      <c r="T575" s="1" t="s">
        <v>264</v>
      </c>
    </row>
    <row r="576" spans="1:20" ht="15" customHeight="1" x14ac:dyDescent="0.25">
      <c r="A576" t="s">
        <v>1374</v>
      </c>
      <c r="B576" t="s">
        <v>132</v>
      </c>
      <c r="C576" s="35">
        <v>30509</v>
      </c>
      <c r="D576" s="1" t="str">
        <f>LEFT(PLAYERIDMAP[[#This Row],[PLAYERNAME]],FIND(" ",PLAYERIDMAP[[#This Row],[PLAYERNAME]],1))</f>
        <v xml:space="preserve">Howie </v>
      </c>
      <c r="E576" s="1" t="str">
        <f>MID(PLAYERIDMAP[PLAYERNAME],FIND(" ",PLAYERIDMAP[PLAYERNAME],1)+1,255)</f>
        <v>Kendrick</v>
      </c>
      <c r="F576" t="s">
        <v>1035</v>
      </c>
      <c r="G576" t="s">
        <v>5</v>
      </c>
      <c r="H576" s="2">
        <v>4229</v>
      </c>
      <c r="I576">
        <v>435062</v>
      </c>
      <c r="J576" t="s">
        <v>3662</v>
      </c>
      <c r="K576" s="1">
        <v>489785</v>
      </c>
      <c r="L576" s="1" t="s">
        <v>3662</v>
      </c>
      <c r="M576" s="1" t="s">
        <v>3663</v>
      </c>
      <c r="N576" s="1" t="s">
        <v>3664</v>
      </c>
      <c r="O576" s="1" t="s">
        <v>1374</v>
      </c>
      <c r="P576" s="1">
        <v>7746</v>
      </c>
      <c r="Q576" s="1" t="s">
        <v>3665</v>
      </c>
      <c r="R576" s="1" t="s">
        <v>132</v>
      </c>
      <c r="S576" s="1">
        <v>6524</v>
      </c>
      <c r="T576" s="1" t="s">
        <v>132</v>
      </c>
    </row>
    <row r="577" spans="1:20" x14ac:dyDescent="0.25">
      <c r="A577" t="s">
        <v>1799</v>
      </c>
      <c r="B577" t="s">
        <v>786</v>
      </c>
      <c r="C577" s="35">
        <v>30920</v>
      </c>
      <c r="D577" s="1" t="str">
        <f>LEFT(PLAYERIDMAP[[#This Row],[PLAYERNAME]],FIND(" ",PLAYERIDMAP[[#This Row],[PLAYERNAME]],1))</f>
        <v xml:space="preserve">Kyle </v>
      </c>
      <c r="E577" s="1" t="str">
        <f>MID(PLAYERIDMAP[PLAYERNAME],FIND(" ",PLAYERIDMAP[PLAYERNAME],1)+1,255)</f>
        <v>Kendrick</v>
      </c>
      <c r="F577" t="s">
        <v>1054</v>
      </c>
      <c r="G577" t="s">
        <v>2163</v>
      </c>
      <c r="H577" s="2">
        <v>6230</v>
      </c>
      <c r="I577">
        <v>452718</v>
      </c>
      <c r="J577" t="s">
        <v>786</v>
      </c>
      <c r="K577" s="1">
        <v>1225738</v>
      </c>
      <c r="L577" s="1" t="s">
        <v>786</v>
      </c>
      <c r="M577" s="1" t="s">
        <v>3666</v>
      </c>
      <c r="N577" s="1" t="s">
        <v>3667</v>
      </c>
      <c r="O577" s="1" t="s">
        <v>1799</v>
      </c>
      <c r="P577" s="1">
        <v>8053</v>
      </c>
      <c r="Q577" s="1" t="s">
        <v>3668</v>
      </c>
      <c r="R577" s="1" t="s">
        <v>786</v>
      </c>
      <c r="S577" s="1">
        <v>28804</v>
      </c>
      <c r="T577" s="1" t="s">
        <v>786</v>
      </c>
    </row>
    <row r="578" spans="1:20" x14ac:dyDescent="0.25">
      <c r="A578" t="s">
        <v>1665</v>
      </c>
      <c r="B578" t="s">
        <v>835</v>
      </c>
      <c r="C578" s="35">
        <v>31035</v>
      </c>
      <c r="D578" s="1" t="str">
        <f>LEFT(PLAYERIDMAP[[#This Row],[PLAYERNAME]],FIND(" ",PLAYERIDMAP[[#This Row],[PLAYERNAME]],1))</f>
        <v xml:space="preserve">Ian </v>
      </c>
      <c r="E578" s="1" t="str">
        <f>MID(PLAYERIDMAP[PLAYERNAME],FIND(" ",PLAYERIDMAP[PLAYERNAME],1)+1,255)</f>
        <v>Kennedy</v>
      </c>
      <c r="F578" t="s">
        <v>1051</v>
      </c>
      <c r="G578" t="s">
        <v>2163</v>
      </c>
      <c r="H578" s="2">
        <v>6986</v>
      </c>
      <c r="I578">
        <v>453178</v>
      </c>
      <c r="J578" t="s">
        <v>835</v>
      </c>
      <c r="K578" s="1">
        <v>1262690</v>
      </c>
      <c r="L578" s="1" t="s">
        <v>835</v>
      </c>
      <c r="M578" s="1" t="s">
        <v>3669</v>
      </c>
      <c r="N578" s="1" t="s">
        <v>3670</v>
      </c>
      <c r="O578" s="1" t="s">
        <v>1665</v>
      </c>
      <c r="P578" s="1">
        <v>8099</v>
      </c>
      <c r="Q578" s="1" t="s">
        <v>3671</v>
      </c>
      <c r="R578" s="1" t="s">
        <v>835</v>
      </c>
      <c r="S578" s="1">
        <v>28864</v>
      </c>
      <c r="T578" s="1" t="s">
        <v>835</v>
      </c>
    </row>
    <row r="579" spans="1:20" x14ac:dyDescent="0.25">
      <c r="A579" t="s">
        <v>1376</v>
      </c>
      <c r="B579" t="s">
        <v>277</v>
      </c>
      <c r="C579" s="35">
        <v>29332</v>
      </c>
      <c r="D579" s="1" t="str">
        <f>LEFT(PLAYERIDMAP[[#This Row],[PLAYERNAME]],FIND(" ",PLAYERIDMAP[[#This Row],[PLAYERNAME]],1))</f>
        <v xml:space="preserve">Jeff </v>
      </c>
      <c r="E579" s="1" t="str">
        <f>MID(PLAYERIDMAP[PLAYERNAME],FIND(" ",PLAYERIDMAP[PLAYERNAME],1)+1,255)</f>
        <v>Keppinger</v>
      </c>
      <c r="F579" t="s">
        <v>1056</v>
      </c>
      <c r="G579" t="s">
        <v>5</v>
      </c>
      <c r="H579" s="2">
        <v>3856</v>
      </c>
      <c r="I579">
        <v>433898</v>
      </c>
      <c r="J579" t="s">
        <v>277</v>
      </c>
      <c r="K579" s="1">
        <v>393033</v>
      </c>
      <c r="L579" s="1" t="s">
        <v>277</v>
      </c>
      <c r="M579" s="1" t="s">
        <v>3672</v>
      </c>
      <c r="N579" s="1" t="s">
        <v>3673</v>
      </c>
      <c r="O579" s="1" t="s">
        <v>1376</v>
      </c>
      <c r="P579" s="1">
        <v>7414</v>
      </c>
      <c r="Q579" s="1" t="s">
        <v>3674</v>
      </c>
      <c r="R579" s="1" t="s">
        <v>277</v>
      </c>
      <c r="S579" s="1">
        <v>6076</v>
      </c>
      <c r="T579" s="1" t="s">
        <v>277</v>
      </c>
    </row>
    <row r="580" spans="1:20" ht="15" customHeight="1" x14ac:dyDescent="0.25">
      <c r="A580" t="s">
        <v>1641</v>
      </c>
      <c r="B580" t="s">
        <v>552</v>
      </c>
      <c r="C580" s="35">
        <v>32221</v>
      </c>
      <c r="D580" s="1" t="str">
        <f>LEFT(PLAYERIDMAP[[#This Row],[PLAYERNAME]],FIND(" ",PLAYERIDMAP[[#This Row],[PLAYERNAME]],1))</f>
        <v xml:space="preserve">Clayton </v>
      </c>
      <c r="E580" s="1" t="str">
        <f>MID(PLAYERIDMAP[PLAYERNAME],FIND(" ",PLAYERIDMAP[PLAYERNAME],1)+1,255)</f>
        <v>Kershaw</v>
      </c>
      <c r="F580" t="s">
        <v>1045</v>
      </c>
      <c r="G580" t="s">
        <v>2163</v>
      </c>
      <c r="H580" s="2">
        <v>2036</v>
      </c>
      <c r="I580">
        <v>477132</v>
      </c>
      <c r="J580" t="s">
        <v>552</v>
      </c>
      <c r="K580" s="1">
        <v>1221725</v>
      </c>
      <c r="L580" s="1" t="s">
        <v>552</v>
      </c>
      <c r="M580" s="1" t="s">
        <v>3675</v>
      </c>
      <c r="N580" s="1" t="s">
        <v>3676</v>
      </c>
      <c r="O580" s="1" t="s">
        <v>1641</v>
      </c>
      <c r="P580" s="1">
        <v>8180</v>
      </c>
      <c r="Q580" s="1" t="s">
        <v>3677</v>
      </c>
      <c r="R580" s="1" t="s">
        <v>552</v>
      </c>
      <c r="S580" s="1">
        <v>28963</v>
      </c>
      <c r="T580" s="1" t="s">
        <v>552</v>
      </c>
    </row>
    <row r="581" spans="1:20" x14ac:dyDescent="0.25">
      <c r="A581" t="s">
        <v>2154</v>
      </c>
      <c r="B581" t="s">
        <v>939</v>
      </c>
      <c r="C581" s="35">
        <v>32143</v>
      </c>
      <c r="D581" s="1" t="str">
        <f>LEFT(PLAYERIDMAP[[#This Row],[PLAYERNAME]],FIND(" ",PLAYERIDMAP[[#This Row],[PLAYERNAME]],1))</f>
        <v xml:space="preserve">Dallas </v>
      </c>
      <c r="E581" s="1" t="str">
        <f>MID(PLAYERIDMAP[PLAYERNAME],FIND(" ",PLAYERIDMAP[PLAYERNAME],1)+1,255)</f>
        <v>Keuchel</v>
      </c>
      <c r="F581" t="s">
        <v>1053</v>
      </c>
      <c r="G581" t="s">
        <v>2163</v>
      </c>
      <c r="H581" s="2">
        <v>9434</v>
      </c>
      <c r="I581">
        <v>572971</v>
      </c>
      <c r="J581" t="s">
        <v>939</v>
      </c>
      <c r="K581" s="1">
        <v>1979965</v>
      </c>
      <c r="L581" s="1" t="s">
        <v>939</v>
      </c>
      <c r="M581" s="1" t="s">
        <v>3678</v>
      </c>
      <c r="N581" s="3" t="s">
        <v>2205</v>
      </c>
      <c r="O581" s="1" t="s">
        <v>2154</v>
      </c>
      <c r="P581" s="1">
        <v>9217</v>
      </c>
      <c r="Q581" s="1" t="s">
        <v>3679</v>
      </c>
      <c r="R581" s="1" t="s">
        <v>939</v>
      </c>
      <c r="S581" s="1">
        <v>31815</v>
      </c>
      <c r="T581" s="1" t="s">
        <v>939</v>
      </c>
    </row>
    <row r="582" spans="1:20" x14ac:dyDescent="0.25">
      <c r="A582" t="s">
        <v>1655</v>
      </c>
      <c r="B582" t="s">
        <v>559</v>
      </c>
      <c r="C582" s="35">
        <v>32291</v>
      </c>
      <c r="D582" s="1" t="str">
        <f>LEFT(PLAYERIDMAP[[#This Row],[PLAYERNAME]],FIND(" ",PLAYERIDMAP[[#This Row],[PLAYERNAME]],1))</f>
        <v xml:space="preserve">Craig </v>
      </c>
      <c r="E582" s="1" t="str">
        <f>MID(PLAYERIDMAP[PLAYERNAME],FIND(" ",PLAYERIDMAP[PLAYERNAME],1)+1,255)</f>
        <v>Kimbrel</v>
      </c>
      <c r="F582" t="s">
        <v>1041</v>
      </c>
      <c r="G582" t="s">
        <v>2163</v>
      </c>
      <c r="H582" s="2">
        <v>6655</v>
      </c>
      <c r="I582">
        <v>518886</v>
      </c>
      <c r="J582" t="s">
        <v>559</v>
      </c>
      <c r="K582" s="1">
        <v>1718083</v>
      </c>
      <c r="L582" s="1" t="s">
        <v>559</v>
      </c>
      <c r="M582" s="3" t="s">
        <v>2205</v>
      </c>
      <c r="N582" s="1" t="s">
        <v>3680</v>
      </c>
      <c r="O582" s="1" t="s">
        <v>1655</v>
      </c>
      <c r="P582" s="1">
        <v>8622</v>
      </c>
      <c r="Q582" s="1" t="s">
        <v>3681</v>
      </c>
      <c r="R582" s="1" t="s">
        <v>559</v>
      </c>
      <c r="S582" s="1">
        <v>30653</v>
      </c>
      <c r="T582" s="1" t="s">
        <v>559</v>
      </c>
    </row>
    <row r="583" spans="1:20" ht="15" customHeight="1" x14ac:dyDescent="0.25">
      <c r="A583" t="s">
        <v>2018</v>
      </c>
      <c r="B583" t="s">
        <v>3682</v>
      </c>
      <c r="C583" s="35">
        <v>28945</v>
      </c>
      <c r="D583" s="1" t="str">
        <f>LEFT(PLAYERIDMAP[[#This Row],[PLAYERNAME]],FIND(" ",PLAYERIDMAP[[#This Row],[PLAYERNAME]],1))</f>
        <v xml:space="preserve">Josh </v>
      </c>
      <c r="E583" s="1" t="str">
        <f>MID(PLAYERIDMAP[PLAYERNAME],FIND(" ",PLAYERIDMAP[PLAYERNAME],1)+1,255)</f>
        <v>Kinney</v>
      </c>
      <c r="F583" t="s">
        <v>1049</v>
      </c>
      <c r="G583" t="s">
        <v>2163</v>
      </c>
      <c r="H583" s="2">
        <v>3638</v>
      </c>
      <c r="I583">
        <v>448337</v>
      </c>
      <c r="J583" t="s">
        <v>3682</v>
      </c>
      <c r="K583" s="1">
        <v>1113312</v>
      </c>
      <c r="L583" s="1" t="s">
        <v>3682</v>
      </c>
      <c r="M583" s="1" t="s">
        <v>3683</v>
      </c>
      <c r="N583" s="1" t="s">
        <v>3684</v>
      </c>
      <c r="O583" s="1" t="s">
        <v>2018</v>
      </c>
      <c r="P583" s="1">
        <v>7806</v>
      </c>
      <c r="Q583" s="1" t="s">
        <v>3685</v>
      </c>
      <c r="R583" s="1" t="s">
        <v>3682</v>
      </c>
      <c r="S583" s="1"/>
      <c r="T583" s="1"/>
    </row>
    <row r="584" spans="1:20" ht="15" customHeight="1" x14ac:dyDescent="0.25">
      <c r="A584" t="s">
        <v>1208</v>
      </c>
      <c r="B584" t="s">
        <v>72</v>
      </c>
      <c r="C584" s="35">
        <v>30124</v>
      </c>
      <c r="D584" s="1" t="str">
        <f>LEFT(PLAYERIDMAP[[#This Row],[PLAYERNAME]],FIND(" ",PLAYERIDMAP[[#This Row],[PLAYERNAME]],1))</f>
        <v xml:space="preserve">Ian </v>
      </c>
      <c r="E584" s="1" t="str">
        <f>MID(PLAYERIDMAP[PLAYERNAME],FIND(" ",PLAYERIDMAP[PLAYERNAME],1)+1,255)</f>
        <v>Kinsler</v>
      </c>
      <c r="F584" t="s">
        <v>1030</v>
      </c>
      <c r="G584" t="s">
        <v>5</v>
      </c>
      <c r="H584" s="2">
        <v>6195</v>
      </c>
      <c r="I584">
        <v>435079</v>
      </c>
      <c r="J584" t="s">
        <v>72</v>
      </c>
      <c r="K584" s="1">
        <v>489854</v>
      </c>
      <c r="L584" s="1" t="s">
        <v>72</v>
      </c>
      <c r="M584" s="1" t="s">
        <v>3686</v>
      </c>
      <c r="N584" s="1" t="s">
        <v>3687</v>
      </c>
      <c r="O584" s="1" t="s">
        <v>1208</v>
      </c>
      <c r="P584" s="1">
        <v>7490</v>
      </c>
      <c r="Q584" s="1" t="s">
        <v>3688</v>
      </c>
      <c r="R584" s="1" t="s">
        <v>72</v>
      </c>
      <c r="S584" s="1">
        <v>6197</v>
      </c>
      <c r="T584" s="1" t="s">
        <v>72</v>
      </c>
    </row>
    <row r="585" spans="1:20" ht="15" customHeight="1" x14ac:dyDescent="0.25">
      <c r="A585" t="s">
        <v>2036</v>
      </c>
      <c r="B585" t="s">
        <v>708</v>
      </c>
      <c r="C585" s="35">
        <v>30895</v>
      </c>
      <c r="D585" s="1" t="str">
        <f>LEFT(PLAYERIDMAP[[#This Row],[PLAYERNAME]],FIND(" ",PLAYERIDMAP[[#This Row],[PLAYERNAME]],1))</f>
        <v xml:space="preserve">Brandon </v>
      </c>
      <c r="E585" s="1" t="str">
        <f>MID(PLAYERIDMAP[PLAYERNAME],FIND(" ",PLAYERIDMAP[PLAYERNAME],1)+1,255)</f>
        <v>Kintzler</v>
      </c>
      <c r="F585" t="s">
        <v>1047</v>
      </c>
      <c r="G585" t="s">
        <v>2163</v>
      </c>
      <c r="H585" s="2">
        <v>9939</v>
      </c>
      <c r="I585">
        <v>445213</v>
      </c>
      <c r="J585" t="s">
        <v>708</v>
      </c>
      <c r="K585" s="1">
        <v>1769564</v>
      </c>
      <c r="L585" s="1" t="s">
        <v>708</v>
      </c>
      <c r="M585" s="3" t="s">
        <v>2205</v>
      </c>
      <c r="N585" s="1" t="s">
        <v>3689</v>
      </c>
      <c r="O585" s="1" t="s">
        <v>2036</v>
      </c>
      <c r="P585" s="1">
        <v>8821</v>
      </c>
      <c r="Q585" s="1" t="s">
        <v>3690</v>
      </c>
      <c r="R585" s="1" t="s">
        <v>708</v>
      </c>
      <c r="S585" s="1">
        <v>30959</v>
      </c>
      <c r="T585" s="1" t="s">
        <v>708</v>
      </c>
    </row>
    <row r="586" spans="1:20" ht="15" customHeight="1" x14ac:dyDescent="0.25">
      <c r="A586" t="s">
        <v>1202</v>
      </c>
      <c r="B586" t="s">
        <v>35</v>
      </c>
      <c r="C586" s="35">
        <v>31870</v>
      </c>
      <c r="D586" s="1" t="str">
        <f>LEFT(PLAYERIDMAP[[#This Row],[PLAYERNAME]],FIND(" ",PLAYERIDMAP[[#This Row],[PLAYERNAME]],1))</f>
        <v xml:space="preserve">Jason </v>
      </c>
      <c r="E586" s="1" t="str">
        <f>MID(PLAYERIDMAP[PLAYERNAME],FIND(" ",PLAYERIDMAP[PLAYERNAME],1)+1,255)</f>
        <v>Kipnis</v>
      </c>
      <c r="F586" t="s">
        <v>1034</v>
      </c>
      <c r="G586" t="s">
        <v>5</v>
      </c>
      <c r="H586" s="2">
        <v>9776</v>
      </c>
      <c r="I586">
        <v>543401</v>
      </c>
      <c r="J586" t="s">
        <v>35</v>
      </c>
      <c r="K586" s="1">
        <v>1754188</v>
      </c>
      <c r="L586" s="1" t="s">
        <v>35</v>
      </c>
      <c r="M586" s="3" t="s">
        <v>2205</v>
      </c>
      <c r="N586" s="1" t="s">
        <v>3691</v>
      </c>
      <c r="O586" s="1" t="s">
        <v>1202</v>
      </c>
      <c r="P586" s="1">
        <v>8853</v>
      </c>
      <c r="Q586" s="1" t="s">
        <v>3692</v>
      </c>
      <c r="R586" s="1" t="s">
        <v>35</v>
      </c>
      <c r="S586" s="1">
        <v>31007</v>
      </c>
      <c r="T586" s="1" t="s">
        <v>35</v>
      </c>
    </row>
    <row r="587" spans="1:20" ht="15" customHeight="1" x14ac:dyDescent="0.25">
      <c r="A587" t="s">
        <v>2072</v>
      </c>
      <c r="B587" t="s">
        <v>981</v>
      </c>
      <c r="C587" s="35">
        <v>31673</v>
      </c>
      <c r="D587" s="1" t="str">
        <f>LEFT(PLAYERIDMAP[[#This Row],[PLAYERNAME]],FIND(" ",PLAYERIDMAP[[#This Row],[PLAYERNAME]],1))</f>
        <v xml:space="preserve">Michael </v>
      </c>
      <c r="E587" s="1" t="str">
        <f>MID(PLAYERIDMAP[PLAYERNAME],FIND(" ",PLAYERIDMAP[PLAYERNAME],1)+1,255)</f>
        <v>Kirkman</v>
      </c>
      <c r="F587" t="s">
        <v>1036</v>
      </c>
      <c r="G587" t="s">
        <v>2163</v>
      </c>
      <c r="H587" s="2">
        <v>9877</v>
      </c>
      <c r="I587">
        <v>457779</v>
      </c>
      <c r="J587" t="s">
        <v>981</v>
      </c>
      <c r="K587" s="1">
        <v>1725466</v>
      </c>
      <c r="L587" s="1" t="s">
        <v>981</v>
      </c>
      <c r="M587" s="1" t="s">
        <v>3693</v>
      </c>
      <c r="N587" s="1" t="s">
        <v>3694</v>
      </c>
      <c r="O587" s="1" t="s">
        <v>2072</v>
      </c>
      <c r="P587" s="1">
        <v>8790</v>
      </c>
      <c r="Q587" s="1" t="s">
        <v>3695</v>
      </c>
      <c r="R587" s="1" t="s">
        <v>981</v>
      </c>
      <c r="S587" s="1">
        <v>30571</v>
      </c>
      <c r="T587" s="1" t="s">
        <v>981</v>
      </c>
    </row>
    <row r="588" spans="1:20" ht="15" customHeight="1" x14ac:dyDescent="0.25">
      <c r="A588" t="s">
        <v>1930</v>
      </c>
      <c r="B588" t="s">
        <v>643</v>
      </c>
      <c r="C588" s="35">
        <v>31512</v>
      </c>
      <c r="D588" s="1" t="str">
        <f>LEFT(PLAYERIDMAP[[#This Row],[PLAYERNAME]],FIND(" ",PLAYERIDMAP[[#This Row],[PLAYERNAME]],1))</f>
        <v xml:space="preserve">Corey </v>
      </c>
      <c r="E588" s="1" t="str">
        <f>MID(PLAYERIDMAP[PLAYERNAME],FIND(" ",PLAYERIDMAP[PLAYERNAME],1)+1,255)</f>
        <v>Kluber</v>
      </c>
      <c r="F588" t="s">
        <v>1034</v>
      </c>
      <c r="G588" t="s">
        <v>2163</v>
      </c>
      <c r="H588" s="2">
        <v>2429</v>
      </c>
      <c r="I588">
        <v>446372</v>
      </c>
      <c r="J588" t="s">
        <v>643</v>
      </c>
      <c r="K588" s="1">
        <v>1759018</v>
      </c>
      <c r="L588" s="1" t="s">
        <v>643</v>
      </c>
      <c r="M588" s="1" t="s">
        <v>3696</v>
      </c>
      <c r="N588" s="1" t="s">
        <v>3697</v>
      </c>
      <c r="O588" s="1" t="s">
        <v>1930</v>
      </c>
      <c r="P588" s="1">
        <v>9048</v>
      </c>
      <c r="Q588" s="1" t="s">
        <v>3698</v>
      </c>
      <c r="R588" s="1" t="s">
        <v>643</v>
      </c>
      <c r="S588" s="1">
        <v>30981</v>
      </c>
      <c r="T588" s="1" t="s">
        <v>643</v>
      </c>
    </row>
    <row r="589" spans="1:20" x14ac:dyDescent="0.25">
      <c r="A589" t="s">
        <v>1996</v>
      </c>
      <c r="B589" t="s">
        <v>841</v>
      </c>
      <c r="C589" s="35">
        <v>31592</v>
      </c>
      <c r="D589" s="1" t="str">
        <f>LEFT(PLAYERIDMAP[[#This Row],[PLAYERNAME]],FIND(" ",PLAYERIDMAP[[#This Row],[PLAYERNAME]],1))</f>
        <v xml:space="preserve">Tom </v>
      </c>
      <c r="E589" s="1" t="str">
        <f>MID(PLAYERIDMAP[PLAYERNAME],FIND(" ",PLAYERIDMAP[PLAYERNAME],1)+1,255)</f>
        <v>Koehler</v>
      </c>
      <c r="F589" t="s">
        <v>1057</v>
      </c>
      <c r="G589" t="s">
        <v>2163</v>
      </c>
      <c r="H589" s="2">
        <v>6570</v>
      </c>
      <c r="I589">
        <v>543408</v>
      </c>
      <c r="J589" t="s">
        <v>841</v>
      </c>
      <c r="K589" s="1">
        <v>1795805</v>
      </c>
      <c r="L589" s="1" t="s">
        <v>841</v>
      </c>
      <c r="M589" s="1" t="s">
        <v>3699</v>
      </c>
      <c r="N589" s="3" t="s">
        <v>2205</v>
      </c>
      <c r="O589" s="1" t="s">
        <v>1996</v>
      </c>
      <c r="P589" s="1">
        <v>9294</v>
      </c>
      <c r="Q589" s="1" t="s">
        <v>3700</v>
      </c>
      <c r="R589" s="1" t="s">
        <v>841</v>
      </c>
      <c r="S589" s="1">
        <v>31079</v>
      </c>
      <c r="T589" s="1" t="s">
        <v>841</v>
      </c>
    </row>
    <row r="590" spans="1:20" x14ac:dyDescent="0.25">
      <c r="A590" t="s">
        <v>1504</v>
      </c>
      <c r="B590" t="s">
        <v>234</v>
      </c>
      <c r="C590" s="35">
        <v>27824</v>
      </c>
      <c r="D590" s="1" t="str">
        <f>LEFT(PLAYERIDMAP[[#This Row],[PLAYERNAME]],FIND(" ",PLAYERIDMAP[[#This Row],[PLAYERNAME]],1))</f>
        <v xml:space="preserve">Paul </v>
      </c>
      <c r="E590" s="1" t="str">
        <f>MID(PLAYERIDMAP[PLAYERNAME],FIND(" ",PLAYERIDMAP[PLAYERNAME],1)+1,255)</f>
        <v>Konerko</v>
      </c>
      <c r="F590" t="s">
        <v>1056</v>
      </c>
      <c r="G590" t="s">
        <v>4</v>
      </c>
      <c r="H590" s="2">
        <v>242</v>
      </c>
      <c r="I590">
        <v>117244</v>
      </c>
      <c r="J590" t="s">
        <v>234</v>
      </c>
      <c r="K590" s="1">
        <v>7791</v>
      </c>
      <c r="L590" s="1" t="s">
        <v>234</v>
      </c>
      <c r="M590" s="1" t="s">
        <v>3701</v>
      </c>
      <c r="N590" s="1" t="s">
        <v>3702</v>
      </c>
      <c r="O590" s="1" t="s">
        <v>1504</v>
      </c>
      <c r="P590" s="1">
        <v>5908</v>
      </c>
      <c r="Q590" s="1" t="s">
        <v>3703</v>
      </c>
      <c r="R590" s="1" t="s">
        <v>234</v>
      </c>
      <c r="S590" s="1">
        <v>3747</v>
      </c>
      <c r="T590" s="1" t="s">
        <v>234</v>
      </c>
    </row>
    <row r="591" spans="1:20" x14ac:dyDescent="0.25">
      <c r="A591" t="s">
        <v>1849</v>
      </c>
      <c r="B591" t="s">
        <v>825</v>
      </c>
      <c r="C591" s="35">
        <v>31210</v>
      </c>
      <c r="D591" s="1" t="str">
        <f>LEFT(PLAYERIDMAP[[#This Row],[PLAYERNAME]],FIND(" ",PLAYERIDMAP[[#This Row],[PLAYERNAME]],1))</f>
        <v xml:space="preserve">George </v>
      </c>
      <c r="E591" s="1" t="str">
        <f>MID(PLAYERIDMAP[PLAYERNAME],FIND(" ",PLAYERIDMAP[PLAYERNAME],1)+1,255)</f>
        <v>Kontos</v>
      </c>
      <c r="F591" t="s">
        <v>13</v>
      </c>
      <c r="G591" t="s">
        <v>2163</v>
      </c>
      <c r="H591" s="2">
        <v>9486</v>
      </c>
      <c r="I591">
        <v>502004</v>
      </c>
      <c r="J591" t="s">
        <v>825</v>
      </c>
      <c r="K591" s="1">
        <v>1663105</v>
      </c>
      <c r="L591" s="1" t="s">
        <v>825</v>
      </c>
      <c r="M591" s="3" t="s">
        <v>2205</v>
      </c>
      <c r="N591" s="1" t="s">
        <v>3704</v>
      </c>
      <c r="O591" s="1" t="s">
        <v>1849</v>
      </c>
      <c r="P591" s="1">
        <v>9064</v>
      </c>
      <c r="Q591" s="1" t="s">
        <v>3705</v>
      </c>
      <c r="R591" s="1" t="s">
        <v>825</v>
      </c>
      <c r="S591" s="1">
        <v>30991</v>
      </c>
      <c r="T591" s="1" t="s">
        <v>825</v>
      </c>
    </row>
    <row r="592" spans="1:20" ht="15" customHeight="1" x14ac:dyDescent="0.25">
      <c r="A592" t="s">
        <v>2147</v>
      </c>
      <c r="B592" t="s">
        <v>3706</v>
      </c>
      <c r="C592" s="35">
        <v>29114</v>
      </c>
      <c r="D592" s="1" t="str">
        <f>LEFT(PLAYERIDMAP[[#This Row],[PLAYERNAME]],FIND(" ",PLAYERIDMAP[[#This Row],[PLAYERNAME]],1))</f>
        <v xml:space="preserve">Bobby </v>
      </c>
      <c r="E592" s="1" t="str">
        <f>MID(PLAYERIDMAP[PLAYERNAME],FIND(" ",PLAYERIDMAP[PLAYERNAME],1)+1,255)</f>
        <v>Korecky</v>
      </c>
      <c r="F592" t="s">
        <v>1037</v>
      </c>
      <c r="G592" t="s">
        <v>2163</v>
      </c>
      <c r="H592" s="2">
        <v>4608</v>
      </c>
      <c r="I592">
        <v>445090</v>
      </c>
      <c r="J592" t="s">
        <v>3706</v>
      </c>
      <c r="K592" s="1">
        <v>451982</v>
      </c>
      <c r="L592" s="1" t="s">
        <v>3706</v>
      </c>
      <c r="M592" s="1" t="s">
        <v>3707</v>
      </c>
      <c r="N592" s="1" t="s">
        <v>3708</v>
      </c>
      <c r="O592" s="1" t="s">
        <v>2147</v>
      </c>
      <c r="P592" s="1">
        <v>8230</v>
      </c>
      <c r="Q592" s="1" t="s">
        <v>3709</v>
      </c>
      <c r="R592" s="1" t="s">
        <v>3706</v>
      </c>
      <c r="S592" s="1"/>
      <c r="T592" s="1"/>
    </row>
    <row r="593" spans="1:20" ht="15" customHeight="1" x14ac:dyDescent="0.25">
      <c r="A593" t="s">
        <v>1521</v>
      </c>
      <c r="B593" t="s">
        <v>535</v>
      </c>
      <c r="C593" s="35">
        <v>30369</v>
      </c>
      <c r="D593" s="1" t="str">
        <f>LEFT(PLAYERIDMAP[[#This Row],[PLAYERNAME]],FIND(" ",PLAYERIDMAP[[#This Row],[PLAYERNAME]],1))</f>
        <v xml:space="preserve">Casey </v>
      </c>
      <c r="E593" s="1" t="str">
        <f>MID(PLAYERIDMAP[PLAYERNAME],FIND(" ",PLAYERIDMAP[PLAYERNAME],1)+1,255)</f>
        <v>Kotchman</v>
      </c>
      <c r="F593" t="s">
        <v>1034</v>
      </c>
      <c r="G593" t="s">
        <v>4</v>
      </c>
      <c r="H593" s="2">
        <v>1930</v>
      </c>
      <c r="I593">
        <v>425773</v>
      </c>
      <c r="J593" t="s">
        <v>535</v>
      </c>
      <c r="K593" s="1">
        <v>387403</v>
      </c>
      <c r="L593" s="1" t="s">
        <v>535</v>
      </c>
      <c r="M593" s="1" t="s">
        <v>3710</v>
      </c>
      <c r="N593" s="1" t="s">
        <v>3711</v>
      </c>
      <c r="O593" s="1" t="s">
        <v>1521</v>
      </c>
      <c r="P593" s="1">
        <v>7293</v>
      </c>
      <c r="Q593" s="1" t="s">
        <v>3712</v>
      </c>
      <c r="R593" s="1" t="s">
        <v>535</v>
      </c>
      <c r="S593" s="1"/>
      <c r="T593" s="1"/>
    </row>
    <row r="594" spans="1:20" ht="15" customHeight="1" x14ac:dyDescent="0.25">
      <c r="A594" t="s">
        <v>1594</v>
      </c>
      <c r="B594" t="s">
        <v>501</v>
      </c>
      <c r="C594" s="35">
        <v>27730</v>
      </c>
      <c r="D594" s="1" t="str">
        <f>LEFT(PLAYERIDMAP[[#This Row],[PLAYERNAME]],FIND(" ",PLAYERIDMAP[[#This Row],[PLAYERNAME]],1))</f>
        <v xml:space="preserve">Mark </v>
      </c>
      <c r="E594" s="1" t="str">
        <f>MID(PLAYERIDMAP[PLAYERNAME],FIND(" ",PLAYERIDMAP[PLAYERNAME],1)+1,255)</f>
        <v>Kotsay</v>
      </c>
      <c r="F594" t="s">
        <v>1051</v>
      </c>
      <c r="G594" t="s">
        <v>1222</v>
      </c>
      <c r="H594" s="2">
        <v>1042</v>
      </c>
      <c r="I594">
        <v>117276</v>
      </c>
      <c r="J594" t="s">
        <v>501</v>
      </c>
      <c r="K594" s="1">
        <v>7792</v>
      </c>
      <c r="L594" s="1" t="s">
        <v>501</v>
      </c>
      <c r="M594" s="1" t="s">
        <v>3713</v>
      </c>
      <c r="N594" s="1" t="s">
        <v>3714</v>
      </c>
      <c r="O594" s="1" t="s">
        <v>1594</v>
      </c>
      <c r="P594" s="1">
        <v>5846</v>
      </c>
      <c r="Q594" s="1" t="s">
        <v>3715</v>
      </c>
      <c r="R594" s="1" t="s">
        <v>501</v>
      </c>
      <c r="S594" s="1">
        <v>3685</v>
      </c>
      <c r="T594" s="1" t="s">
        <v>501</v>
      </c>
    </row>
    <row r="595" spans="1:20" ht="15" customHeight="1" x14ac:dyDescent="0.25">
      <c r="A595" t="s">
        <v>1290</v>
      </c>
      <c r="B595" t="s">
        <v>376</v>
      </c>
      <c r="C595" s="35">
        <v>30452</v>
      </c>
      <c r="D595" s="1" t="str">
        <f>LEFT(PLAYERIDMAP[[#This Row],[PLAYERNAME]],FIND(" ",PLAYERIDMAP[[#This Row],[PLAYERNAME]],1))</f>
        <v xml:space="preserve">George </v>
      </c>
      <c r="E595" s="1" t="str">
        <f>MID(PLAYERIDMAP[PLAYERNAME],FIND(" ",PLAYERIDMAP[PLAYERNAME],1)+1,255)</f>
        <v>Kottaras</v>
      </c>
      <c r="F595" t="s">
        <v>1055</v>
      </c>
      <c r="G595" t="s">
        <v>1215</v>
      </c>
      <c r="H595" s="2">
        <v>5506</v>
      </c>
      <c r="I595">
        <v>435459</v>
      </c>
      <c r="J595" t="s">
        <v>376</v>
      </c>
      <c r="K595" s="1">
        <v>546236</v>
      </c>
      <c r="L595" s="1" t="s">
        <v>376</v>
      </c>
      <c r="M595" s="1" t="s">
        <v>3716</v>
      </c>
      <c r="N595" s="1" t="s">
        <v>3717</v>
      </c>
      <c r="O595" s="1" t="s">
        <v>1290</v>
      </c>
      <c r="P595" s="1">
        <v>7941</v>
      </c>
      <c r="Q595" s="1" t="s">
        <v>3718</v>
      </c>
      <c r="R595" s="1" t="s">
        <v>376</v>
      </c>
      <c r="S595" s="1">
        <v>28665</v>
      </c>
      <c r="T595" s="1" t="s">
        <v>376</v>
      </c>
    </row>
    <row r="596" spans="1:20" ht="15" customHeight="1" x14ac:dyDescent="0.25">
      <c r="A596" t="s">
        <v>1403</v>
      </c>
      <c r="B596" t="s">
        <v>287</v>
      </c>
      <c r="C596" s="35">
        <v>32244</v>
      </c>
      <c r="D596" s="1" t="str">
        <f>LEFT(PLAYERIDMAP[[#This Row],[PLAYERNAME]],FIND(" ",PLAYERIDMAP[[#This Row],[PLAYERNAME]],1))</f>
        <v xml:space="preserve">Pete </v>
      </c>
      <c r="E596" s="1" t="str">
        <f>MID(PLAYERIDMAP[PLAYERNAME],FIND(" ",PLAYERIDMAP[PLAYERNAME],1)+1,255)</f>
        <v>Kozma</v>
      </c>
      <c r="F596" t="s">
        <v>1031</v>
      </c>
      <c r="G596" t="s">
        <v>5</v>
      </c>
      <c r="H596" s="2">
        <v>2539</v>
      </c>
      <c r="I596">
        <v>518902</v>
      </c>
      <c r="J596" t="s">
        <v>287</v>
      </c>
      <c r="K596" s="1">
        <v>1733857</v>
      </c>
      <c r="L596" s="1" t="s">
        <v>287</v>
      </c>
      <c r="M596" s="3" t="s">
        <v>2205</v>
      </c>
      <c r="N596" s="1" t="s">
        <v>3719</v>
      </c>
      <c r="O596" s="1" t="s">
        <v>1403</v>
      </c>
      <c r="P596" s="1">
        <v>8934</v>
      </c>
      <c r="Q596" s="1" t="s">
        <v>3720</v>
      </c>
      <c r="R596" s="1" t="s">
        <v>287</v>
      </c>
      <c r="S596" s="1">
        <v>30011</v>
      </c>
      <c r="T596" s="1" t="s">
        <v>287</v>
      </c>
    </row>
    <row r="597" spans="1:20" ht="15" customHeight="1" x14ac:dyDescent="0.25">
      <c r="A597" t="s">
        <v>1288</v>
      </c>
      <c r="B597" t="s">
        <v>308</v>
      </c>
      <c r="C597" s="35">
        <v>29387</v>
      </c>
      <c r="D597" s="1" t="str">
        <f>LEFT(PLAYERIDMAP[[#This Row],[PLAYERNAME]],FIND(" ",PLAYERIDMAP[[#This Row],[PLAYERNAME]],1))</f>
        <v xml:space="preserve">Erik </v>
      </c>
      <c r="E597" s="1" t="str">
        <f>MID(PLAYERIDMAP[PLAYERNAME],FIND(" ",PLAYERIDMAP[PLAYERNAME],1)+1,255)</f>
        <v>Kratz</v>
      </c>
      <c r="F597" t="s">
        <v>1054</v>
      </c>
      <c r="G597" t="s">
        <v>1215</v>
      </c>
      <c r="H597" s="2">
        <v>4403</v>
      </c>
      <c r="I597">
        <v>456124</v>
      </c>
      <c r="J597" t="s">
        <v>308</v>
      </c>
      <c r="K597" s="1">
        <v>585622</v>
      </c>
      <c r="L597" s="1" t="s">
        <v>308</v>
      </c>
      <c r="M597" s="3" t="s">
        <v>2205</v>
      </c>
      <c r="N597" s="1" t="s">
        <v>3721</v>
      </c>
      <c r="O597" s="1" t="s">
        <v>1288</v>
      </c>
      <c r="P597" s="1">
        <v>8760</v>
      </c>
      <c r="Q597" s="1" t="s">
        <v>3722</v>
      </c>
      <c r="R597" s="1" t="s">
        <v>308</v>
      </c>
      <c r="S597" s="1">
        <v>29524</v>
      </c>
      <c r="T597" s="1" t="s">
        <v>308</v>
      </c>
    </row>
    <row r="598" spans="1:20" x14ac:dyDescent="0.25">
      <c r="A598" t="s">
        <v>1169</v>
      </c>
      <c r="B598" t="s">
        <v>391</v>
      </c>
      <c r="C598" s="35">
        <v>30096</v>
      </c>
      <c r="D598" s="1" t="str">
        <f>LEFT(PLAYERIDMAP[[#This Row],[PLAYERNAME]],FIND(" ",PLAYERIDMAP[[#This Row],[PLAYERNAME]],1))</f>
        <v xml:space="preserve">Jason </v>
      </c>
      <c r="E598" s="1" t="str">
        <f>MID(PLAYERIDMAP[PLAYERNAME],FIND(" ",PLAYERIDMAP[PLAYERNAME],1)+1,255)</f>
        <v>Kubel</v>
      </c>
      <c r="F598" t="s">
        <v>1052</v>
      </c>
      <c r="G598" t="s">
        <v>1222</v>
      </c>
      <c r="H598" s="2">
        <v>2161</v>
      </c>
      <c r="I598">
        <v>430585</v>
      </c>
      <c r="J598" t="s">
        <v>391</v>
      </c>
      <c r="K598" s="1">
        <v>393034</v>
      </c>
      <c r="L598" s="1" t="s">
        <v>391</v>
      </c>
      <c r="M598" s="1" t="s">
        <v>3723</v>
      </c>
      <c r="N598" s="1" t="s">
        <v>3724</v>
      </c>
      <c r="O598" s="1" t="s">
        <v>1169</v>
      </c>
      <c r="P598" s="1">
        <v>7425</v>
      </c>
      <c r="Q598" s="1" t="s">
        <v>3725</v>
      </c>
      <c r="R598" s="1" t="s">
        <v>391</v>
      </c>
      <c r="S598" s="1">
        <v>6102</v>
      </c>
      <c r="T598" s="1" t="s">
        <v>391</v>
      </c>
    </row>
    <row r="599" spans="1:20" ht="15" customHeight="1" x14ac:dyDescent="0.25">
      <c r="A599" t="s">
        <v>1689</v>
      </c>
      <c r="B599" t="s">
        <v>610</v>
      </c>
      <c r="C599" s="35">
        <v>27435</v>
      </c>
      <c r="D599" s="1" t="str">
        <f>LEFT(PLAYERIDMAP[[#This Row],[PLAYERNAME]],FIND(" ",PLAYERIDMAP[[#This Row],[PLAYERNAME]],1))</f>
        <v xml:space="preserve">Hiroki </v>
      </c>
      <c r="E599" s="1" t="str">
        <f>MID(PLAYERIDMAP[PLAYERNAME],FIND(" ",PLAYERIDMAP[PLAYERNAME],1)+1,255)</f>
        <v>Kuroda</v>
      </c>
      <c r="F599" t="s">
        <v>1044</v>
      </c>
      <c r="G599" t="s">
        <v>2163</v>
      </c>
      <c r="H599" s="2">
        <v>3283</v>
      </c>
      <c r="I599">
        <v>493133</v>
      </c>
      <c r="J599" t="s">
        <v>610</v>
      </c>
      <c r="K599" s="1">
        <v>1442917</v>
      </c>
      <c r="L599" s="1" t="s">
        <v>610</v>
      </c>
      <c r="M599" s="1" t="s">
        <v>3726</v>
      </c>
      <c r="N599" s="1" t="s">
        <v>3727</v>
      </c>
      <c r="O599" s="1" t="s">
        <v>1689</v>
      </c>
      <c r="P599" s="1">
        <v>8167</v>
      </c>
      <c r="Q599" s="1" t="s">
        <v>3728</v>
      </c>
      <c r="R599" s="1" t="s">
        <v>610</v>
      </c>
      <c r="S599" s="1">
        <v>28950</v>
      </c>
      <c r="T599" s="1" t="s">
        <v>610</v>
      </c>
    </row>
    <row r="600" spans="1:20" x14ac:dyDescent="0.25">
      <c r="A600" t="s">
        <v>1912</v>
      </c>
      <c r="B600" t="s">
        <v>618</v>
      </c>
      <c r="C600" s="35">
        <v>28786</v>
      </c>
      <c r="D600" s="1" t="str">
        <f>LEFT(PLAYERIDMAP[[#This Row],[PLAYERNAME]],FIND(" ",PLAYERIDMAP[[#This Row],[PLAYERNAME]],1))</f>
        <v xml:space="preserve">John </v>
      </c>
      <c r="E600" s="1" t="str">
        <f>MID(PLAYERIDMAP[PLAYERNAME],FIND(" ",PLAYERIDMAP[PLAYERNAME],1)+1,255)</f>
        <v>Lackey</v>
      </c>
      <c r="F600" t="s">
        <v>1029</v>
      </c>
      <c r="G600" t="s">
        <v>2163</v>
      </c>
      <c r="H600" s="2">
        <v>1507</v>
      </c>
      <c r="I600">
        <v>407793</v>
      </c>
      <c r="J600" t="s">
        <v>618</v>
      </c>
      <c r="K600" s="1">
        <v>223559</v>
      </c>
      <c r="L600" s="1" t="s">
        <v>618</v>
      </c>
      <c r="M600" s="1" t="s">
        <v>3729</v>
      </c>
      <c r="N600" s="1" t="s">
        <v>3730</v>
      </c>
      <c r="O600" s="1" t="s">
        <v>1912</v>
      </c>
      <c r="P600" s="1">
        <v>6953</v>
      </c>
      <c r="Q600" s="1" t="s">
        <v>3731</v>
      </c>
      <c r="R600" s="1" t="s">
        <v>618</v>
      </c>
      <c r="S600" s="1">
        <v>5203</v>
      </c>
      <c r="T600" s="1" t="s">
        <v>618</v>
      </c>
    </row>
    <row r="601" spans="1:20" ht="15" customHeight="1" x14ac:dyDescent="0.25">
      <c r="A601" t="s">
        <v>2100</v>
      </c>
      <c r="B601" t="s">
        <v>942</v>
      </c>
      <c r="C601" s="35">
        <v>31152</v>
      </c>
      <c r="D601" s="1" t="str">
        <f>LEFT(PLAYERIDMAP[[#This Row],[PLAYERNAME]],FIND(" ",PLAYERIDMAP[[#This Row],[PLAYERNAME]],1))</f>
        <v xml:space="preserve">Aaron </v>
      </c>
      <c r="E601" s="1" t="str">
        <f>MID(PLAYERIDMAP[PLAYERNAME],FIND(" ",PLAYERIDMAP[PLAYERNAME],1)+1,255)</f>
        <v>Laffey</v>
      </c>
      <c r="F601" t="s">
        <v>1037</v>
      </c>
      <c r="G601" t="s">
        <v>2163</v>
      </c>
      <c r="H601" s="2">
        <v>6248</v>
      </c>
      <c r="I601">
        <v>444836</v>
      </c>
      <c r="J601" t="s">
        <v>942</v>
      </c>
      <c r="K601" s="1">
        <v>1200054</v>
      </c>
      <c r="L601" s="1" t="s">
        <v>942</v>
      </c>
      <c r="M601" s="1" t="s">
        <v>3732</v>
      </c>
      <c r="N601" s="1" t="s">
        <v>3733</v>
      </c>
      <c r="O601" s="1" t="s">
        <v>2100</v>
      </c>
      <c r="P601" s="1">
        <v>8075</v>
      </c>
      <c r="Q601" s="1" t="s">
        <v>3734</v>
      </c>
      <c r="R601" s="1" t="s">
        <v>942</v>
      </c>
      <c r="S601" s="1"/>
      <c r="T601" s="1"/>
    </row>
    <row r="602" spans="1:20" ht="15" customHeight="1" x14ac:dyDescent="0.25">
      <c r="A602" t="s">
        <v>1456</v>
      </c>
      <c r="B602" t="s">
        <v>317</v>
      </c>
      <c r="C602" s="35">
        <v>32584</v>
      </c>
      <c r="D602" s="1" t="str">
        <f>LEFT(PLAYERIDMAP[[#This Row],[PLAYERNAME]],FIND(" ",PLAYERIDMAP[[#This Row],[PLAYERNAME]],1))</f>
        <v xml:space="preserve">Juan </v>
      </c>
      <c r="E602" s="1" t="str">
        <f>MID(PLAYERIDMAP[PLAYERNAME],FIND(" ",PLAYERIDMAP[PLAYERNAME],1)+1,255)</f>
        <v>Lagares</v>
      </c>
      <c r="F602" t="s">
        <v>1050</v>
      </c>
      <c r="G602" t="s">
        <v>1222</v>
      </c>
      <c r="H602" s="2">
        <v>5384</v>
      </c>
      <c r="I602">
        <v>501571</v>
      </c>
      <c r="J602" t="s">
        <v>317</v>
      </c>
      <c r="K602" s="3" t="s">
        <v>2205</v>
      </c>
      <c r="L602" s="3" t="s">
        <v>2205</v>
      </c>
      <c r="M602" s="3" t="s">
        <v>2205</v>
      </c>
      <c r="N602" s="3" t="s">
        <v>2205</v>
      </c>
      <c r="O602" s="3" t="s">
        <v>2205</v>
      </c>
      <c r="P602" s="3" t="s">
        <v>2205</v>
      </c>
      <c r="Q602" s="3" t="s">
        <v>2205</v>
      </c>
      <c r="R602" s="3" t="s">
        <v>2205</v>
      </c>
      <c r="S602" s="3">
        <v>31410</v>
      </c>
      <c r="T602" s="1" t="s">
        <v>317</v>
      </c>
    </row>
    <row r="603" spans="1:20" x14ac:dyDescent="0.25">
      <c r="A603" t="s">
        <v>1110</v>
      </c>
      <c r="B603" t="s">
        <v>3735</v>
      </c>
      <c r="C603" s="35">
        <v>30260</v>
      </c>
      <c r="D603" s="1" t="str">
        <f>LEFT(PLAYERIDMAP[[#This Row],[PLAYERNAME]],FIND(" ",PLAYERIDMAP[[#This Row],[PLAYERNAME]],1))</f>
        <v xml:space="preserve">Bryan </v>
      </c>
      <c r="E603" s="1" t="str">
        <f>MID(PLAYERIDMAP[PLAYERNAME],FIND(" ",PLAYERIDMAP[PLAYERNAME],1)+1,255)</f>
        <v>LaHair</v>
      </c>
      <c r="F603" t="s">
        <v>1055</v>
      </c>
      <c r="G603" t="s">
        <v>4</v>
      </c>
      <c r="H603" s="2">
        <v>5462</v>
      </c>
      <c r="I603">
        <v>445933</v>
      </c>
      <c r="J603" t="s">
        <v>3735</v>
      </c>
      <c r="K603" s="1">
        <v>1104375</v>
      </c>
      <c r="L603" s="1" t="s">
        <v>3735</v>
      </c>
      <c r="M603" s="1" t="s">
        <v>3736</v>
      </c>
      <c r="N603" s="1" t="s">
        <v>3737</v>
      </c>
      <c r="O603" s="1" t="s">
        <v>1110</v>
      </c>
      <c r="P603" s="1">
        <v>7979</v>
      </c>
      <c r="Q603" s="1" t="s">
        <v>3738</v>
      </c>
      <c r="R603" s="1" t="s">
        <v>3735</v>
      </c>
      <c r="S603" s="1"/>
      <c r="T603" s="1"/>
    </row>
    <row r="604" spans="1:20" x14ac:dyDescent="0.25">
      <c r="A604" t="s">
        <v>1453</v>
      </c>
      <c r="B604" t="s">
        <v>446</v>
      </c>
      <c r="C604" s="35">
        <v>32031</v>
      </c>
      <c r="D604" s="1" t="str">
        <f>LEFT(PLAYERIDMAP[[#This Row],[PLAYERNAME]],FIND(" ",PLAYERIDMAP[[#This Row],[PLAYERNAME]],1))</f>
        <v xml:space="preserve">Brandon </v>
      </c>
      <c r="E604" s="1" t="str">
        <f>MID(PLAYERIDMAP[PLAYERNAME],FIND(" ",PLAYERIDMAP[PLAYERNAME],1)+1,255)</f>
        <v>Laird</v>
      </c>
      <c r="F604" t="s">
        <v>1053</v>
      </c>
      <c r="G604" t="s">
        <v>6</v>
      </c>
      <c r="H604" s="2">
        <v>5476</v>
      </c>
      <c r="I604">
        <v>477186</v>
      </c>
      <c r="J604" t="s">
        <v>446</v>
      </c>
      <c r="K604" s="1">
        <v>1737856</v>
      </c>
      <c r="L604" s="1" t="s">
        <v>446</v>
      </c>
      <c r="M604" s="3" t="s">
        <v>2205</v>
      </c>
      <c r="N604" s="1" t="s">
        <v>3739</v>
      </c>
      <c r="O604" s="1" t="s">
        <v>1453</v>
      </c>
      <c r="P604" s="1">
        <v>8992</v>
      </c>
      <c r="Q604" s="1" t="s">
        <v>3740</v>
      </c>
      <c r="R604" s="1" t="s">
        <v>446</v>
      </c>
      <c r="S604" s="1">
        <v>30623</v>
      </c>
      <c r="T604" s="1" t="s">
        <v>446</v>
      </c>
    </row>
    <row r="605" spans="1:20" x14ac:dyDescent="0.25">
      <c r="A605" t="s">
        <v>1317</v>
      </c>
      <c r="B605" t="s">
        <v>371</v>
      </c>
      <c r="C605" s="35">
        <v>29172</v>
      </c>
      <c r="D605" s="1" t="str">
        <f>LEFT(PLAYERIDMAP[[#This Row],[PLAYERNAME]],FIND(" ",PLAYERIDMAP[[#This Row],[PLAYERNAME]],1))</f>
        <v xml:space="preserve">Gerald </v>
      </c>
      <c r="E605" s="1" t="str">
        <f>MID(PLAYERIDMAP[PLAYERNAME],FIND(" ",PLAYERIDMAP[PLAYERNAME],1)+1,255)</f>
        <v>Laird</v>
      </c>
      <c r="F605" t="s">
        <v>1041</v>
      </c>
      <c r="G605" t="s">
        <v>1215</v>
      </c>
      <c r="H605" s="2">
        <v>1698</v>
      </c>
      <c r="I605">
        <v>408042</v>
      </c>
      <c r="J605" t="s">
        <v>371</v>
      </c>
      <c r="K605" s="1">
        <v>288967</v>
      </c>
      <c r="L605" s="1" t="s">
        <v>371</v>
      </c>
      <c r="M605" s="1" t="s">
        <v>3741</v>
      </c>
      <c r="N605" s="1" t="s">
        <v>3742</v>
      </c>
      <c r="O605" s="1" t="s">
        <v>1317</v>
      </c>
      <c r="P605" s="1">
        <v>7129</v>
      </c>
      <c r="Q605" s="1" t="s">
        <v>3743</v>
      </c>
      <c r="R605" s="1" t="s">
        <v>371</v>
      </c>
      <c r="S605" s="1">
        <v>5465</v>
      </c>
      <c r="T605" s="1" t="s">
        <v>371</v>
      </c>
    </row>
    <row r="606" spans="1:20" x14ac:dyDescent="0.25">
      <c r="A606" t="s">
        <v>3744</v>
      </c>
      <c r="B606" t="s">
        <v>341</v>
      </c>
      <c r="C606" s="35">
        <v>32959</v>
      </c>
      <c r="D606" s="1" t="str">
        <f>LEFT(PLAYERIDMAP[[#This Row],[PLAYERNAME]],FIND(" ",PLAYERIDMAP[[#This Row],[PLAYERNAME]],1))</f>
        <v xml:space="preserve">Junior </v>
      </c>
      <c r="E606" s="1" t="str">
        <f>MID(PLAYERIDMAP[PLAYERNAME],FIND(" ",PLAYERIDMAP[PLAYERNAME],1)+1,255)</f>
        <v>Lake</v>
      </c>
      <c r="F606" s="1" t="s">
        <v>1055</v>
      </c>
      <c r="G606" t="s">
        <v>1222</v>
      </c>
      <c r="H606" s="2">
        <v>4672</v>
      </c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>
        <v>30718</v>
      </c>
      <c r="T606" s="1" t="s">
        <v>341</v>
      </c>
    </row>
    <row r="607" spans="1:20" ht="15" customHeight="1" x14ac:dyDescent="0.25">
      <c r="A607" t="s">
        <v>1315</v>
      </c>
      <c r="B607" t="s">
        <v>456</v>
      </c>
      <c r="C607" s="35">
        <v>30448</v>
      </c>
      <c r="D607" s="1" t="str">
        <f>LEFT(PLAYERIDMAP[[#This Row],[PLAYERNAME]],FIND(" ",PLAYERIDMAP[[#This Row],[PLAYERNAME]],1))</f>
        <v xml:space="preserve">Blake </v>
      </c>
      <c r="E607" s="1" t="str">
        <f>MID(PLAYERIDMAP[PLAYERNAME],FIND(" ",PLAYERIDMAP[PLAYERNAME],1)+1,255)</f>
        <v>Lalli</v>
      </c>
      <c r="F607" t="s">
        <v>1055</v>
      </c>
      <c r="G607" t="s">
        <v>1215</v>
      </c>
      <c r="H607" s="2">
        <v>9246</v>
      </c>
      <c r="I607">
        <v>503351</v>
      </c>
      <c r="J607" t="s">
        <v>456</v>
      </c>
      <c r="K607" s="1">
        <v>1732410</v>
      </c>
      <c r="L607" s="1" t="s">
        <v>456</v>
      </c>
      <c r="M607" s="3" t="s">
        <v>2205</v>
      </c>
      <c r="N607" s="3" t="s">
        <v>2205</v>
      </c>
      <c r="O607" s="1" t="s">
        <v>1315</v>
      </c>
      <c r="P607" s="1">
        <v>9187</v>
      </c>
      <c r="Q607" s="1" t="s">
        <v>3745</v>
      </c>
      <c r="R607" s="1" t="s">
        <v>456</v>
      </c>
      <c r="S607" s="1"/>
      <c r="T607" s="1"/>
    </row>
    <row r="608" spans="1:20" x14ac:dyDescent="0.25">
      <c r="A608" t="s">
        <v>1605</v>
      </c>
      <c r="B608" t="s">
        <v>511</v>
      </c>
      <c r="C608" s="35">
        <v>29271</v>
      </c>
      <c r="D608" s="1" t="str">
        <f>LEFT(PLAYERIDMAP[[#This Row],[PLAYERNAME]],FIND(" ",PLAYERIDMAP[[#This Row],[PLAYERNAME]],1))</f>
        <v xml:space="preserve">Ryan </v>
      </c>
      <c r="E608" s="1" t="str">
        <f>MID(PLAYERIDMAP[PLAYERNAME],FIND(" ",PLAYERIDMAP[PLAYERNAME],1)+1,255)</f>
        <v>Langerhans</v>
      </c>
      <c r="F608" t="s">
        <v>1035</v>
      </c>
      <c r="G608" t="s">
        <v>1222</v>
      </c>
      <c r="H608" s="2">
        <v>98</v>
      </c>
      <c r="I608">
        <v>407798</v>
      </c>
      <c r="J608" t="s">
        <v>511</v>
      </c>
      <c r="K608" s="1">
        <v>284619</v>
      </c>
      <c r="L608" s="1" t="s">
        <v>511</v>
      </c>
      <c r="M608" s="1" t="s">
        <v>3746</v>
      </c>
      <c r="N608" s="1" t="s">
        <v>3747</v>
      </c>
      <c r="O608" s="1" t="s">
        <v>1605</v>
      </c>
      <c r="P608" s="1">
        <v>6920</v>
      </c>
      <c r="Q608" s="1" t="s">
        <v>3748</v>
      </c>
      <c r="R608" s="1" t="s">
        <v>511</v>
      </c>
      <c r="S608" s="1">
        <v>5109</v>
      </c>
      <c r="T608" s="1" t="s">
        <v>511</v>
      </c>
    </row>
    <row r="609" spans="1:20" ht="15" customHeight="1" x14ac:dyDescent="0.25">
      <c r="A609" t="s">
        <v>1946</v>
      </c>
      <c r="B609" t="s">
        <v>995</v>
      </c>
      <c r="C609" s="35">
        <v>30952</v>
      </c>
      <c r="D609" s="1" t="str">
        <f>LEFT(PLAYERIDMAP[[#This Row],[PLAYERNAME]],FIND(" ",PLAYERIDMAP[[#This Row],[PLAYERNAME]],1))</f>
        <v xml:space="preserve">John </v>
      </c>
      <c r="E609" s="1" t="str">
        <f>MID(PLAYERIDMAP[PLAYERNAME],FIND(" ",PLAYERIDMAP[PLAYERNAME],1)+1,255)</f>
        <v>Lannan</v>
      </c>
      <c r="F609" t="s">
        <v>1054</v>
      </c>
      <c r="G609" t="s">
        <v>2163</v>
      </c>
      <c r="H609" s="2">
        <v>7080</v>
      </c>
      <c r="I609">
        <v>458709</v>
      </c>
      <c r="J609" t="s">
        <v>995</v>
      </c>
      <c r="K609" s="1">
        <v>1236946</v>
      </c>
      <c r="L609" s="1" t="s">
        <v>995</v>
      </c>
      <c r="M609" s="1" t="s">
        <v>3749</v>
      </c>
      <c r="N609" s="1" t="s">
        <v>3750</v>
      </c>
      <c r="O609" s="1" t="s">
        <v>1946</v>
      </c>
      <c r="P609" s="1">
        <v>8074</v>
      </c>
      <c r="Q609" s="1" t="s">
        <v>3751</v>
      </c>
      <c r="R609" s="1" t="s">
        <v>995</v>
      </c>
      <c r="S609" s="1">
        <v>28834</v>
      </c>
      <c r="T609" s="1" t="s">
        <v>995</v>
      </c>
    </row>
    <row r="610" spans="1:20" ht="15" customHeight="1" x14ac:dyDescent="0.25">
      <c r="A610" t="s">
        <v>1343</v>
      </c>
      <c r="B610" t="s">
        <v>147</v>
      </c>
      <c r="C610" s="35">
        <v>29165</v>
      </c>
      <c r="D610" s="1" t="str">
        <f>LEFT(PLAYERIDMAP[[#This Row],[PLAYERNAME]],FIND(" ",PLAYERIDMAP[[#This Row],[PLAYERNAME]],1))</f>
        <v xml:space="preserve">Adam </v>
      </c>
      <c r="E610" s="1" t="str">
        <f>MID(PLAYERIDMAP[PLAYERNAME],FIND(" ",PLAYERIDMAP[PLAYERNAME],1)+1,255)</f>
        <v>LaRoche</v>
      </c>
      <c r="F610" t="s">
        <v>1043</v>
      </c>
      <c r="G610" t="s">
        <v>4</v>
      </c>
      <c r="H610" s="2">
        <v>1904</v>
      </c>
      <c r="I610">
        <v>425560</v>
      </c>
      <c r="J610" t="s">
        <v>147</v>
      </c>
      <c r="K610" s="1">
        <v>390776</v>
      </c>
      <c r="L610" s="1" t="s">
        <v>147</v>
      </c>
      <c r="M610" s="1" t="s">
        <v>3752</v>
      </c>
      <c r="N610" s="1" t="s">
        <v>3753</v>
      </c>
      <c r="O610" s="1" t="s">
        <v>1343</v>
      </c>
      <c r="P610" s="1">
        <v>7253</v>
      </c>
      <c r="Q610" s="1" t="s">
        <v>3754</v>
      </c>
      <c r="R610" s="1" t="s">
        <v>147</v>
      </c>
      <c r="S610" s="1">
        <v>5879</v>
      </c>
      <c r="T610" s="1" t="s">
        <v>147</v>
      </c>
    </row>
    <row r="611" spans="1:20" x14ac:dyDescent="0.25">
      <c r="A611" t="s">
        <v>1660</v>
      </c>
      <c r="B611" t="s">
        <v>577</v>
      </c>
      <c r="C611" s="35">
        <v>32120</v>
      </c>
      <c r="D611" s="1" t="str">
        <f>LEFT(PLAYERIDMAP[[#This Row],[PLAYERNAME]],FIND(" ",PLAYERIDMAP[[#This Row],[PLAYERNAME]],1))</f>
        <v xml:space="preserve">Mat </v>
      </c>
      <c r="E611" s="1" t="str">
        <f>MID(PLAYERIDMAP[PLAYERNAME],FIND(" ",PLAYERIDMAP[PLAYERNAME],1)+1,255)</f>
        <v>Latos</v>
      </c>
      <c r="F611" t="s">
        <v>1040</v>
      </c>
      <c r="G611" t="s">
        <v>2163</v>
      </c>
      <c r="H611" s="2">
        <v>3815</v>
      </c>
      <c r="I611">
        <v>502009</v>
      </c>
      <c r="J611" t="s">
        <v>577</v>
      </c>
      <c r="K611" s="1">
        <v>1630084</v>
      </c>
      <c r="L611" s="1" t="s">
        <v>577</v>
      </c>
      <c r="M611" s="1" t="s">
        <v>3755</v>
      </c>
      <c r="N611" s="1" t="s">
        <v>3756</v>
      </c>
      <c r="O611" s="1" t="s">
        <v>1660</v>
      </c>
      <c r="P611" s="1">
        <v>8529</v>
      </c>
      <c r="Q611" s="1" t="s">
        <v>3757</v>
      </c>
      <c r="R611" s="1" t="s">
        <v>577</v>
      </c>
      <c r="S611" s="1">
        <v>30196</v>
      </c>
      <c r="T611" s="1" t="s">
        <v>577</v>
      </c>
    </row>
    <row r="612" spans="1:20" x14ac:dyDescent="0.25">
      <c r="A612" t="s">
        <v>1287</v>
      </c>
      <c r="B612" t="s">
        <v>387</v>
      </c>
      <c r="C612" s="35">
        <v>31996</v>
      </c>
      <c r="D612" s="1" t="str">
        <f>LEFT(PLAYERIDMAP[[#This Row],[PLAYERNAME]],FIND(" ",PLAYERIDMAP[[#This Row],[PLAYERNAME]],1))</f>
        <v xml:space="preserve">Ryan </v>
      </c>
      <c r="E612" s="1" t="str">
        <f>MID(PLAYERIDMAP[PLAYERNAME],FIND(" ",PLAYERIDMAP[PLAYERNAME],1)+1,255)</f>
        <v>Lavarnway</v>
      </c>
      <c r="F612" t="s">
        <v>1029</v>
      </c>
      <c r="G612" t="s">
        <v>1215</v>
      </c>
      <c r="H612" s="2">
        <v>8879</v>
      </c>
      <c r="I612">
        <v>543432</v>
      </c>
      <c r="J612" t="s">
        <v>387</v>
      </c>
      <c r="K612" s="1">
        <v>1799267</v>
      </c>
      <c r="L612" s="1" t="s">
        <v>387</v>
      </c>
      <c r="M612" s="3" t="s">
        <v>2205</v>
      </c>
      <c r="N612" s="1" t="s">
        <v>3758</v>
      </c>
      <c r="O612" s="1" t="s">
        <v>1287</v>
      </c>
      <c r="P612" s="1">
        <v>9020</v>
      </c>
      <c r="Q612" s="1" t="s">
        <v>3759</v>
      </c>
      <c r="R612" s="1" t="s">
        <v>387</v>
      </c>
      <c r="S612" s="1">
        <v>31039</v>
      </c>
      <c r="T612" s="1" t="s">
        <v>387</v>
      </c>
    </row>
    <row r="613" spans="1:20" x14ac:dyDescent="0.25">
      <c r="A613" t="s">
        <v>1235</v>
      </c>
      <c r="B613" t="s">
        <v>213</v>
      </c>
      <c r="C613" s="35">
        <v>32891</v>
      </c>
      <c r="D613" s="1" t="str">
        <f>LEFT(PLAYERIDMAP[[#This Row],[PLAYERNAME]],FIND(" ",PLAYERIDMAP[[#This Row],[PLAYERNAME]],1))</f>
        <v xml:space="preserve">Brett </v>
      </c>
      <c r="E613" s="1" t="str">
        <f>MID(PLAYERIDMAP[PLAYERNAME],FIND(" ",PLAYERIDMAP[PLAYERNAME],1)+1,255)</f>
        <v>Lawrie</v>
      </c>
      <c r="F613" t="s">
        <v>1037</v>
      </c>
      <c r="G613" t="s">
        <v>6</v>
      </c>
      <c r="H613" s="2">
        <v>5247</v>
      </c>
      <c r="I613">
        <v>543434</v>
      </c>
      <c r="J613" t="s">
        <v>213</v>
      </c>
      <c r="K613" s="1">
        <v>1665386</v>
      </c>
      <c r="L613" s="1" t="s">
        <v>213</v>
      </c>
      <c r="M613" s="3" t="s">
        <v>2205</v>
      </c>
      <c r="N613" s="1" t="s">
        <v>3760</v>
      </c>
      <c r="O613" s="1" t="s">
        <v>1235</v>
      </c>
      <c r="P613" s="1">
        <v>8874</v>
      </c>
      <c r="Q613" s="1" t="s">
        <v>3761</v>
      </c>
      <c r="R613" s="1" t="s">
        <v>213</v>
      </c>
      <c r="S613" s="1">
        <v>30644</v>
      </c>
      <c r="T613" s="1" t="s">
        <v>213</v>
      </c>
    </row>
    <row r="614" spans="1:20" ht="15" customHeight="1" x14ac:dyDescent="0.25">
      <c r="A614" t="s">
        <v>1766</v>
      </c>
      <c r="B614" t="s">
        <v>750</v>
      </c>
      <c r="C614" s="35">
        <v>30391</v>
      </c>
      <c r="D614" s="1" t="str">
        <f>LEFT(PLAYERIDMAP[[#This Row],[PLAYERNAME]],FIND(" ",PLAYERIDMAP[[#This Row],[PLAYERNAME]],1))</f>
        <v xml:space="preserve">Brandon </v>
      </c>
      <c r="E614" s="1" t="str">
        <f>MID(PLAYERIDMAP[PLAYERNAME],FIND(" ",PLAYERIDMAP[PLAYERNAME],1)+1,255)</f>
        <v>League</v>
      </c>
      <c r="F614" t="s">
        <v>1045</v>
      </c>
      <c r="G614" t="s">
        <v>2163</v>
      </c>
      <c r="H614" s="2">
        <v>3731</v>
      </c>
      <c r="I614">
        <v>434181</v>
      </c>
      <c r="J614" t="s">
        <v>750</v>
      </c>
      <c r="K614" s="1">
        <v>486544</v>
      </c>
      <c r="L614" s="1" t="s">
        <v>750</v>
      </c>
      <c r="M614" s="1" t="s">
        <v>3762</v>
      </c>
      <c r="N614" s="1" t="s">
        <v>3763</v>
      </c>
      <c r="O614" s="1" t="s">
        <v>1766</v>
      </c>
      <c r="P614" s="1">
        <v>7464</v>
      </c>
      <c r="Q614" s="1" t="s">
        <v>3764</v>
      </c>
      <c r="R614" s="1" t="s">
        <v>750</v>
      </c>
      <c r="S614" s="1">
        <v>6135</v>
      </c>
      <c r="T614" s="1" t="s">
        <v>750</v>
      </c>
    </row>
    <row r="615" spans="1:20" ht="15" customHeight="1" x14ac:dyDescent="0.25">
      <c r="A615" t="s">
        <v>1867</v>
      </c>
      <c r="B615" t="s">
        <v>625</v>
      </c>
      <c r="C615" s="35">
        <v>32093</v>
      </c>
      <c r="D615" s="1" t="str">
        <f>LEFT(PLAYERIDMAP[[#This Row],[PLAYERNAME]],FIND(" ",PLAYERIDMAP[[#This Row],[PLAYERNAME]],1))</f>
        <v xml:space="preserve">Mike </v>
      </c>
      <c r="E615" s="1" t="str">
        <f>MID(PLAYERIDMAP[PLAYERNAME],FIND(" ",PLAYERIDMAP[PLAYERNAME],1)+1,255)</f>
        <v>Leake</v>
      </c>
      <c r="F615" t="s">
        <v>1040</v>
      </c>
      <c r="G615" t="s">
        <v>2163</v>
      </c>
      <c r="H615" s="2">
        <v>10130</v>
      </c>
      <c r="I615">
        <v>502190</v>
      </c>
      <c r="J615" t="s">
        <v>625</v>
      </c>
      <c r="K615" s="1">
        <v>1733668</v>
      </c>
      <c r="L615" s="1" t="s">
        <v>625</v>
      </c>
      <c r="M615" s="1" t="s">
        <v>3765</v>
      </c>
      <c r="N615" s="1" t="s">
        <v>3766</v>
      </c>
      <c r="O615" s="1" t="s">
        <v>1867</v>
      </c>
      <c r="P615" s="1">
        <v>8680</v>
      </c>
      <c r="Q615" s="1" t="s">
        <v>3767</v>
      </c>
      <c r="R615" s="1" t="s">
        <v>625</v>
      </c>
      <c r="S615" s="1">
        <v>30465</v>
      </c>
      <c r="T615" s="1" t="s">
        <v>625</v>
      </c>
    </row>
    <row r="616" spans="1:20" x14ac:dyDescent="0.25">
      <c r="A616" t="s">
        <v>1818</v>
      </c>
      <c r="B616" t="s">
        <v>1001</v>
      </c>
      <c r="C616" s="35">
        <v>30901</v>
      </c>
      <c r="D616" s="1" t="str">
        <f>LEFT(PLAYERIDMAP[[#This Row],[PLAYERNAME]],FIND(" ",PLAYERIDMAP[[#This Row],[PLAYERNAME]],1))</f>
        <v xml:space="preserve">Wade </v>
      </c>
      <c r="E616" s="1" t="str">
        <f>MID(PLAYERIDMAP[PLAYERNAME],FIND(" ",PLAYERIDMAP[PLAYERNAME],1)+1,255)</f>
        <v>LeBlanc</v>
      </c>
      <c r="F616" t="s">
        <v>1057</v>
      </c>
      <c r="G616" t="s">
        <v>2163</v>
      </c>
      <c r="H616" s="2">
        <v>5221</v>
      </c>
      <c r="I616">
        <v>453281</v>
      </c>
      <c r="J616" t="s">
        <v>1001</v>
      </c>
      <c r="K616" s="1">
        <v>1558273</v>
      </c>
      <c r="L616" s="1" t="s">
        <v>1001</v>
      </c>
      <c r="M616" s="1" t="s">
        <v>3768</v>
      </c>
      <c r="N616" s="1" t="s">
        <v>3769</v>
      </c>
      <c r="O616" s="1" t="s">
        <v>1818</v>
      </c>
      <c r="P616" s="1">
        <v>8353</v>
      </c>
      <c r="Q616" s="1" t="s">
        <v>3770</v>
      </c>
      <c r="R616" s="1" t="s">
        <v>1001</v>
      </c>
      <c r="S616" s="1"/>
      <c r="T616" s="1"/>
    </row>
    <row r="617" spans="1:20" x14ac:dyDescent="0.25">
      <c r="A617" t="s">
        <v>1822</v>
      </c>
      <c r="B617" t="s">
        <v>734</v>
      </c>
      <c r="C617" s="35">
        <v>30806</v>
      </c>
      <c r="D617" s="1" t="str">
        <f>LEFT(PLAYERIDMAP[[#This Row],[PLAYERNAME]],FIND(" ",PLAYERIDMAP[[#This Row],[PLAYERNAME]],1))</f>
        <v xml:space="preserve">Sam </v>
      </c>
      <c r="E617" s="1" t="str">
        <f>MID(PLAYERIDMAP[PLAYERNAME],FIND(" ",PLAYERIDMAP[PLAYERNAME],1)+1,255)</f>
        <v>LeCure</v>
      </c>
      <c r="F617" t="s">
        <v>1040</v>
      </c>
      <c r="G617" t="s">
        <v>2163</v>
      </c>
      <c r="H617" s="2">
        <v>4664</v>
      </c>
      <c r="I617">
        <v>459967</v>
      </c>
      <c r="J617" t="s">
        <v>734</v>
      </c>
      <c r="K617" s="1">
        <v>1654388</v>
      </c>
      <c r="L617" s="1" t="s">
        <v>734</v>
      </c>
      <c r="M617" s="1" t="s">
        <v>3771</v>
      </c>
      <c r="N617" s="1" t="s">
        <v>3772</v>
      </c>
      <c r="O617" s="1" t="s">
        <v>1822</v>
      </c>
      <c r="P617" s="1">
        <v>8737</v>
      </c>
      <c r="Q617" s="1" t="s">
        <v>3773</v>
      </c>
      <c r="R617" s="1" t="s">
        <v>734</v>
      </c>
      <c r="S617" s="1">
        <v>30171</v>
      </c>
      <c r="T617" s="1" t="s">
        <v>734</v>
      </c>
    </row>
    <row r="618" spans="1:20" x14ac:dyDescent="0.25">
      <c r="A618" t="s">
        <v>1070</v>
      </c>
      <c r="B618" t="s">
        <v>3774</v>
      </c>
      <c r="C618" s="35">
        <v>27931</v>
      </c>
      <c r="D618" s="1" t="str">
        <f>LEFT(PLAYERIDMAP[[#This Row],[PLAYERNAME]],FIND(" ",PLAYERIDMAP[[#This Row],[PLAYERNAME]],1))</f>
        <v xml:space="preserve">Carlos </v>
      </c>
      <c r="E618" s="1" t="str">
        <f>MID(PLAYERIDMAP[PLAYERNAME],FIND(" ",PLAYERIDMAP[PLAYERNAME],1)+1,255)</f>
        <v>Lee</v>
      </c>
      <c r="F618" t="s">
        <v>1057</v>
      </c>
      <c r="G618" t="s">
        <v>4</v>
      </c>
      <c r="H618" s="2">
        <v>243</v>
      </c>
      <c r="I618">
        <v>150324</v>
      </c>
      <c r="J618" t="s">
        <v>3774</v>
      </c>
      <c r="K618" s="1">
        <v>21607</v>
      </c>
      <c r="L618" s="1" t="s">
        <v>3774</v>
      </c>
      <c r="M618" s="1" t="s">
        <v>3775</v>
      </c>
      <c r="N618" s="1" t="s">
        <v>3776</v>
      </c>
      <c r="O618" s="1" t="s">
        <v>1070</v>
      </c>
      <c r="P618" s="1">
        <v>6161</v>
      </c>
      <c r="Q618" s="1" t="s">
        <v>3777</v>
      </c>
      <c r="R618" s="1" t="s">
        <v>3774</v>
      </c>
      <c r="S618" s="1"/>
      <c r="T618" s="1"/>
    </row>
    <row r="619" spans="1:20" ht="15" customHeight="1" x14ac:dyDescent="0.25">
      <c r="A619" t="s">
        <v>1640</v>
      </c>
      <c r="B619" t="s">
        <v>556</v>
      </c>
      <c r="C619" s="35">
        <v>28732</v>
      </c>
      <c r="D619" s="1" t="str">
        <f>LEFT(PLAYERIDMAP[[#This Row],[PLAYERNAME]],FIND(" ",PLAYERIDMAP[[#This Row],[PLAYERNAME]],1))</f>
        <v xml:space="preserve">Cliff </v>
      </c>
      <c r="E619" s="1" t="str">
        <f>MID(PLAYERIDMAP[PLAYERNAME],FIND(" ",PLAYERIDMAP[PLAYERNAME],1)+1,255)</f>
        <v>Lee</v>
      </c>
      <c r="F619" t="s">
        <v>1054</v>
      </c>
      <c r="G619" t="s">
        <v>2163</v>
      </c>
      <c r="H619" s="2">
        <v>1636</v>
      </c>
      <c r="I619">
        <v>424324</v>
      </c>
      <c r="J619" t="s">
        <v>556</v>
      </c>
      <c r="K619" s="1">
        <v>370395</v>
      </c>
      <c r="L619" s="1" t="s">
        <v>556</v>
      </c>
      <c r="M619" s="1" t="s">
        <v>3775</v>
      </c>
      <c r="N619" s="1" t="s">
        <v>3778</v>
      </c>
      <c r="O619" s="1" t="s">
        <v>1640</v>
      </c>
      <c r="P619" s="1">
        <v>7026</v>
      </c>
      <c r="Q619" s="1" t="s">
        <v>3779</v>
      </c>
      <c r="R619" s="1" t="s">
        <v>556</v>
      </c>
      <c r="S619" s="1">
        <v>5353</v>
      </c>
      <c r="T619" s="1" t="s">
        <v>556</v>
      </c>
    </row>
    <row r="620" spans="1:20" x14ac:dyDescent="0.25">
      <c r="A620" t="s">
        <v>1395</v>
      </c>
      <c r="B620" t="s">
        <v>217</v>
      </c>
      <c r="C620" s="35">
        <v>32337</v>
      </c>
      <c r="D620" s="1" t="str">
        <f>LEFT(PLAYERIDMAP[[#This Row],[PLAYERNAME]],FIND(" ",PLAYERIDMAP[[#This Row],[PLAYERNAME]],1))</f>
        <v xml:space="preserve">DJ </v>
      </c>
      <c r="E620" s="1" t="str">
        <f>MID(PLAYERIDMAP[PLAYERNAME],FIND(" ",PLAYERIDMAP[PLAYERNAME],1)+1,255)</f>
        <v>LeMahieu</v>
      </c>
      <c r="F620" t="s">
        <v>1038</v>
      </c>
      <c r="G620" t="s">
        <v>5</v>
      </c>
      <c r="H620" s="2">
        <v>9874</v>
      </c>
      <c r="I620">
        <v>518934</v>
      </c>
      <c r="J620" t="s">
        <v>217</v>
      </c>
      <c r="K620" s="1">
        <v>1740958</v>
      </c>
      <c r="L620" s="1" t="s">
        <v>217</v>
      </c>
      <c r="M620" s="3" t="s">
        <v>2205</v>
      </c>
      <c r="N620" s="3" t="s">
        <v>2205</v>
      </c>
      <c r="O620" s="1" t="s">
        <v>1395</v>
      </c>
      <c r="P620" s="1">
        <v>8949</v>
      </c>
      <c r="Q620" s="1" t="s">
        <v>3780</v>
      </c>
      <c r="R620" s="1" t="s">
        <v>217</v>
      </c>
      <c r="S620" s="1">
        <v>30765</v>
      </c>
      <c r="T620" s="1" t="s">
        <v>217</v>
      </c>
    </row>
    <row r="621" spans="1:20" x14ac:dyDescent="0.25">
      <c r="A621" t="s">
        <v>1325</v>
      </c>
      <c r="B621" t="s">
        <v>451</v>
      </c>
      <c r="C621" s="35">
        <v>32580</v>
      </c>
      <c r="D621" s="1" t="str">
        <f>LEFT(PLAYERIDMAP[[#This Row],[PLAYERNAME]],FIND(" ",PLAYERIDMAP[[#This Row],[PLAYERNAME]],1))</f>
        <v xml:space="preserve">Sandy </v>
      </c>
      <c r="E621" s="1" t="str">
        <f>MID(PLAYERIDMAP[PLAYERNAME],FIND(" ",PLAYERIDMAP[PLAYERNAME],1)+1,255)</f>
        <v>Leon</v>
      </c>
      <c r="F621" t="s">
        <v>1043</v>
      </c>
      <c r="G621" t="s">
        <v>1215</v>
      </c>
      <c r="H621" s="2">
        <v>5273</v>
      </c>
      <c r="I621">
        <v>506702</v>
      </c>
      <c r="J621" t="s">
        <v>451</v>
      </c>
      <c r="K621" s="1">
        <v>1928685</v>
      </c>
      <c r="L621" s="1" t="s">
        <v>451</v>
      </c>
      <c r="M621" s="3" t="s">
        <v>2205</v>
      </c>
      <c r="N621" s="3" t="s">
        <v>2205</v>
      </c>
      <c r="O621" s="1" t="s">
        <v>1325</v>
      </c>
      <c r="P621" s="1">
        <v>9180</v>
      </c>
      <c r="Q621" s="1" t="s">
        <v>3781</v>
      </c>
      <c r="R621" s="1" t="s">
        <v>451</v>
      </c>
      <c r="S621" s="1">
        <v>32101</v>
      </c>
      <c r="T621" s="1" t="s">
        <v>451</v>
      </c>
    </row>
    <row r="622" spans="1:20" x14ac:dyDescent="0.25">
      <c r="A622" t="s">
        <v>1863</v>
      </c>
      <c r="B622" t="s">
        <v>925</v>
      </c>
      <c r="C622" s="35">
        <v>30786</v>
      </c>
      <c r="D622" s="1" t="str">
        <f>LEFT(PLAYERIDMAP[[#This Row],[PLAYERNAME]],FIND(" ",PLAYERIDMAP[[#This Row],[PLAYERNAME]],1))</f>
        <v xml:space="preserve">Chris </v>
      </c>
      <c r="E622" s="1" t="str">
        <f>MID(PLAYERIDMAP[PLAYERNAME],FIND(" ",PLAYERIDMAP[PLAYERNAME],1)+1,255)</f>
        <v>Leroux</v>
      </c>
      <c r="F622" t="s">
        <v>1048</v>
      </c>
      <c r="G622" t="s">
        <v>2163</v>
      </c>
      <c r="H622" s="2">
        <v>7645</v>
      </c>
      <c r="I622">
        <v>460092</v>
      </c>
      <c r="J622" t="s">
        <v>925</v>
      </c>
      <c r="K622" s="1">
        <v>1654389</v>
      </c>
      <c r="L622" s="1" t="s">
        <v>925</v>
      </c>
      <c r="M622" s="1" t="s">
        <v>3782</v>
      </c>
      <c r="N622" s="1" t="s">
        <v>3783</v>
      </c>
      <c r="O622" s="1" t="s">
        <v>1863</v>
      </c>
      <c r="P622" s="1">
        <v>8495</v>
      </c>
      <c r="Q622" s="1" t="s">
        <v>3784</v>
      </c>
      <c r="R622" s="1" t="s">
        <v>925</v>
      </c>
      <c r="S622" s="1"/>
      <c r="T622" s="1"/>
    </row>
    <row r="623" spans="1:20" ht="15" customHeight="1" x14ac:dyDescent="0.25">
      <c r="A623" t="s">
        <v>1667</v>
      </c>
      <c r="B623" t="s">
        <v>607</v>
      </c>
      <c r="C623" s="35">
        <v>30688</v>
      </c>
      <c r="D623" s="1" t="str">
        <f>LEFT(PLAYERIDMAP[[#This Row],[PLAYERNAME]],FIND(" ",PLAYERIDMAP[[#This Row],[PLAYERNAME]],1))</f>
        <v xml:space="preserve">Jon </v>
      </c>
      <c r="E623" s="1" t="str">
        <f>MID(PLAYERIDMAP[PLAYERNAME],FIND(" ",PLAYERIDMAP[PLAYERNAME],1)+1,255)</f>
        <v>Lester</v>
      </c>
      <c r="F623" t="s">
        <v>1029</v>
      </c>
      <c r="G623" t="s">
        <v>2163</v>
      </c>
      <c r="H623" s="2">
        <v>4930</v>
      </c>
      <c r="I623">
        <v>452657</v>
      </c>
      <c r="J623" t="s">
        <v>607</v>
      </c>
      <c r="K623" s="1">
        <v>580589</v>
      </c>
      <c r="L623" s="1" t="s">
        <v>607</v>
      </c>
      <c r="M623" s="1" t="s">
        <v>3785</v>
      </c>
      <c r="N623" s="1" t="s">
        <v>3786</v>
      </c>
      <c r="O623" s="1" t="s">
        <v>1667</v>
      </c>
      <c r="P623" s="1">
        <v>7790</v>
      </c>
      <c r="Q623" s="1" t="s">
        <v>3787</v>
      </c>
      <c r="R623" s="1" t="s">
        <v>607</v>
      </c>
      <c r="S623" s="1">
        <v>28487</v>
      </c>
      <c r="T623" s="1" t="s">
        <v>607</v>
      </c>
    </row>
    <row r="624" spans="1:20" x14ac:dyDescent="0.25">
      <c r="A624" t="s">
        <v>3788</v>
      </c>
      <c r="B624" t="s">
        <v>3789</v>
      </c>
      <c r="C624" s="35">
        <v>29069</v>
      </c>
      <c r="D624" s="1" t="str">
        <f>LEFT(PLAYERIDMAP[[#This Row],[PLAYERNAME]],FIND(" ",PLAYERIDMAP[[#This Row],[PLAYERNAME]],1))</f>
        <v xml:space="preserve">Colby </v>
      </c>
      <c r="E624" s="1" t="str">
        <f>MID(PLAYERIDMAP[PLAYERNAME],FIND(" ",PLAYERIDMAP[PLAYERNAME],1)+1,255)</f>
        <v>Lewis</v>
      </c>
      <c r="F624" t="s">
        <v>1036</v>
      </c>
      <c r="G624" t="s">
        <v>2163</v>
      </c>
      <c r="H624" s="2">
        <v>1259</v>
      </c>
      <c r="I624">
        <v>407890</v>
      </c>
      <c r="J624" t="s">
        <v>3789</v>
      </c>
      <c r="K624" s="1">
        <v>284621</v>
      </c>
      <c r="L624" s="1" t="s">
        <v>3789</v>
      </c>
      <c r="M624" s="1" t="s">
        <v>3790</v>
      </c>
      <c r="N624" s="1" t="s">
        <v>3791</v>
      </c>
      <c r="O624" s="1" t="s">
        <v>3788</v>
      </c>
      <c r="P624" s="1">
        <v>6893</v>
      </c>
      <c r="Q624" s="1" t="s">
        <v>3792</v>
      </c>
      <c r="R624" s="1" t="s">
        <v>3789</v>
      </c>
      <c r="S624" s="1">
        <v>5067</v>
      </c>
      <c r="T624" s="1" t="s">
        <v>3789</v>
      </c>
    </row>
    <row r="625" spans="1:20" x14ac:dyDescent="0.25">
      <c r="A625" t="s">
        <v>1139</v>
      </c>
      <c r="B625" t="s">
        <v>3793</v>
      </c>
      <c r="C625" s="35">
        <v>29564</v>
      </c>
      <c r="D625" s="1" t="str">
        <f>LEFT(PLAYERIDMAP[[#This Row],[PLAYERNAME]],FIND(" ",PLAYERIDMAP[[#This Row],[PLAYERNAME]],1))</f>
        <v xml:space="preserve">Fred </v>
      </c>
      <c r="E625" s="1" t="str">
        <f>MID(PLAYERIDMAP[PLAYERNAME],FIND(" ",PLAYERIDMAP[PLAYERNAME],1)+1,255)</f>
        <v>Lewis</v>
      </c>
      <c r="F625" t="s">
        <v>1050</v>
      </c>
      <c r="G625" t="s">
        <v>1222</v>
      </c>
      <c r="H625" s="2">
        <v>4693</v>
      </c>
      <c r="I625">
        <v>430930</v>
      </c>
      <c r="J625" t="s">
        <v>3793</v>
      </c>
      <c r="K625" s="1">
        <v>479032</v>
      </c>
      <c r="L625" s="1" t="s">
        <v>3793</v>
      </c>
      <c r="M625" s="1" t="s">
        <v>3794</v>
      </c>
      <c r="N625" s="1" t="s">
        <v>3795</v>
      </c>
      <c r="O625" s="1" t="s">
        <v>1139</v>
      </c>
      <c r="P625" s="1">
        <v>7854</v>
      </c>
      <c r="Q625" s="1" t="s">
        <v>3796</v>
      </c>
      <c r="R625" s="1" t="s">
        <v>3793</v>
      </c>
      <c r="S625" s="1"/>
      <c r="T625" s="1"/>
    </row>
    <row r="626" spans="1:20" x14ac:dyDescent="0.25">
      <c r="A626" t="s">
        <v>1449</v>
      </c>
      <c r="B626" t="s">
        <v>537</v>
      </c>
      <c r="C626" s="35">
        <v>32369</v>
      </c>
      <c r="D626" s="1" t="str">
        <f>LEFT(PLAYERIDMAP[[#This Row],[PLAYERNAME]],FIND(" ",PLAYERIDMAP[[#This Row],[PLAYERNAME]],1))</f>
        <v xml:space="preserve">Alex </v>
      </c>
      <c r="E626" s="1" t="str">
        <f>MID(PLAYERIDMAP[PLAYERNAME],FIND(" ",PLAYERIDMAP[PLAYERNAME],1)+1,255)</f>
        <v>Liddi</v>
      </c>
      <c r="F626" t="s">
        <v>1049</v>
      </c>
      <c r="G626" t="s">
        <v>6</v>
      </c>
      <c r="H626" s="2">
        <v>5411</v>
      </c>
      <c r="I626">
        <v>499926</v>
      </c>
      <c r="J626" t="s">
        <v>537</v>
      </c>
      <c r="K626" s="1">
        <v>1667060</v>
      </c>
      <c r="L626" s="1" t="s">
        <v>537</v>
      </c>
      <c r="M626" s="3" t="s">
        <v>2205</v>
      </c>
      <c r="N626" s="1" t="s">
        <v>3797</v>
      </c>
      <c r="O626" s="1" t="s">
        <v>1449</v>
      </c>
      <c r="P626" s="1">
        <v>9065</v>
      </c>
      <c r="Q626" s="1" t="s">
        <v>3798</v>
      </c>
      <c r="R626" s="1" t="s">
        <v>537</v>
      </c>
      <c r="S626" s="1">
        <v>29493</v>
      </c>
      <c r="T626" s="1" t="s">
        <v>537</v>
      </c>
    </row>
    <row r="627" spans="1:20" x14ac:dyDescent="0.25">
      <c r="A627" t="s">
        <v>1819</v>
      </c>
      <c r="B627" t="s">
        <v>993</v>
      </c>
      <c r="C627" s="35">
        <v>27763</v>
      </c>
      <c r="D627" s="1" t="str">
        <f>LEFT(PLAYERIDMAP[[#This Row],[PLAYERNAME]],FIND(" ",PLAYERIDMAP[[#This Row],[PLAYERNAME]],1))</f>
        <v xml:space="preserve">Ted </v>
      </c>
      <c r="E627" s="1" t="str">
        <f>MID(PLAYERIDMAP[PLAYERNAME],FIND(" ",PLAYERIDMAP[PLAYERNAME],1)+1,255)</f>
        <v>Lilly</v>
      </c>
      <c r="F627" t="s">
        <v>1045</v>
      </c>
      <c r="G627" t="s">
        <v>2163</v>
      </c>
      <c r="H627" s="2">
        <v>833</v>
      </c>
      <c r="I627">
        <v>150404</v>
      </c>
      <c r="J627" t="s">
        <v>993</v>
      </c>
      <c r="K627" s="1">
        <v>21612</v>
      </c>
      <c r="L627" s="1" t="s">
        <v>993</v>
      </c>
      <c r="M627" s="1" t="s">
        <v>3799</v>
      </c>
      <c r="N627" s="1" t="s">
        <v>3800</v>
      </c>
      <c r="O627" s="1" t="s">
        <v>1819</v>
      </c>
      <c r="P627" s="1">
        <v>6223</v>
      </c>
      <c r="Q627" s="1" t="s">
        <v>3801</v>
      </c>
      <c r="R627" s="1" t="s">
        <v>993</v>
      </c>
      <c r="S627" s="1"/>
      <c r="T627" s="1"/>
    </row>
    <row r="628" spans="1:20" ht="15" customHeight="1" x14ac:dyDescent="0.25">
      <c r="A628" t="s">
        <v>1662</v>
      </c>
      <c r="B628" t="s">
        <v>654</v>
      </c>
      <c r="C628" s="35">
        <v>30848</v>
      </c>
      <c r="D628" s="1" t="str">
        <f>LEFT(PLAYERIDMAP[[#This Row],[PLAYERNAME]],FIND(" ",PLAYERIDMAP[[#This Row],[PLAYERNAME]],1))</f>
        <v xml:space="preserve">Tim </v>
      </c>
      <c r="E628" s="1" t="str">
        <f>MID(PLAYERIDMAP[PLAYERNAME],FIND(" ",PLAYERIDMAP[PLAYERNAME],1)+1,255)</f>
        <v>Lincecum</v>
      </c>
      <c r="F628" t="s">
        <v>13</v>
      </c>
      <c r="G628" t="s">
        <v>2163</v>
      </c>
      <c r="H628" s="2">
        <v>5705</v>
      </c>
      <c r="I628">
        <v>453311</v>
      </c>
      <c r="J628" t="s">
        <v>654</v>
      </c>
      <c r="K628" s="1">
        <v>1182822</v>
      </c>
      <c r="L628" s="1" t="s">
        <v>654</v>
      </c>
      <c r="M628" s="1" t="s">
        <v>3802</v>
      </c>
      <c r="N628" s="1" t="s">
        <v>3803</v>
      </c>
      <c r="O628" s="1" t="s">
        <v>1662</v>
      </c>
      <c r="P628" s="1">
        <v>7981</v>
      </c>
      <c r="Q628" s="1" t="s">
        <v>3804</v>
      </c>
      <c r="R628" s="1" t="s">
        <v>654</v>
      </c>
      <c r="S628" s="1">
        <v>28705</v>
      </c>
      <c r="T628" s="1" t="s">
        <v>654</v>
      </c>
    </row>
    <row r="629" spans="1:20" ht="15" customHeight="1" x14ac:dyDescent="0.25">
      <c r="A629" t="s">
        <v>1855</v>
      </c>
      <c r="B629" t="s">
        <v>871</v>
      </c>
      <c r="C629" s="35">
        <v>31192</v>
      </c>
      <c r="D629" s="1" t="str">
        <f>LEFT(PLAYERIDMAP[[#This Row],[PLAYERNAME]],FIND(" ",PLAYERIDMAP[[#This Row],[PLAYERNAME]],1))</f>
        <v xml:space="preserve">Brad </v>
      </c>
      <c r="E629" s="1" t="str">
        <f>MID(PLAYERIDMAP[PLAYERNAME],FIND(" ",PLAYERIDMAP[PLAYERNAME],1)+1,255)</f>
        <v>Lincoln</v>
      </c>
      <c r="F629" t="s">
        <v>1054</v>
      </c>
      <c r="G629" t="s">
        <v>2163</v>
      </c>
      <c r="H629" s="2">
        <v>4241</v>
      </c>
      <c r="I629">
        <v>453184</v>
      </c>
      <c r="J629" t="s">
        <v>871</v>
      </c>
      <c r="K629" s="1">
        <v>1205580</v>
      </c>
      <c r="L629" s="1" t="s">
        <v>871</v>
      </c>
      <c r="M629" s="1" t="s">
        <v>3805</v>
      </c>
      <c r="N629" s="1" t="s">
        <v>3806</v>
      </c>
      <c r="O629" s="1" t="s">
        <v>1855</v>
      </c>
      <c r="P629" s="1">
        <v>8646</v>
      </c>
      <c r="Q629" s="1" t="s">
        <v>3807</v>
      </c>
      <c r="R629" s="1" t="s">
        <v>871</v>
      </c>
      <c r="S629" s="1">
        <v>29953</v>
      </c>
      <c r="T629" s="1" t="s">
        <v>871</v>
      </c>
    </row>
    <row r="630" spans="1:20" ht="15" customHeight="1" x14ac:dyDescent="0.25">
      <c r="A630" t="s">
        <v>1334</v>
      </c>
      <c r="B630" t="s">
        <v>101</v>
      </c>
      <c r="C630" s="35">
        <v>30514</v>
      </c>
      <c r="D630" s="1" t="str">
        <f>LEFT(PLAYERIDMAP[[#This Row],[PLAYERNAME]],FIND(" ",PLAYERIDMAP[[#This Row],[PLAYERNAME]],1))</f>
        <v xml:space="preserve">Adam </v>
      </c>
      <c r="E630" s="1" t="str">
        <f>MID(PLAYERIDMAP[PLAYERNAME],FIND(" ",PLAYERIDMAP[PLAYERNAME],1)+1,255)</f>
        <v>Lind</v>
      </c>
      <c r="F630" t="s">
        <v>1037</v>
      </c>
      <c r="G630" t="s">
        <v>4</v>
      </c>
      <c r="H630" s="2">
        <v>8027</v>
      </c>
      <c r="I630">
        <v>452252</v>
      </c>
      <c r="J630" t="s">
        <v>101</v>
      </c>
      <c r="K630" s="1">
        <v>547682</v>
      </c>
      <c r="L630" s="1" t="s">
        <v>101</v>
      </c>
      <c r="M630" s="1" t="s">
        <v>3808</v>
      </c>
      <c r="N630" s="1" t="s">
        <v>3809</v>
      </c>
      <c r="O630" s="1" t="s">
        <v>1334</v>
      </c>
      <c r="P630" s="1">
        <v>7859</v>
      </c>
      <c r="Q630" s="1" t="s">
        <v>3810</v>
      </c>
      <c r="R630" s="1" t="s">
        <v>101</v>
      </c>
      <c r="S630" s="1">
        <v>28579</v>
      </c>
      <c r="T630" s="1" t="s">
        <v>101</v>
      </c>
    </row>
    <row r="631" spans="1:20" x14ac:dyDescent="0.25">
      <c r="A631" t="s">
        <v>1936</v>
      </c>
      <c r="B631" t="s">
        <v>984</v>
      </c>
      <c r="C631" s="35">
        <v>31943</v>
      </c>
      <c r="D631" s="1" t="str">
        <f>LEFT(PLAYERIDMAP[[#This Row],[PLAYERNAME]],FIND(" ",PLAYERIDMAP[[#This Row],[PLAYERNAME]],1))</f>
        <v xml:space="preserve">Josh </v>
      </c>
      <c r="E631" s="1" t="str">
        <f>MID(PLAYERIDMAP[PLAYERNAME],FIND(" ",PLAYERIDMAP[PLAYERNAME],1)+1,255)</f>
        <v>Lindblom</v>
      </c>
      <c r="F631" t="s">
        <v>1032</v>
      </c>
      <c r="G631" t="s">
        <v>2163</v>
      </c>
      <c r="H631" s="2">
        <v>7882</v>
      </c>
      <c r="I631">
        <v>458676</v>
      </c>
      <c r="J631" t="s">
        <v>984</v>
      </c>
      <c r="K631" s="1">
        <v>1667061</v>
      </c>
      <c r="L631" s="1" t="s">
        <v>984</v>
      </c>
      <c r="M631" s="3" t="s">
        <v>2205</v>
      </c>
      <c r="N631" s="1" t="s">
        <v>3811</v>
      </c>
      <c r="O631" s="1" t="s">
        <v>1936</v>
      </c>
      <c r="P631" s="1">
        <v>8428</v>
      </c>
      <c r="Q631" s="1" t="s">
        <v>3812</v>
      </c>
      <c r="R631" s="1" t="s">
        <v>984</v>
      </c>
      <c r="S631" s="1">
        <v>30585</v>
      </c>
      <c r="T631" s="1" t="s">
        <v>984</v>
      </c>
    </row>
    <row r="632" spans="1:20" ht="15" customHeight="1" x14ac:dyDescent="0.25">
      <c r="A632" t="s">
        <v>1931</v>
      </c>
      <c r="B632" t="s">
        <v>795</v>
      </c>
      <c r="C632" s="35">
        <v>29262</v>
      </c>
      <c r="D632" s="1" t="str">
        <f>LEFT(PLAYERIDMAP[[#This Row],[PLAYERNAME]],FIND(" ",PLAYERIDMAP[[#This Row],[PLAYERNAME]],1))</f>
        <v xml:space="preserve">Matt </v>
      </c>
      <c r="E632" s="1" t="str">
        <f>MID(PLAYERIDMAP[PLAYERNAME],FIND(" ",PLAYERIDMAP[PLAYERNAME],1)+1,255)</f>
        <v>Lindstrom</v>
      </c>
      <c r="F632" t="s">
        <v>1056</v>
      </c>
      <c r="G632" t="s">
        <v>2163</v>
      </c>
      <c r="H632" s="2">
        <v>4604</v>
      </c>
      <c r="I632">
        <v>434637</v>
      </c>
      <c r="J632" t="s">
        <v>795</v>
      </c>
      <c r="K632" s="1">
        <v>533054</v>
      </c>
      <c r="L632" s="1" t="s">
        <v>795</v>
      </c>
      <c r="M632" s="1" t="s">
        <v>3813</v>
      </c>
      <c r="N632" s="1" t="s">
        <v>3814</v>
      </c>
      <c r="O632" s="1" t="s">
        <v>1931</v>
      </c>
      <c r="P632" s="1">
        <v>7958</v>
      </c>
      <c r="Q632" s="1" t="s">
        <v>3815</v>
      </c>
      <c r="R632" s="1" t="s">
        <v>795</v>
      </c>
      <c r="S632" s="1">
        <v>28682</v>
      </c>
      <c r="T632" s="1" t="s">
        <v>795</v>
      </c>
    </row>
    <row r="633" spans="1:20" x14ac:dyDescent="0.25">
      <c r="A633" t="s">
        <v>1718</v>
      </c>
      <c r="B633" t="s">
        <v>576</v>
      </c>
      <c r="C633" s="35">
        <v>30615</v>
      </c>
      <c r="D633" s="1" t="str">
        <f>LEFT(PLAYERIDMAP[[#This Row],[PLAYERNAME]],FIND(" ",PLAYERIDMAP[[#This Row],[PLAYERNAME]],1))</f>
        <v xml:space="preserve">Francisco </v>
      </c>
      <c r="E633" s="1" t="str">
        <f>MID(PLAYERIDMAP[PLAYERNAME],FIND(" ",PLAYERIDMAP[PLAYERNAME],1)+1,255)</f>
        <v>Liriano</v>
      </c>
      <c r="F633" t="s">
        <v>1048</v>
      </c>
      <c r="G633" t="s">
        <v>2163</v>
      </c>
      <c r="H633" s="2">
        <v>3201</v>
      </c>
      <c r="I633">
        <v>434538</v>
      </c>
      <c r="J633" t="s">
        <v>576</v>
      </c>
      <c r="K633" s="1">
        <v>530359</v>
      </c>
      <c r="L633" s="1" t="s">
        <v>576</v>
      </c>
      <c r="M633" s="1" t="s">
        <v>3816</v>
      </c>
      <c r="N633" s="1" t="s">
        <v>3817</v>
      </c>
      <c r="O633" s="1" t="s">
        <v>1718</v>
      </c>
      <c r="P633" s="1">
        <v>7504</v>
      </c>
      <c r="Q633" s="1" t="s">
        <v>3818</v>
      </c>
      <c r="R633" s="1" t="s">
        <v>576</v>
      </c>
      <c r="S633" s="1">
        <v>6211</v>
      </c>
      <c r="T633" s="1" t="s">
        <v>576</v>
      </c>
    </row>
    <row r="634" spans="1:20" ht="15" customHeight="1" x14ac:dyDescent="0.25">
      <c r="A634" t="s">
        <v>1295</v>
      </c>
      <c r="B634" t="s">
        <v>255</v>
      </c>
      <c r="C634" s="35">
        <v>30976</v>
      </c>
      <c r="D634" s="1" t="str">
        <f>LEFT(PLAYERIDMAP[[#This Row],[PLAYERNAME]],FIND(" ",PLAYERIDMAP[[#This Row],[PLAYERNAME]],1))</f>
        <v xml:space="preserve">Jose </v>
      </c>
      <c r="E634" s="1" t="str">
        <f>MID(PLAYERIDMAP[PLAYERNAME],FIND(" ",PLAYERIDMAP[PLAYERNAME],1)+1,255)</f>
        <v>Lobaton</v>
      </c>
      <c r="F634" t="s">
        <v>1039</v>
      </c>
      <c r="G634" t="s">
        <v>1215</v>
      </c>
      <c r="H634" s="2">
        <v>4243</v>
      </c>
      <c r="I634">
        <v>446653</v>
      </c>
      <c r="J634" t="s">
        <v>255</v>
      </c>
      <c r="K634" s="1">
        <v>1104376</v>
      </c>
      <c r="L634" s="1" t="s">
        <v>255</v>
      </c>
      <c r="M634" s="1" t="s">
        <v>3819</v>
      </c>
      <c r="N634" s="1" t="s">
        <v>3820</v>
      </c>
      <c r="O634" s="1" t="s">
        <v>1295</v>
      </c>
      <c r="P634" s="1">
        <v>8521</v>
      </c>
      <c r="Q634" s="1" t="s">
        <v>3821</v>
      </c>
      <c r="R634" s="1" t="s">
        <v>255</v>
      </c>
      <c r="S634" s="1">
        <v>29710</v>
      </c>
      <c r="T634" s="1" t="s">
        <v>255</v>
      </c>
    </row>
    <row r="635" spans="1:20" x14ac:dyDescent="0.25">
      <c r="A635" t="s">
        <v>1908</v>
      </c>
      <c r="B635" t="s">
        <v>691</v>
      </c>
      <c r="C635" s="35">
        <v>32101</v>
      </c>
      <c r="D635" s="1" t="str">
        <f>LEFT(PLAYERIDMAP[[#This Row],[PLAYERNAME]],FIND(" ",PLAYERIDMAP[[#This Row],[PLAYERNAME]],1))</f>
        <v xml:space="preserve">Jeff </v>
      </c>
      <c r="E635" s="1" t="str">
        <f>MID(PLAYERIDMAP[PLAYERNAME],FIND(" ",PLAYERIDMAP[PLAYERNAME],1)+1,255)</f>
        <v>Locke</v>
      </c>
      <c r="F635" t="s">
        <v>1048</v>
      </c>
      <c r="G635" t="s">
        <v>2163</v>
      </c>
      <c r="H635" s="2">
        <v>2929</v>
      </c>
      <c r="I635">
        <v>502046</v>
      </c>
      <c r="J635" t="s">
        <v>691</v>
      </c>
      <c r="K635" s="1">
        <v>1630085</v>
      </c>
      <c r="L635" s="1" t="s">
        <v>691</v>
      </c>
      <c r="M635" s="1" t="s">
        <v>3822</v>
      </c>
      <c r="N635" s="1" t="s">
        <v>3823</v>
      </c>
      <c r="O635" s="1" t="s">
        <v>1908</v>
      </c>
      <c r="P635" s="1">
        <v>9074</v>
      </c>
      <c r="Q635" s="1" t="s">
        <v>3824</v>
      </c>
      <c r="R635" s="1" t="s">
        <v>691</v>
      </c>
      <c r="S635" s="1">
        <v>31068</v>
      </c>
      <c r="T635" s="1" t="s">
        <v>691</v>
      </c>
    </row>
    <row r="636" spans="1:20" x14ac:dyDescent="0.25">
      <c r="A636" t="s">
        <v>1781</v>
      </c>
      <c r="B636" t="s">
        <v>915</v>
      </c>
      <c r="C636" s="35">
        <v>29839</v>
      </c>
      <c r="D636" s="1" t="str">
        <f>LEFT(PLAYERIDMAP[[#This Row],[PLAYERNAME]],FIND(" ",PLAYERIDMAP[[#This Row],[PLAYERNAME]],1))</f>
        <v xml:space="preserve">Kameron </v>
      </c>
      <c r="E636" s="1" t="str">
        <f>MID(PLAYERIDMAP[PLAYERNAME],FIND(" ",PLAYERIDMAP[PLAYERNAME],1)+1,255)</f>
        <v>Loe</v>
      </c>
      <c r="F636" t="s">
        <v>1047</v>
      </c>
      <c r="G636" t="s">
        <v>2163</v>
      </c>
      <c r="H636" s="2">
        <v>4422</v>
      </c>
      <c r="I636">
        <v>434180</v>
      </c>
      <c r="J636" t="s">
        <v>915</v>
      </c>
      <c r="K636" s="1">
        <v>522449</v>
      </c>
      <c r="L636" s="1" t="s">
        <v>915</v>
      </c>
      <c r="M636" s="1" t="s">
        <v>3825</v>
      </c>
      <c r="N636" s="1" t="s">
        <v>3826</v>
      </c>
      <c r="O636" s="1" t="s">
        <v>1781</v>
      </c>
      <c r="P636" s="1">
        <v>7465</v>
      </c>
      <c r="Q636" s="1" t="s">
        <v>3827</v>
      </c>
      <c r="R636" s="1" t="s">
        <v>915</v>
      </c>
      <c r="S636" s="1">
        <v>6136</v>
      </c>
      <c r="T636" s="1" t="s">
        <v>915</v>
      </c>
    </row>
    <row r="637" spans="1:20" x14ac:dyDescent="0.25">
      <c r="A637" t="s">
        <v>1899</v>
      </c>
      <c r="B637" t="s">
        <v>723</v>
      </c>
      <c r="C637" s="35">
        <v>30907</v>
      </c>
      <c r="D637" s="1" t="str">
        <f>LEFT(PLAYERIDMAP[[#This Row],[PLAYERNAME]],FIND(" ",PLAYERIDMAP[[#This Row],[PLAYERNAME]],1))</f>
        <v xml:space="preserve">Boone </v>
      </c>
      <c r="E637" s="1" t="str">
        <f>MID(PLAYERIDMAP[PLAYERNAME],FIND(" ",PLAYERIDMAP[PLAYERNAME],1)+1,255)</f>
        <v>Logan</v>
      </c>
      <c r="F637" t="s">
        <v>1044</v>
      </c>
      <c r="G637" t="s">
        <v>2163</v>
      </c>
      <c r="H637" s="2">
        <v>5525</v>
      </c>
      <c r="I637">
        <v>457429</v>
      </c>
      <c r="J637" t="s">
        <v>723</v>
      </c>
      <c r="K637" s="1">
        <v>1098960</v>
      </c>
      <c r="L637" s="1" t="s">
        <v>723</v>
      </c>
      <c r="M637" s="1" t="s">
        <v>3828</v>
      </c>
      <c r="N637" s="1" t="s">
        <v>3829</v>
      </c>
      <c r="O637" s="1" t="s">
        <v>1899</v>
      </c>
      <c r="P637" s="1">
        <v>7715</v>
      </c>
      <c r="Q637" s="1" t="s">
        <v>3830</v>
      </c>
      <c r="R637" s="1" t="s">
        <v>723</v>
      </c>
      <c r="S637" s="1">
        <v>6486</v>
      </c>
      <c r="T637" s="1" t="s">
        <v>723</v>
      </c>
    </row>
    <row r="638" spans="1:20" ht="15" customHeight="1" x14ac:dyDescent="0.25">
      <c r="A638" t="s">
        <v>1732</v>
      </c>
      <c r="B638" t="s">
        <v>627</v>
      </c>
      <c r="C638" s="35">
        <v>28828</v>
      </c>
      <c r="D638" s="1" t="str">
        <f>LEFT(PLAYERIDMAP[[#This Row],[PLAYERNAME]],FIND(" ",PLAYERIDMAP[[#This Row],[PLAYERNAME]],1))</f>
        <v xml:space="preserve">Kyle </v>
      </c>
      <c r="E638" s="1" t="str">
        <f>MID(PLAYERIDMAP[PLAYERNAME],FIND(" ",PLAYERIDMAP[PLAYERNAME],1)+1,255)</f>
        <v>Lohse</v>
      </c>
      <c r="F638" t="s">
        <v>1047</v>
      </c>
      <c r="G638" t="s">
        <v>2163</v>
      </c>
      <c r="H638" s="2">
        <v>739</v>
      </c>
      <c r="I638">
        <v>346798</v>
      </c>
      <c r="J638" t="s">
        <v>627</v>
      </c>
      <c r="K638" s="1">
        <v>223481</v>
      </c>
      <c r="L638" s="1" t="s">
        <v>627</v>
      </c>
      <c r="M638" s="1" t="s">
        <v>3831</v>
      </c>
      <c r="N638" s="1" t="s">
        <v>3832</v>
      </c>
      <c r="O638" s="1" t="s">
        <v>1732</v>
      </c>
      <c r="P638" s="1">
        <v>6751</v>
      </c>
      <c r="Q638" s="1" t="s">
        <v>3833</v>
      </c>
      <c r="R638" s="1" t="s">
        <v>627</v>
      </c>
      <c r="S638" s="1">
        <v>4789</v>
      </c>
      <c r="T638" s="1" t="s">
        <v>627</v>
      </c>
    </row>
    <row r="639" spans="1:20" ht="15" customHeight="1" x14ac:dyDescent="0.25">
      <c r="A639" t="s">
        <v>1384</v>
      </c>
      <c r="B639" t="s">
        <v>334</v>
      </c>
      <c r="C639" s="35">
        <v>32406</v>
      </c>
      <c r="D639" s="1" t="str">
        <f>LEFT(PLAYERIDMAP[[#This Row],[PLAYERNAME]],FIND(" ",PLAYERIDMAP[[#This Row],[PLAYERNAME]],1))</f>
        <v xml:space="preserve">Steve </v>
      </c>
      <c r="E639" s="1" t="str">
        <f>MID(PLAYERIDMAP[PLAYERNAME],FIND(" ",PLAYERIDMAP[PLAYERNAME],1)+1,255)</f>
        <v>Lombardozzi</v>
      </c>
      <c r="F639" t="s">
        <v>1030</v>
      </c>
      <c r="G639" t="s">
        <v>5</v>
      </c>
      <c r="H639" s="2">
        <v>5422</v>
      </c>
      <c r="I639">
        <v>543459</v>
      </c>
      <c r="J639" t="s">
        <v>334</v>
      </c>
      <c r="K639" s="1">
        <v>1740960</v>
      </c>
      <c r="L639" s="1" t="s">
        <v>3834</v>
      </c>
      <c r="M639" s="3" t="s">
        <v>2205</v>
      </c>
      <c r="N639" s="1" t="s">
        <v>3835</v>
      </c>
      <c r="O639" s="1" t="s">
        <v>1384</v>
      </c>
      <c r="P639" s="1">
        <v>9038</v>
      </c>
      <c r="Q639" s="1" t="s">
        <v>3836</v>
      </c>
      <c r="R639" s="1" t="s">
        <v>334</v>
      </c>
      <c r="S639" s="1">
        <v>31996</v>
      </c>
      <c r="T639" s="1" t="s">
        <v>3834</v>
      </c>
    </row>
    <row r="640" spans="1:20" ht="15" customHeight="1" x14ac:dyDescent="0.25">
      <c r="A640" t="s">
        <v>1516</v>
      </c>
      <c r="B640" t="s">
        <v>125</v>
      </c>
      <c r="C640" s="35">
        <v>30809</v>
      </c>
      <c r="D640" s="1" t="str">
        <f>LEFT(PLAYERIDMAP[[#This Row],[PLAYERNAME]],FIND(" ",PLAYERIDMAP[[#This Row],[PLAYERNAME]],1))</f>
        <v xml:space="preserve">James </v>
      </c>
      <c r="E640" s="1" t="str">
        <f>MID(PLAYERIDMAP[PLAYERNAME],FIND(" ",PLAYERIDMAP[PLAYERNAME],1)+1,255)</f>
        <v>Loney</v>
      </c>
      <c r="F640" t="s">
        <v>1039</v>
      </c>
      <c r="G640" t="s">
        <v>4</v>
      </c>
      <c r="H640" s="2">
        <v>4556</v>
      </c>
      <c r="I640">
        <v>425766</v>
      </c>
      <c r="J640" t="s">
        <v>125</v>
      </c>
      <c r="K640" s="1">
        <v>390777</v>
      </c>
      <c r="L640" s="1" t="s">
        <v>125</v>
      </c>
      <c r="M640" s="1" t="s">
        <v>3837</v>
      </c>
      <c r="N640" s="1" t="s">
        <v>3838</v>
      </c>
      <c r="O640" s="1" t="s">
        <v>1516</v>
      </c>
      <c r="P640" s="1">
        <v>7725</v>
      </c>
      <c r="Q640" s="1" t="s">
        <v>3839</v>
      </c>
      <c r="R640" s="1" t="s">
        <v>125</v>
      </c>
      <c r="S640" s="1">
        <v>6497</v>
      </c>
      <c r="T640" s="1" t="s">
        <v>125</v>
      </c>
    </row>
    <row r="641" spans="1:20" x14ac:dyDescent="0.25">
      <c r="A641" t="s">
        <v>1236</v>
      </c>
      <c r="B641" t="s">
        <v>54</v>
      </c>
      <c r="C641" s="35">
        <v>31327</v>
      </c>
      <c r="D641" s="1" t="str">
        <f>LEFT(PLAYERIDMAP[[#This Row],[PLAYERNAME]],FIND(" ",PLAYERIDMAP[[#This Row],[PLAYERNAME]],1))</f>
        <v xml:space="preserve">Evan </v>
      </c>
      <c r="E641" s="1" t="str">
        <f>MID(PLAYERIDMAP[PLAYERNAME],FIND(" ",PLAYERIDMAP[PLAYERNAME],1)+1,255)</f>
        <v>Longoria</v>
      </c>
      <c r="F641" t="s">
        <v>1039</v>
      </c>
      <c r="G641" t="s">
        <v>6</v>
      </c>
      <c r="H641" s="2">
        <v>9368</v>
      </c>
      <c r="I641">
        <v>446334</v>
      </c>
      <c r="J641" t="s">
        <v>54</v>
      </c>
      <c r="K641" s="1">
        <v>1114751</v>
      </c>
      <c r="L641" s="1" t="s">
        <v>54</v>
      </c>
      <c r="M641" s="1" t="s">
        <v>3840</v>
      </c>
      <c r="N641" s="1" t="s">
        <v>3841</v>
      </c>
      <c r="O641" s="1" t="s">
        <v>1236</v>
      </c>
      <c r="P641" s="1">
        <v>7914</v>
      </c>
      <c r="Q641" s="1" t="s">
        <v>3842</v>
      </c>
      <c r="R641" s="1" t="s">
        <v>54</v>
      </c>
      <c r="S641" s="1">
        <v>28639</v>
      </c>
      <c r="T641" s="1" t="s">
        <v>54</v>
      </c>
    </row>
    <row r="642" spans="1:20" x14ac:dyDescent="0.25">
      <c r="A642" t="s">
        <v>2064</v>
      </c>
      <c r="B642" t="s">
        <v>717</v>
      </c>
      <c r="C642" s="35">
        <v>28317</v>
      </c>
      <c r="D642" s="1" t="str">
        <f>LEFT(PLAYERIDMAP[[#This Row],[PLAYERNAME]],FIND(" ",PLAYERIDMAP[[#This Row],[PLAYERNAME]],1))</f>
        <v xml:space="preserve">Javier </v>
      </c>
      <c r="E642" s="1" t="str">
        <f>MID(PLAYERIDMAP[PLAYERNAME],FIND(" ",PLAYERIDMAP[PLAYERNAME],1)+1,255)</f>
        <v>Lopez</v>
      </c>
      <c r="F642" t="s">
        <v>13</v>
      </c>
      <c r="G642" t="s">
        <v>2163</v>
      </c>
      <c r="H642" s="2">
        <v>1663</v>
      </c>
      <c r="I642">
        <v>425657</v>
      </c>
      <c r="J642" t="s">
        <v>717</v>
      </c>
      <c r="K642" s="1">
        <v>390720</v>
      </c>
      <c r="L642" s="1" t="s">
        <v>717</v>
      </c>
      <c r="M642" s="1" t="s">
        <v>3843</v>
      </c>
      <c r="N642" s="1" t="s">
        <v>3844</v>
      </c>
      <c r="O642" s="1" t="s">
        <v>2064</v>
      </c>
      <c r="P642" s="1">
        <v>7079</v>
      </c>
      <c r="Q642" s="1" t="s">
        <v>3845</v>
      </c>
      <c r="R642" s="1" t="s">
        <v>717</v>
      </c>
      <c r="S642" s="1">
        <v>5388</v>
      </c>
      <c r="T642" s="1" t="s">
        <v>717</v>
      </c>
    </row>
    <row r="643" spans="1:20" ht="15" customHeight="1" x14ac:dyDescent="0.25">
      <c r="A643" t="s">
        <v>1086</v>
      </c>
      <c r="B643" t="s">
        <v>3846</v>
      </c>
      <c r="C643" s="35">
        <v>30644</v>
      </c>
      <c r="D643" s="1" t="str">
        <f>LEFT(PLAYERIDMAP[[#This Row],[PLAYERNAME]],FIND(" ",PLAYERIDMAP[[#This Row],[PLAYERNAME]],1))</f>
        <v xml:space="preserve">Jose </v>
      </c>
      <c r="E643" s="1" t="str">
        <f>MID(PLAYERIDMAP[PLAYERNAME],FIND(" ",PLAYERIDMAP[PLAYERNAME],1)+1,255)</f>
        <v>Lopez</v>
      </c>
      <c r="F643" t="s">
        <v>1056</v>
      </c>
      <c r="G643" t="s">
        <v>5</v>
      </c>
      <c r="H643" s="2">
        <v>3114</v>
      </c>
      <c r="I643">
        <v>430946</v>
      </c>
      <c r="J643" t="s">
        <v>3846</v>
      </c>
      <c r="K643" s="1">
        <v>224425</v>
      </c>
      <c r="L643" s="1" t="s">
        <v>3846</v>
      </c>
      <c r="M643" s="1" t="s">
        <v>3843</v>
      </c>
      <c r="N643" s="1" t="s">
        <v>3847</v>
      </c>
      <c r="O643" s="1" t="s">
        <v>1086</v>
      </c>
      <c r="P643" s="1">
        <v>7392</v>
      </c>
      <c r="Q643" s="1" t="s">
        <v>3848</v>
      </c>
      <c r="R643" s="1" t="s">
        <v>3846</v>
      </c>
      <c r="S643" s="1"/>
      <c r="T643" s="1"/>
    </row>
    <row r="644" spans="1:20" ht="15" customHeight="1" x14ac:dyDescent="0.25">
      <c r="A644" t="s">
        <v>1790</v>
      </c>
      <c r="B644" t="s">
        <v>812</v>
      </c>
      <c r="C644" s="35">
        <v>30516</v>
      </c>
      <c r="D644" s="1" t="str">
        <f>LEFT(PLAYERIDMAP[[#This Row],[PLAYERNAME]],FIND(" ",PLAYERIDMAP[[#This Row],[PLAYERNAME]],1))</f>
        <v xml:space="preserve">Wilton </v>
      </c>
      <c r="E644" s="1" t="str">
        <f>MID(PLAYERIDMAP[PLAYERNAME],FIND(" ",PLAYERIDMAP[PLAYERNAME],1)+1,255)</f>
        <v>Lopez</v>
      </c>
      <c r="F644" t="s">
        <v>1038</v>
      </c>
      <c r="G644" t="s">
        <v>2163</v>
      </c>
      <c r="H644" s="2">
        <v>4227</v>
      </c>
      <c r="I644">
        <v>446641</v>
      </c>
      <c r="J644" t="s">
        <v>812</v>
      </c>
      <c r="K644" s="1">
        <v>1390890</v>
      </c>
      <c r="L644" s="1" t="s">
        <v>812</v>
      </c>
      <c r="M644" s="1" t="s">
        <v>3849</v>
      </c>
      <c r="N644" s="1" t="s">
        <v>3850</v>
      </c>
      <c r="O644" s="1" t="s">
        <v>1790</v>
      </c>
      <c r="P644" s="1">
        <v>8566</v>
      </c>
      <c r="Q644" s="1" t="s">
        <v>3851</v>
      </c>
      <c r="R644" s="1" t="s">
        <v>812</v>
      </c>
      <c r="S644" s="1">
        <v>29278</v>
      </c>
      <c r="T644" s="1" t="s">
        <v>812</v>
      </c>
    </row>
    <row r="645" spans="1:20" x14ac:dyDescent="0.25">
      <c r="A645" t="s">
        <v>1583</v>
      </c>
      <c r="B645" t="s">
        <v>273</v>
      </c>
      <c r="C645" s="35">
        <v>31432</v>
      </c>
      <c r="D645" s="1" t="str">
        <f>LEFT(PLAYERIDMAP[[#This Row],[PLAYERNAME]],FIND(" ",PLAYERIDMAP[[#This Row],[PLAYERNAME]],1))</f>
        <v xml:space="preserve">David </v>
      </c>
      <c r="E645" s="1" t="str">
        <f>MID(PLAYERIDMAP[PLAYERNAME],FIND(" ",PLAYERIDMAP[PLAYERNAME],1)+1,255)</f>
        <v>Lough</v>
      </c>
      <c r="F645" t="s">
        <v>1033</v>
      </c>
      <c r="G645" t="s">
        <v>1222</v>
      </c>
      <c r="H645" s="2">
        <v>7215</v>
      </c>
      <c r="I645">
        <v>518953</v>
      </c>
      <c r="J645" t="s">
        <v>273</v>
      </c>
      <c r="K645" s="1">
        <v>1732909</v>
      </c>
      <c r="L645" s="1" t="s">
        <v>273</v>
      </c>
      <c r="M645" s="3" t="s">
        <v>2205</v>
      </c>
      <c r="N645" s="3" t="s">
        <v>2205</v>
      </c>
      <c r="O645" s="1" t="s">
        <v>1583</v>
      </c>
      <c r="P645" s="1">
        <v>8663</v>
      </c>
      <c r="Q645" s="1" t="s">
        <v>3852</v>
      </c>
      <c r="R645" s="1" t="s">
        <v>273</v>
      </c>
      <c r="S645" s="1">
        <v>30528</v>
      </c>
      <c r="T645" s="1" t="s">
        <v>273</v>
      </c>
    </row>
    <row r="646" spans="1:20" x14ac:dyDescent="0.25">
      <c r="A646" t="s">
        <v>2055</v>
      </c>
      <c r="B646" t="s">
        <v>700</v>
      </c>
      <c r="C646" s="35">
        <v>32130</v>
      </c>
      <c r="D646" s="1" t="str">
        <f>LEFT(PLAYERIDMAP[[#This Row],[PLAYERNAME]],FIND(" ",PLAYERIDMAP[[#This Row],[PLAYERNAME]],1))</f>
        <v xml:space="preserve">Aaron </v>
      </c>
      <c r="E646" s="1" t="str">
        <f>MID(PLAYERIDMAP[PLAYERNAME],FIND(" ",PLAYERIDMAP[PLAYERNAME],1)+1,255)</f>
        <v>Loup</v>
      </c>
      <c r="F646" t="s">
        <v>1037</v>
      </c>
      <c r="G646" t="s">
        <v>2163</v>
      </c>
      <c r="H646" s="2">
        <v>10343</v>
      </c>
      <c r="I646">
        <v>571901</v>
      </c>
      <c r="J646" t="s">
        <v>700</v>
      </c>
      <c r="K646" s="1">
        <v>1960798</v>
      </c>
      <c r="L646" s="1" t="s">
        <v>700</v>
      </c>
      <c r="M646" s="1" t="s">
        <v>3853</v>
      </c>
      <c r="N646" s="3" t="s">
        <v>2205</v>
      </c>
      <c r="O646" s="1" t="s">
        <v>2055</v>
      </c>
      <c r="P646" s="1">
        <v>9236</v>
      </c>
      <c r="Q646" s="1" t="s">
        <v>3854</v>
      </c>
      <c r="R646" s="1" t="s">
        <v>700</v>
      </c>
      <c r="S646" s="1">
        <v>32397</v>
      </c>
      <c r="T646" s="1" t="s">
        <v>700</v>
      </c>
    </row>
    <row r="647" spans="1:20" x14ac:dyDescent="0.25">
      <c r="A647" t="s">
        <v>1964</v>
      </c>
      <c r="B647" t="s">
        <v>916</v>
      </c>
      <c r="C647" s="35">
        <v>26816</v>
      </c>
      <c r="D647" s="1" t="str">
        <f>LEFT(PLAYERIDMAP[[#This Row],[PLAYERNAME]],FIND(" ",PLAYERIDMAP[[#This Row],[PLAYERNAME]],1))</f>
        <v xml:space="preserve">Derek </v>
      </c>
      <c r="E647" s="1" t="str">
        <f>MID(PLAYERIDMAP[PLAYERNAME],FIND(" ",PLAYERIDMAP[PLAYERNAME],1)+1,255)</f>
        <v>Lowe</v>
      </c>
      <c r="F647" t="s">
        <v>1044</v>
      </c>
      <c r="G647" t="s">
        <v>2163</v>
      </c>
      <c r="H647" s="2">
        <v>199</v>
      </c>
      <c r="I647">
        <v>117955</v>
      </c>
      <c r="J647" t="s">
        <v>916</v>
      </c>
      <c r="K647" s="1">
        <v>7831</v>
      </c>
      <c r="L647" s="1" t="s">
        <v>916</v>
      </c>
      <c r="M647" s="1" t="s">
        <v>3855</v>
      </c>
      <c r="N647" s="1" t="s">
        <v>3856</v>
      </c>
      <c r="O647" s="1" t="s">
        <v>1964</v>
      </c>
      <c r="P647" s="1">
        <v>5801</v>
      </c>
      <c r="Q647" s="1" t="s">
        <v>3857</v>
      </c>
      <c r="R647" s="1" t="s">
        <v>916</v>
      </c>
      <c r="S647" s="1"/>
      <c r="T647" s="1"/>
    </row>
    <row r="648" spans="1:20" ht="15" customHeight="1" x14ac:dyDescent="0.25">
      <c r="A648" t="s">
        <v>1952</v>
      </c>
      <c r="B648" t="s">
        <v>936</v>
      </c>
      <c r="C648" s="35">
        <v>30474</v>
      </c>
      <c r="D648" s="1" t="str">
        <f>LEFT(PLAYERIDMAP[[#This Row],[PLAYERNAME]],FIND(" ",PLAYERIDMAP[[#This Row],[PLAYERNAME]],1))</f>
        <v xml:space="preserve">Mark </v>
      </c>
      <c r="E648" s="1" t="str">
        <f>MID(PLAYERIDMAP[PLAYERNAME],FIND(" ",PLAYERIDMAP[PLAYERNAME],1)+1,255)</f>
        <v>Lowe</v>
      </c>
      <c r="F648" t="s">
        <v>1036</v>
      </c>
      <c r="G648" t="s">
        <v>2163</v>
      </c>
      <c r="H648" s="2">
        <v>7416</v>
      </c>
      <c r="I648">
        <v>450275</v>
      </c>
      <c r="J648" t="s">
        <v>936</v>
      </c>
      <c r="K648" s="1">
        <v>1098962</v>
      </c>
      <c r="L648" s="1" t="s">
        <v>936</v>
      </c>
      <c r="M648" s="1" t="s">
        <v>3858</v>
      </c>
      <c r="N648" s="1" t="s">
        <v>3859</v>
      </c>
      <c r="O648" s="1" t="s">
        <v>1952</v>
      </c>
      <c r="P648" s="1">
        <v>7810</v>
      </c>
      <c r="Q648" s="1" t="s">
        <v>3860</v>
      </c>
      <c r="R648" s="1" t="s">
        <v>936</v>
      </c>
      <c r="S648" s="1"/>
      <c r="T648" s="1"/>
    </row>
    <row r="649" spans="1:20" x14ac:dyDescent="0.25">
      <c r="A649" t="s">
        <v>1472</v>
      </c>
      <c r="B649" t="s">
        <v>80</v>
      </c>
      <c r="C649" s="35">
        <v>30789</v>
      </c>
      <c r="D649" s="1" t="str">
        <f>LEFT(PLAYERIDMAP[[#This Row],[PLAYERNAME]],FIND(" ",PLAYERIDMAP[[#This Row],[PLAYERNAME]],1))</f>
        <v xml:space="preserve">Jed </v>
      </c>
      <c r="E649" s="1" t="str">
        <f>MID(PLAYERIDMAP[PLAYERNAME],FIND(" ",PLAYERIDMAP[PLAYERNAME],1)+1,255)</f>
        <v>Lowrie</v>
      </c>
      <c r="F649" t="s">
        <v>1032</v>
      </c>
      <c r="G649" t="s">
        <v>1219</v>
      </c>
      <c r="H649" s="2">
        <v>4418</v>
      </c>
      <c r="I649">
        <v>476704</v>
      </c>
      <c r="J649" t="s">
        <v>80</v>
      </c>
      <c r="K649" s="1">
        <v>1098963</v>
      </c>
      <c r="L649" s="1" t="s">
        <v>80</v>
      </c>
      <c r="M649" s="1" t="s">
        <v>3861</v>
      </c>
      <c r="N649" s="1" t="s">
        <v>3862</v>
      </c>
      <c r="O649" s="1" t="s">
        <v>1472</v>
      </c>
      <c r="P649" s="1">
        <v>8200</v>
      </c>
      <c r="Q649" s="1" t="s">
        <v>3863</v>
      </c>
      <c r="R649" s="1" t="s">
        <v>80</v>
      </c>
      <c r="S649" s="1">
        <v>29074</v>
      </c>
      <c r="T649" s="1" t="s">
        <v>80</v>
      </c>
    </row>
    <row r="650" spans="1:20" x14ac:dyDescent="0.25">
      <c r="A650" t="s">
        <v>1267</v>
      </c>
      <c r="B650" t="s">
        <v>78</v>
      </c>
      <c r="C650" s="35">
        <v>31576</v>
      </c>
      <c r="D650" s="1" t="str">
        <f>LEFT(PLAYERIDMAP[[#This Row],[PLAYERNAME]],FIND(" ",PLAYERIDMAP[[#This Row],[PLAYERNAME]],1))</f>
        <v xml:space="preserve">Jonathan </v>
      </c>
      <c r="E650" s="1" t="str">
        <f>MID(PLAYERIDMAP[PLAYERNAME],FIND(" ",PLAYERIDMAP[PLAYERNAME],1)+1,255)</f>
        <v>Lucroy</v>
      </c>
      <c r="F650" t="s">
        <v>1047</v>
      </c>
      <c r="G650" t="s">
        <v>1215</v>
      </c>
      <c r="H650" s="2">
        <v>7870</v>
      </c>
      <c r="I650">
        <v>518960</v>
      </c>
      <c r="J650" t="s">
        <v>78</v>
      </c>
      <c r="K650" s="1">
        <v>1657581</v>
      </c>
      <c r="L650" s="1" t="s">
        <v>78</v>
      </c>
      <c r="M650" s="1" t="s">
        <v>3864</v>
      </c>
      <c r="N650" s="1" t="s">
        <v>3865</v>
      </c>
      <c r="O650" s="1" t="s">
        <v>1267</v>
      </c>
      <c r="P650" s="1">
        <v>8609</v>
      </c>
      <c r="Q650" s="1" t="s">
        <v>3866</v>
      </c>
      <c r="R650" s="1" t="s">
        <v>78</v>
      </c>
      <c r="S650" s="1">
        <v>30456</v>
      </c>
      <c r="T650" s="1" t="s">
        <v>78</v>
      </c>
    </row>
    <row r="651" spans="1:20" ht="15" customHeight="1" x14ac:dyDescent="0.25">
      <c r="A651" t="s">
        <v>1166</v>
      </c>
      <c r="B651" t="s">
        <v>472</v>
      </c>
      <c r="C651" s="35">
        <v>28684</v>
      </c>
      <c r="D651" s="1" t="str">
        <f>LEFT(PLAYERIDMAP[[#This Row],[PLAYERNAME]],FIND(" ",PLAYERIDMAP[[#This Row],[PLAYERNAME]],1))</f>
        <v xml:space="preserve">Ryan </v>
      </c>
      <c r="E651" s="1" t="str">
        <f>MID(PLAYERIDMAP[PLAYERNAME],FIND(" ",PLAYERIDMAP[PLAYERNAME],1)+1,255)</f>
        <v>Ludwick</v>
      </c>
      <c r="F651" t="s">
        <v>1040</v>
      </c>
      <c r="G651" t="s">
        <v>1222</v>
      </c>
      <c r="H651" s="2">
        <v>1260</v>
      </c>
      <c r="I651">
        <v>407886</v>
      </c>
      <c r="J651" t="s">
        <v>472</v>
      </c>
      <c r="K651" s="1">
        <v>223483</v>
      </c>
      <c r="L651" s="1" t="s">
        <v>472</v>
      </c>
      <c r="M651" s="1" t="s">
        <v>3867</v>
      </c>
      <c r="N651" s="1" t="s">
        <v>3868</v>
      </c>
      <c r="O651" s="1" t="s">
        <v>1166</v>
      </c>
      <c r="P651" s="1">
        <v>6862</v>
      </c>
      <c r="Q651" s="1" t="s">
        <v>3869</v>
      </c>
      <c r="R651" s="1" t="s">
        <v>472</v>
      </c>
      <c r="S651" s="1">
        <v>5036</v>
      </c>
      <c r="T651" s="1" t="s">
        <v>472</v>
      </c>
    </row>
    <row r="652" spans="1:20" x14ac:dyDescent="0.25">
      <c r="A652" t="s">
        <v>1835</v>
      </c>
      <c r="B652" t="s">
        <v>3870</v>
      </c>
      <c r="C652" s="35">
        <v>31110</v>
      </c>
      <c r="D652" s="1" t="str">
        <f>LEFT(PLAYERIDMAP[[#This Row],[PLAYERNAME]],FIND(" ",PLAYERIDMAP[[#This Row],[PLAYERNAME]],1))</f>
        <v xml:space="preserve">Cory </v>
      </c>
      <c r="E652" s="1" t="str">
        <f>MID(PLAYERIDMAP[PLAYERNAME],FIND(" ",PLAYERIDMAP[PLAYERNAME],1)+1,255)</f>
        <v>Luebke</v>
      </c>
      <c r="F652" t="s">
        <v>1051</v>
      </c>
      <c r="G652" t="s">
        <v>2163</v>
      </c>
      <c r="H652" s="2">
        <v>1984</v>
      </c>
      <c r="I652">
        <v>458537</v>
      </c>
      <c r="J652" t="s">
        <v>3870</v>
      </c>
      <c r="K652" s="1">
        <v>1717006</v>
      </c>
      <c r="L652" s="1" t="s">
        <v>3870</v>
      </c>
      <c r="M652" s="1" t="s">
        <v>3871</v>
      </c>
      <c r="N652" s="1" t="s">
        <v>3872</v>
      </c>
      <c r="O652" s="1" t="s">
        <v>1835</v>
      </c>
      <c r="P652" s="1">
        <v>8778</v>
      </c>
      <c r="Q652" s="1" t="s">
        <v>3873</v>
      </c>
      <c r="R652" s="1" t="s">
        <v>3870</v>
      </c>
      <c r="S652" s="1">
        <v>30580</v>
      </c>
      <c r="T652" s="1" t="s">
        <v>3870</v>
      </c>
    </row>
    <row r="653" spans="1:20" x14ac:dyDescent="0.25">
      <c r="A653" t="s">
        <v>2088</v>
      </c>
      <c r="B653" t="s">
        <v>899</v>
      </c>
      <c r="C653" s="35">
        <v>31860</v>
      </c>
      <c r="D653" s="1" t="str">
        <f>LEFT(PLAYERIDMAP[[#This Row],[PLAYERNAME]],FIND(" ",PLAYERIDMAP[[#This Row],[PLAYERNAME]],1))</f>
        <v xml:space="preserve">Lucas </v>
      </c>
      <c r="E653" s="1" t="str">
        <f>MID(PLAYERIDMAP[PLAYERNAME],FIND(" ",PLAYERIDMAP[PLAYERNAME],1)+1,255)</f>
        <v>Luetge</v>
      </c>
      <c r="F653" t="s">
        <v>1049</v>
      </c>
      <c r="G653" t="s">
        <v>2163</v>
      </c>
      <c r="H653" s="2">
        <v>8337</v>
      </c>
      <c r="I653">
        <v>476595</v>
      </c>
      <c r="J653" t="s">
        <v>899</v>
      </c>
      <c r="K653" s="1">
        <v>1925712</v>
      </c>
      <c r="L653" s="1" t="s">
        <v>899</v>
      </c>
      <c r="M653" s="1" t="s">
        <v>3874</v>
      </c>
      <c r="N653" s="3" t="s">
        <v>2205</v>
      </c>
      <c r="O653" s="1" t="s">
        <v>2088</v>
      </c>
      <c r="P653" s="1">
        <v>9133</v>
      </c>
      <c r="Q653" s="1" t="s">
        <v>3875</v>
      </c>
      <c r="R653" s="1" t="s">
        <v>899</v>
      </c>
      <c r="S653" s="1">
        <v>32030</v>
      </c>
      <c r="T653" s="1" t="s">
        <v>899</v>
      </c>
    </row>
    <row r="654" spans="1:20" ht="15" customHeight="1" x14ac:dyDescent="0.25">
      <c r="A654" t="s">
        <v>1536</v>
      </c>
      <c r="B654" t="s">
        <v>480</v>
      </c>
      <c r="C654" s="35">
        <v>32545</v>
      </c>
      <c r="D654" s="1" t="str">
        <f>LEFT(PLAYERIDMAP[[#This Row],[PLAYERNAME]],FIND(" ",PLAYERIDMAP[[#This Row],[PLAYERNAME]],1))</f>
        <v xml:space="preserve">Donald </v>
      </c>
      <c r="E654" s="1" t="str">
        <f>MID(PLAYERIDMAP[PLAYERNAME],FIND(" ",PLAYERIDMAP[PLAYERNAME],1)+1,255)</f>
        <v>Lutz</v>
      </c>
      <c r="F654" t="s">
        <v>1040</v>
      </c>
      <c r="G654" t="s">
        <v>4</v>
      </c>
      <c r="H654" s="2" t="s">
        <v>481</v>
      </c>
      <c r="I654">
        <v>544371</v>
      </c>
      <c r="J654" t="s">
        <v>480</v>
      </c>
      <c r="K654" s="3" t="s">
        <v>2205</v>
      </c>
      <c r="L654" s="3" t="s">
        <v>2205</v>
      </c>
      <c r="M654" s="3" t="s">
        <v>2205</v>
      </c>
      <c r="N654" s="3" t="s">
        <v>2205</v>
      </c>
      <c r="O654" s="3" t="s">
        <v>2205</v>
      </c>
      <c r="P654" s="3" t="s">
        <v>2205</v>
      </c>
      <c r="Q654" s="3" t="s">
        <v>2205</v>
      </c>
      <c r="R654" s="3" t="s">
        <v>2205</v>
      </c>
      <c r="S654" s="3">
        <v>32084</v>
      </c>
      <c r="T654" s="1" t="s">
        <v>480</v>
      </c>
    </row>
    <row r="655" spans="1:20" x14ac:dyDescent="0.25">
      <c r="A655" t="s">
        <v>1452</v>
      </c>
      <c r="B655" t="s">
        <v>503</v>
      </c>
      <c r="C655" s="35">
        <v>31566</v>
      </c>
      <c r="D655" s="1" t="str">
        <f>LEFT(PLAYERIDMAP[[#This Row],[PLAYERNAME]],FIND(" ",PLAYERIDMAP[[#This Row],[PLAYERNAME]],1))</f>
        <v xml:space="preserve">Zach </v>
      </c>
      <c r="E655" s="1" t="str">
        <f>MID(PLAYERIDMAP[PLAYERNAME],FIND(" ",PLAYERIDMAP[PLAYERNAME],1)+1,255)</f>
        <v>Lutz</v>
      </c>
      <c r="F655" t="s">
        <v>1050</v>
      </c>
      <c r="G655" t="s">
        <v>6</v>
      </c>
      <c r="H655" s="2">
        <v>3735</v>
      </c>
      <c r="I655">
        <v>518963</v>
      </c>
      <c r="J655" t="s">
        <v>503</v>
      </c>
      <c r="K655" s="1">
        <v>1666193</v>
      </c>
      <c r="L655" s="1" t="s">
        <v>503</v>
      </c>
      <c r="M655" s="3" t="s">
        <v>2205</v>
      </c>
      <c r="N655" s="3" t="s">
        <v>2205</v>
      </c>
      <c r="O655" s="1" t="s">
        <v>1452</v>
      </c>
      <c r="P655" s="1">
        <v>9164</v>
      </c>
      <c r="Q655" s="1" t="s">
        <v>3876</v>
      </c>
      <c r="R655" s="1" t="s">
        <v>503</v>
      </c>
      <c r="S655" s="1">
        <v>30968</v>
      </c>
      <c r="T655" s="1" t="s">
        <v>503</v>
      </c>
    </row>
    <row r="656" spans="1:20" ht="15" customHeight="1" x14ac:dyDescent="0.25">
      <c r="A656" t="s">
        <v>1816</v>
      </c>
      <c r="B656" t="s">
        <v>965</v>
      </c>
      <c r="C656" s="35">
        <v>33165</v>
      </c>
      <c r="D656" s="1" t="str">
        <f>LEFT(PLAYERIDMAP[[#This Row],[PLAYERNAME]],FIND(" ",PLAYERIDMAP[[#This Row],[PLAYERNAME]],1))</f>
        <v xml:space="preserve">Jordan </v>
      </c>
      <c r="E656" s="1" t="str">
        <f>MID(PLAYERIDMAP[PLAYERNAME],FIND(" ",PLAYERIDMAP[PLAYERNAME],1)+1,255)</f>
        <v>Lyles</v>
      </c>
      <c r="F656" t="s">
        <v>1038</v>
      </c>
      <c r="G656" t="s">
        <v>2163</v>
      </c>
      <c r="H656" s="2">
        <v>7593</v>
      </c>
      <c r="I656">
        <v>543475</v>
      </c>
      <c r="J656" t="s">
        <v>965</v>
      </c>
      <c r="K656" s="1">
        <v>1717424</v>
      </c>
      <c r="L656" s="1" t="s">
        <v>965</v>
      </c>
      <c r="M656" s="1" t="s">
        <v>3877</v>
      </c>
      <c r="N656" s="1" t="s">
        <v>3878</v>
      </c>
      <c r="O656" s="1" t="s">
        <v>1816</v>
      </c>
      <c r="P656" s="1">
        <v>8856</v>
      </c>
      <c r="Q656" s="1" t="s">
        <v>3879</v>
      </c>
      <c r="R656" s="1" t="s">
        <v>965</v>
      </c>
      <c r="S656" s="1">
        <v>31061</v>
      </c>
      <c r="T656" s="1" t="s">
        <v>965</v>
      </c>
    </row>
    <row r="657" spans="1:20" ht="15" customHeight="1" x14ac:dyDescent="0.25">
      <c r="A657" t="s">
        <v>1690</v>
      </c>
      <c r="B657" t="s">
        <v>601</v>
      </c>
      <c r="C657" s="35">
        <v>31909</v>
      </c>
      <c r="D657" s="1" t="str">
        <f>LEFT(PLAYERIDMAP[[#This Row],[PLAYERNAME]],FIND(" ",PLAYERIDMAP[[#This Row],[PLAYERNAME]],1))</f>
        <v xml:space="preserve">Lance </v>
      </c>
      <c r="E657" s="1" t="str">
        <f>MID(PLAYERIDMAP[PLAYERNAME],FIND(" ",PLAYERIDMAP[PLAYERNAME],1)+1,255)</f>
        <v>Lynn</v>
      </c>
      <c r="F657" t="s">
        <v>1031</v>
      </c>
      <c r="G657" t="s">
        <v>2163</v>
      </c>
      <c r="H657" s="2">
        <v>2520</v>
      </c>
      <c r="I657">
        <v>458681</v>
      </c>
      <c r="J657" t="s">
        <v>601</v>
      </c>
      <c r="K657" s="1">
        <v>1733864</v>
      </c>
      <c r="L657" s="1" t="s">
        <v>601</v>
      </c>
      <c r="M657" s="1" t="s">
        <v>3880</v>
      </c>
      <c r="N657" s="1" t="s">
        <v>3881</v>
      </c>
      <c r="O657" s="1" t="s">
        <v>1690</v>
      </c>
      <c r="P657" s="1">
        <v>8650</v>
      </c>
      <c r="Q657" s="1" t="s">
        <v>3882</v>
      </c>
      <c r="R657" s="1" t="s">
        <v>601</v>
      </c>
      <c r="S657" s="1">
        <v>30820</v>
      </c>
      <c r="T657" s="1" t="s">
        <v>601</v>
      </c>
    </row>
    <row r="658" spans="1:20" x14ac:dyDescent="0.25">
      <c r="A658" t="s">
        <v>1958</v>
      </c>
      <c r="B658" t="s">
        <v>885</v>
      </c>
      <c r="C658" s="35">
        <v>29077</v>
      </c>
      <c r="D658" s="1" t="str">
        <f>LEFT(PLAYERIDMAP[[#This Row],[PLAYERNAME]],FIND(" ",PLAYERIDMAP[[#This Row],[PLAYERNAME]],1))</f>
        <v xml:space="preserve">Brandon </v>
      </c>
      <c r="E658" s="1" t="str">
        <f>MID(PLAYERIDMAP[PLAYERNAME],FIND(" ",PLAYERIDMAP[PLAYERNAME],1)+1,255)</f>
        <v>Lyon</v>
      </c>
      <c r="F658" t="s">
        <v>1050</v>
      </c>
      <c r="G658" t="s">
        <v>2163</v>
      </c>
      <c r="H658" s="2">
        <v>1312</v>
      </c>
      <c r="I658">
        <v>407193</v>
      </c>
      <c r="J658" t="s">
        <v>885</v>
      </c>
      <c r="K658" s="1">
        <v>245546</v>
      </c>
      <c r="L658" s="1" t="s">
        <v>885</v>
      </c>
      <c r="M658" s="1" t="s">
        <v>3883</v>
      </c>
      <c r="N658" s="1" t="s">
        <v>3884</v>
      </c>
      <c r="O658" s="1" t="s">
        <v>1958</v>
      </c>
      <c r="P658" s="1">
        <v>6775</v>
      </c>
      <c r="Q658" s="1" t="s">
        <v>3885</v>
      </c>
      <c r="R658" s="1" t="s">
        <v>885</v>
      </c>
      <c r="S658" s="1"/>
      <c r="T658" s="1"/>
    </row>
    <row r="659" spans="1:20" x14ac:dyDescent="0.25">
      <c r="A659" t="s">
        <v>1259</v>
      </c>
      <c r="B659" t="s">
        <v>94</v>
      </c>
      <c r="C659" s="35">
        <v>33791</v>
      </c>
      <c r="D659" s="1" t="str">
        <f>LEFT(PLAYERIDMAP[[#This Row],[PLAYERNAME]],FIND(" ",PLAYERIDMAP[[#This Row],[PLAYERNAME]],1))</f>
        <v xml:space="preserve">Manny </v>
      </c>
      <c r="E659" s="1" t="str">
        <f>MID(PLAYERIDMAP[PLAYERNAME],FIND(" ",PLAYERIDMAP[PLAYERNAME],1)+1,255)</f>
        <v>Machado</v>
      </c>
      <c r="F659" t="s">
        <v>1033</v>
      </c>
      <c r="G659" t="s">
        <v>6</v>
      </c>
      <c r="H659" s="2">
        <v>11493</v>
      </c>
      <c r="I659">
        <v>592518</v>
      </c>
      <c r="J659" t="s">
        <v>94</v>
      </c>
      <c r="K659" s="1">
        <v>1765812</v>
      </c>
      <c r="L659" s="1" t="s">
        <v>94</v>
      </c>
      <c r="M659" s="3" t="s">
        <v>2205</v>
      </c>
      <c r="N659" s="3" t="s">
        <v>2205</v>
      </c>
      <c r="O659" s="1" t="s">
        <v>1259</v>
      </c>
      <c r="P659" s="1">
        <v>9111</v>
      </c>
      <c r="Q659" s="1" t="s">
        <v>3886</v>
      </c>
      <c r="R659" s="1" t="s">
        <v>94</v>
      </c>
      <c r="S659" s="1">
        <v>31097</v>
      </c>
      <c r="T659" s="1" t="s">
        <v>94</v>
      </c>
    </row>
    <row r="660" spans="1:20" x14ac:dyDescent="0.25">
      <c r="A660" t="s">
        <v>3887</v>
      </c>
      <c r="B660" t="s">
        <v>3888</v>
      </c>
      <c r="C660" s="35">
        <v>29461</v>
      </c>
      <c r="D660" s="1" t="str">
        <f>LEFT(PLAYERIDMAP[[#This Row],[PLAYERNAME]],FIND(" ",PLAYERIDMAP[[#This Row],[PLAYERNAME]],1))</f>
        <v xml:space="preserve">Ryan </v>
      </c>
      <c r="E660" s="1" t="str">
        <f>MID(PLAYERIDMAP[PLAYERNAME],FIND(" ",PLAYERIDMAP[PLAYERNAME],1)+1,255)</f>
        <v>Madson</v>
      </c>
      <c r="F660" t="s">
        <v>1035</v>
      </c>
      <c r="G660" t="s">
        <v>2163</v>
      </c>
      <c r="H660" s="2">
        <v>1852</v>
      </c>
      <c r="I660">
        <v>425492</v>
      </c>
      <c r="J660" t="s">
        <v>3888</v>
      </c>
      <c r="K660" s="1">
        <v>383447</v>
      </c>
      <c r="L660" s="1" t="s">
        <v>3888</v>
      </c>
      <c r="M660" s="1" t="s">
        <v>3889</v>
      </c>
      <c r="N660" s="1" t="s">
        <v>3890</v>
      </c>
      <c r="O660" s="1" t="s">
        <v>3887</v>
      </c>
      <c r="P660" s="1">
        <v>7071</v>
      </c>
      <c r="Q660" s="1" t="s">
        <v>3891</v>
      </c>
      <c r="R660" s="1" t="s">
        <v>3888</v>
      </c>
      <c r="S660" s="1"/>
      <c r="T660" s="1"/>
    </row>
    <row r="661" spans="1:20" x14ac:dyDescent="0.25">
      <c r="A661" t="s">
        <v>1729</v>
      </c>
      <c r="B661" t="s">
        <v>766</v>
      </c>
      <c r="C661" s="35">
        <v>30127</v>
      </c>
      <c r="D661" s="1" t="str">
        <f>LEFT(PLAYERIDMAP[[#This Row],[PLAYERNAME]],FIND(" ",PLAYERIDMAP[[#This Row],[PLAYERNAME]],1))</f>
        <v xml:space="preserve">Paul </v>
      </c>
      <c r="E661" s="1" t="str">
        <f>MID(PLAYERIDMAP[PLAYERNAME],FIND(" ",PLAYERIDMAP[PLAYERNAME],1)+1,255)</f>
        <v>Maholm</v>
      </c>
      <c r="F661" t="s">
        <v>1041</v>
      </c>
      <c r="G661" t="s">
        <v>2163</v>
      </c>
      <c r="H661" s="2">
        <v>8678</v>
      </c>
      <c r="I661">
        <v>430904</v>
      </c>
      <c r="J661" t="s">
        <v>766</v>
      </c>
      <c r="K661" s="1">
        <v>482825</v>
      </c>
      <c r="L661" s="1" t="s">
        <v>766</v>
      </c>
      <c r="M661" s="1" t="s">
        <v>3892</v>
      </c>
      <c r="N661" s="1" t="s">
        <v>3893</v>
      </c>
      <c r="O661" s="1" t="s">
        <v>1729</v>
      </c>
      <c r="P661" s="1">
        <v>7636</v>
      </c>
      <c r="Q661" s="1" t="s">
        <v>3894</v>
      </c>
      <c r="R661" s="1" t="s">
        <v>766</v>
      </c>
      <c r="S661" s="1">
        <v>6398</v>
      </c>
      <c r="T661" s="1" t="s">
        <v>766</v>
      </c>
    </row>
    <row r="662" spans="1:20" ht="15" customHeight="1" x14ac:dyDescent="0.25">
      <c r="A662" t="s">
        <v>1141</v>
      </c>
      <c r="B662" t="s">
        <v>3895</v>
      </c>
      <c r="C662" s="35">
        <v>30132</v>
      </c>
      <c r="D662" s="1" t="str">
        <f>LEFT(PLAYERIDMAP[[#This Row],[PLAYERNAME]],FIND(" ",PLAYERIDMAP[[#This Row],[PLAYERNAME]],1))</f>
        <v xml:space="preserve">Mitch </v>
      </c>
      <c r="E662" s="1" t="str">
        <f>MID(PLAYERIDMAP[PLAYERNAME],FIND(" ",PLAYERIDMAP[PLAYERNAME],1)+1,255)</f>
        <v>Maier</v>
      </c>
      <c r="F662" t="s">
        <v>1046</v>
      </c>
      <c r="G662" t="s">
        <v>1222</v>
      </c>
      <c r="H662" s="2">
        <v>5588</v>
      </c>
      <c r="I662">
        <v>430574</v>
      </c>
      <c r="J662" t="s">
        <v>3895</v>
      </c>
      <c r="K662" s="1">
        <v>448948</v>
      </c>
      <c r="L662" s="1" t="s">
        <v>3895</v>
      </c>
      <c r="M662" s="1" t="s">
        <v>3896</v>
      </c>
      <c r="N662" s="1" t="s">
        <v>3897</v>
      </c>
      <c r="O662" s="1" t="s">
        <v>1141</v>
      </c>
      <c r="P662" s="1">
        <v>7899</v>
      </c>
      <c r="Q662" s="1" t="s">
        <v>3898</v>
      </c>
      <c r="R662" s="1" t="s">
        <v>3895</v>
      </c>
      <c r="S662" s="1"/>
      <c r="T662" s="1"/>
    </row>
    <row r="663" spans="1:20" x14ac:dyDescent="0.25">
      <c r="A663" t="s">
        <v>2107</v>
      </c>
      <c r="B663" t="s">
        <v>970</v>
      </c>
      <c r="C663" s="35">
        <v>29714</v>
      </c>
      <c r="D663" s="1" t="str">
        <f>LEFT(PLAYERIDMAP[[#This Row],[PLAYERNAME]],FIND(" ",PLAYERIDMAP[[#This Row],[PLAYERNAME]],1))</f>
        <v xml:space="preserve">John </v>
      </c>
      <c r="E663" s="1" t="str">
        <f>MID(PLAYERIDMAP[PLAYERNAME],FIND(" ",PLAYERIDMAP[PLAYERNAME],1)+1,255)</f>
        <v>Maine</v>
      </c>
      <c r="F663" t="s">
        <v>1050</v>
      </c>
      <c r="G663" t="s">
        <v>2163</v>
      </c>
      <c r="H663" s="2">
        <v>4773</v>
      </c>
      <c r="I663">
        <v>429720</v>
      </c>
      <c r="J663" t="s">
        <v>970</v>
      </c>
      <c r="K663" s="1">
        <v>479206</v>
      </c>
      <c r="L663" s="1" t="s">
        <v>970</v>
      </c>
      <c r="M663" s="3" t="s">
        <v>2205</v>
      </c>
      <c r="N663" s="3" t="s">
        <v>2205</v>
      </c>
      <c r="O663" s="3" t="s">
        <v>2205</v>
      </c>
      <c r="P663" s="3" t="s">
        <v>2205</v>
      </c>
      <c r="Q663" s="3" t="s">
        <v>2205</v>
      </c>
      <c r="R663" s="3" t="s">
        <v>2205</v>
      </c>
      <c r="S663" s="3"/>
      <c r="T663" s="1"/>
    </row>
    <row r="664" spans="1:20" ht="15" customHeight="1" x14ac:dyDescent="0.25">
      <c r="A664" t="s">
        <v>2063</v>
      </c>
      <c r="B664" t="s">
        <v>3899</v>
      </c>
      <c r="C664" s="35">
        <v>31080</v>
      </c>
      <c r="D664" s="1" t="str">
        <f>LEFT(PLAYERIDMAP[[#This Row],[PLAYERNAME]],FIND(" ",PLAYERIDMAP[[#This Row],[PLAYERNAME]],1))</f>
        <v xml:space="preserve">Scott </v>
      </c>
      <c r="E664" s="1" t="str">
        <f>MID(PLAYERIDMAP[PLAYERNAME],FIND(" ",PLAYERIDMAP[PLAYERNAME],1)+1,255)</f>
        <v>Maine</v>
      </c>
      <c r="F664" t="s">
        <v>1057</v>
      </c>
      <c r="G664" t="s">
        <v>2163</v>
      </c>
      <c r="H664" s="2">
        <v>885</v>
      </c>
      <c r="I664">
        <v>453186</v>
      </c>
      <c r="J664" t="s">
        <v>3899</v>
      </c>
      <c r="K664" s="1">
        <v>1671053</v>
      </c>
      <c r="L664" s="1" t="s">
        <v>3899</v>
      </c>
      <c r="M664" s="3" t="s">
        <v>2205</v>
      </c>
      <c r="N664" s="1" t="s">
        <v>3900</v>
      </c>
      <c r="O664" s="1" t="s">
        <v>2063</v>
      </c>
      <c r="P664" s="1">
        <v>8794</v>
      </c>
      <c r="Q664" s="1" t="s">
        <v>3901</v>
      </c>
      <c r="R664" s="1" t="s">
        <v>3899</v>
      </c>
      <c r="S664" s="1"/>
      <c r="T664" s="1"/>
    </row>
    <row r="665" spans="1:20" x14ac:dyDescent="0.25">
      <c r="A665" t="s">
        <v>1311</v>
      </c>
      <c r="B665" t="s">
        <v>395</v>
      </c>
      <c r="C665" s="35">
        <v>31640</v>
      </c>
      <c r="D665" s="1" t="str">
        <f>LEFT(PLAYERIDMAP[[#This Row],[PLAYERNAME]],FIND(" ",PLAYERIDMAP[[#This Row],[PLAYERNAME]],1))</f>
        <v xml:space="preserve">Martin </v>
      </c>
      <c r="E665" s="1" t="str">
        <f>MID(PLAYERIDMAP[PLAYERNAME],FIND(" ",PLAYERIDMAP[PLAYERNAME],1)+1,255)</f>
        <v>Maldonado</v>
      </c>
      <c r="F665" t="s">
        <v>1047</v>
      </c>
      <c r="G665" t="s">
        <v>1215</v>
      </c>
      <c r="H665" s="2">
        <v>6887</v>
      </c>
      <c r="I665">
        <v>455117</v>
      </c>
      <c r="J665" t="s">
        <v>395</v>
      </c>
      <c r="K665" s="1">
        <v>1601825</v>
      </c>
      <c r="L665" s="1" t="s">
        <v>395</v>
      </c>
      <c r="M665" s="3" t="s">
        <v>2205</v>
      </c>
      <c r="N665" s="1" t="s">
        <v>3902</v>
      </c>
      <c r="O665" s="1" t="s">
        <v>1311</v>
      </c>
      <c r="P665" s="1">
        <v>9045</v>
      </c>
      <c r="Q665" s="1" t="s">
        <v>3903</v>
      </c>
      <c r="R665" s="1" t="s">
        <v>395</v>
      </c>
      <c r="S665" s="1">
        <v>30289</v>
      </c>
      <c r="T665" s="1" t="s">
        <v>395</v>
      </c>
    </row>
    <row r="666" spans="1:20" x14ac:dyDescent="0.25">
      <c r="A666" t="s">
        <v>1747</v>
      </c>
      <c r="B666" t="s">
        <v>976</v>
      </c>
      <c r="C666" s="35">
        <v>29934</v>
      </c>
      <c r="D666" s="1" t="str">
        <f>LEFT(PLAYERIDMAP[[#This Row],[PLAYERNAME]],FIND(" ",PLAYERIDMAP[[#This Row],[PLAYERNAME]],1))</f>
        <v xml:space="preserve">Shaun </v>
      </c>
      <c r="E666" s="1" t="str">
        <f>MID(PLAYERIDMAP[PLAYERNAME],FIND(" ",PLAYERIDMAP[PLAYERNAME],1)+1,255)</f>
        <v>Marcum</v>
      </c>
      <c r="F666" t="s">
        <v>1050</v>
      </c>
      <c r="G666" t="s">
        <v>2163</v>
      </c>
      <c r="H666" s="2">
        <v>6204</v>
      </c>
      <c r="I666">
        <v>451788</v>
      </c>
      <c r="J666" t="s">
        <v>976</v>
      </c>
      <c r="K666" s="1">
        <v>564466</v>
      </c>
      <c r="L666" s="1" t="s">
        <v>976</v>
      </c>
      <c r="M666" s="1" t="s">
        <v>3904</v>
      </c>
      <c r="N666" s="1" t="s">
        <v>3905</v>
      </c>
      <c r="O666" s="1" t="s">
        <v>1747</v>
      </c>
      <c r="P666" s="1">
        <v>7661</v>
      </c>
      <c r="Q666" s="1" t="s">
        <v>3906</v>
      </c>
      <c r="R666" s="1" t="s">
        <v>976</v>
      </c>
      <c r="S666" s="1"/>
      <c r="T666" s="1"/>
    </row>
    <row r="667" spans="1:20" ht="15" customHeight="1" x14ac:dyDescent="0.25">
      <c r="A667" t="s">
        <v>1589</v>
      </c>
      <c r="B667" t="s">
        <v>505</v>
      </c>
      <c r="C667" s="35">
        <v>33327</v>
      </c>
      <c r="D667" s="1" t="str">
        <f>LEFT(PLAYERIDMAP[[#This Row],[PLAYERNAME]],FIND(" ",PLAYERIDMAP[[#This Row],[PLAYERNAME]],1))</f>
        <v xml:space="preserve">Jake </v>
      </c>
      <c r="E667" s="1" t="str">
        <f>MID(PLAYERIDMAP[PLAYERNAME],FIND(" ",PLAYERIDMAP[PLAYERNAME],1)+1,255)</f>
        <v>Marisnick</v>
      </c>
      <c r="F667" t="s">
        <v>1057</v>
      </c>
      <c r="G667" t="s">
        <v>1222</v>
      </c>
      <c r="H667" s="2">
        <v>11339</v>
      </c>
      <c r="I667">
        <v>545350</v>
      </c>
      <c r="J667" t="s">
        <v>505</v>
      </c>
      <c r="K667" s="3" t="s">
        <v>2205</v>
      </c>
      <c r="L667" s="3" t="s">
        <v>2205</v>
      </c>
      <c r="M667" s="3" t="s">
        <v>2205</v>
      </c>
      <c r="N667" s="3" t="s">
        <v>2205</v>
      </c>
      <c r="O667" s="3" t="s">
        <v>2205</v>
      </c>
      <c r="P667" s="1">
        <v>9340</v>
      </c>
      <c r="Q667" s="1" t="s">
        <v>3907</v>
      </c>
      <c r="R667" s="1" t="s">
        <v>505</v>
      </c>
      <c r="S667" s="1">
        <v>31195</v>
      </c>
      <c r="T667" s="1" t="s">
        <v>505</v>
      </c>
    </row>
    <row r="668" spans="1:20" ht="15" customHeight="1" x14ac:dyDescent="0.25">
      <c r="A668" t="s">
        <v>1360</v>
      </c>
      <c r="B668" t="s">
        <v>540</v>
      </c>
      <c r="C668" s="35">
        <v>30637</v>
      </c>
      <c r="D668" s="1" t="str">
        <f>LEFT(PLAYERIDMAP[[#This Row],[PLAYERNAME]],FIND(" ",PLAYERIDMAP[[#This Row],[PLAYERNAME]],1))</f>
        <v xml:space="preserve">Nick </v>
      </c>
      <c r="E668" s="1" t="str">
        <f>MID(PLAYERIDMAP[PLAYERNAME],FIND(" ",PLAYERIDMAP[PLAYERNAME],1)+1,255)</f>
        <v>Markakis</v>
      </c>
      <c r="F668" t="s">
        <v>1033</v>
      </c>
      <c r="G668" t="s">
        <v>1222</v>
      </c>
      <c r="H668" s="2">
        <v>5930</v>
      </c>
      <c r="I668">
        <v>455976</v>
      </c>
      <c r="J668" t="s">
        <v>540</v>
      </c>
      <c r="K668" s="1">
        <v>547591</v>
      </c>
      <c r="L668" s="1" t="s">
        <v>540</v>
      </c>
      <c r="M668" s="1" t="s">
        <v>3908</v>
      </c>
      <c r="N668" s="1" t="s">
        <v>3909</v>
      </c>
      <c r="O668" s="1" t="s">
        <v>1360</v>
      </c>
      <c r="P668" s="1">
        <v>7707</v>
      </c>
      <c r="Q668" s="1" t="s">
        <v>3910</v>
      </c>
      <c r="R668" s="1" t="s">
        <v>540</v>
      </c>
      <c r="S668" s="1">
        <v>6478</v>
      </c>
      <c r="T668" s="1" t="s">
        <v>540</v>
      </c>
    </row>
    <row r="669" spans="1:20" ht="15" customHeight="1" x14ac:dyDescent="0.25">
      <c r="A669" t="s">
        <v>1727</v>
      </c>
      <c r="B669" t="s">
        <v>849</v>
      </c>
      <c r="C669" s="35">
        <v>30238</v>
      </c>
      <c r="D669" s="1" t="str">
        <f>LEFT(PLAYERIDMAP[[#This Row],[PLAYERNAME]],FIND(" ",PLAYERIDMAP[[#This Row],[PLAYERNAME]],1))</f>
        <v xml:space="preserve">Carlos </v>
      </c>
      <c r="E669" s="1" t="str">
        <f>MID(PLAYERIDMAP[PLAYERNAME],FIND(" ",PLAYERIDMAP[PLAYERNAME],1)+1,255)</f>
        <v>Marmol</v>
      </c>
      <c r="F669" t="s">
        <v>1055</v>
      </c>
      <c r="G669" t="s">
        <v>2163</v>
      </c>
      <c r="H669" s="2">
        <v>2790</v>
      </c>
      <c r="I669">
        <v>461791</v>
      </c>
      <c r="J669" t="s">
        <v>849</v>
      </c>
      <c r="K669" s="1">
        <v>580591</v>
      </c>
      <c r="L669" s="1" t="s">
        <v>849</v>
      </c>
      <c r="M669" s="1" t="s">
        <v>3911</v>
      </c>
      <c r="N669" s="1" t="s">
        <v>3912</v>
      </c>
      <c r="O669" s="1" t="s">
        <v>1727</v>
      </c>
      <c r="P669" s="1">
        <v>7789</v>
      </c>
      <c r="Q669" s="1" t="s">
        <v>3913</v>
      </c>
      <c r="R669" s="1" t="s">
        <v>849</v>
      </c>
      <c r="S669" s="1">
        <v>28486</v>
      </c>
      <c r="T669" s="1" t="s">
        <v>849</v>
      </c>
    </row>
    <row r="670" spans="1:20" ht="15" customHeight="1" x14ac:dyDescent="0.25">
      <c r="A670" t="s">
        <v>2015</v>
      </c>
      <c r="B670" t="s">
        <v>929</v>
      </c>
      <c r="C670" s="35">
        <v>32756</v>
      </c>
      <c r="D670" s="1" t="str">
        <f>LEFT(PLAYERIDMAP[[#This Row],[PLAYERNAME]],FIND(" ",PLAYERIDMAP[[#This Row],[PLAYERNAME]],1))</f>
        <v xml:space="preserve">Nick </v>
      </c>
      <c r="E670" s="1" t="str">
        <f>MID(PLAYERIDMAP[PLAYERNAME],FIND(" ",PLAYERIDMAP[PLAYERNAME],1)+1,255)</f>
        <v>Maronde</v>
      </c>
      <c r="F670" t="s">
        <v>1035</v>
      </c>
      <c r="G670" t="s">
        <v>2163</v>
      </c>
      <c r="H670" s="2">
        <v>12530</v>
      </c>
      <c r="I670">
        <v>543488</v>
      </c>
      <c r="J670" t="s">
        <v>929</v>
      </c>
      <c r="K670" s="1">
        <v>1947823</v>
      </c>
      <c r="L670" s="1" t="s">
        <v>929</v>
      </c>
      <c r="M670" s="3" t="s">
        <v>2205</v>
      </c>
      <c r="N670" s="3" t="s">
        <v>2205</v>
      </c>
      <c r="O670" s="1" t="s">
        <v>2015</v>
      </c>
      <c r="P670" s="1">
        <v>9280</v>
      </c>
      <c r="Q670" s="1" t="s">
        <v>3914</v>
      </c>
      <c r="R670" s="1" t="s">
        <v>929</v>
      </c>
      <c r="S670" s="1">
        <v>32138</v>
      </c>
      <c r="T670" s="1" t="s">
        <v>929</v>
      </c>
    </row>
    <row r="671" spans="1:20" ht="15" customHeight="1" x14ac:dyDescent="0.25">
      <c r="A671" t="s">
        <v>1807</v>
      </c>
      <c r="B671" t="s">
        <v>799</v>
      </c>
      <c r="C671" s="35">
        <v>28723</v>
      </c>
      <c r="D671" s="1" t="str">
        <f>LEFT(PLAYERIDMAP[[#This Row],[PLAYERNAME]],FIND(" ",PLAYERIDMAP[[#This Row],[PLAYERNAME]],1))</f>
        <v xml:space="preserve">Jason </v>
      </c>
      <c r="E671" s="1" t="str">
        <f>MID(PLAYERIDMAP[PLAYERNAME],FIND(" ",PLAYERIDMAP[PLAYERNAME],1)+1,255)</f>
        <v>Marquis</v>
      </c>
      <c r="F671" t="s">
        <v>1051</v>
      </c>
      <c r="G671" t="s">
        <v>2163</v>
      </c>
      <c r="H671" s="2">
        <v>105</v>
      </c>
      <c r="I671">
        <v>150302</v>
      </c>
      <c r="J671" t="s">
        <v>799</v>
      </c>
      <c r="K671" s="1">
        <v>127096</v>
      </c>
      <c r="L671" s="1" t="s">
        <v>799</v>
      </c>
      <c r="M671" s="1" t="s">
        <v>3915</v>
      </c>
      <c r="N671" s="1" t="s">
        <v>3916</v>
      </c>
      <c r="O671" s="1" t="s">
        <v>1807</v>
      </c>
      <c r="P671" s="1">
        <v>6493</v>
      </c>
      <c r="Q671" s="1" t="s">
        <v>3917</v>
      </c>
      <c r="R671" s="1" t="s">
        <v>799</v>
      </c>
      <c r="S671" s="1">
        <v>4409</v>
      </c>
      <c r="T671" s="1" t="s">
        <v>799</v>
      </c>
    </row>
    <row r="672" spans="1:20" ht="15" customHeight="1" x14ac:dyDescent="0.25">
      <c r="A672" t="s">
        <v>1778</v>
      </c>
      <c r="B672" t="s">
        <v>846</v>
      </c>
      <c r="C672" s="35">
        <v>30193</v>
      </c>
      <c r="D672" s="1" t="str">
        <f>LEFT(PLAYERIDMAP[[#This Row],[PLAYERNAME]],FIND(" ",PLAYERIDMAP[[#This Row],[PLAYERNAME]],1))</f>
        <v xml:space="preserve">Sean </v>
      </c>
      <c r="E672" s="1" t="str">
        <f>MID(PLAYERIDMAP[PLAYERNAME],FIND(" ",PLAYERIDMAP[PLAYERNAME],1)+1,255)</f>
        <v>Marshall</v>
      </c>
      <c r="F672" t="s">
        <v>1040</v>
      </c>
      <c r="G672" t="s">
        <v>2163</v>
      </c>
      <c r="H672" s="2">
        <v>5905</v>
      </c>
      <c r="I672">
        <v>445156</v>
      </c>
      <c r="J672" t="s">
        <v>846</v>
      </c>
      <c r="K672" s="1">
        <v>580592</v>
      </c>
      <c r="L672" s="1" t="s">
        <v>846</v>
      </c>
      <c r="M672" s="1" t="s">
        <v>3918</v>
      </c>
      <c r="N672" s="1" t="s">
        <v>3919</v>
      </c>
      <c r="O672" s="1" t="s">
        <v>1778</v>
      </c>
      <c r="P672" s="1">
        <v>7718</v>
      </c>
      <c r="Q672" s="1" t="s">
        <v>3920</v>
      </c>
      <c r="R672" s="1" t="s">
        <v>846</v>
      </c>
      <c r="S672" s="1">
        <v>6489</v>
      </c>
      <c r="T672" s="1" t="s">
        <v>846</v>
      </c>
    </row>
    <row r="673" spans="1:20" ht="15" customHeight="1" x14ac:dyDescent="0.25">
      <c r="A673" t="s">
        <v>1305</v>
      </c>
      <c r="B673" t="s">
        <v>455</v>
      </c>
      <c r="C673" s="35">
        <v>31589</v>
      </c>
      <c r="D673" s="1" t="str">
        <f>LEFT(PLAYERIDMAP[[#This Row],[PLAYERNAME]],FIND(" ",PLAYERIDMAP[[#This Row],[PLAYERNAME]],1))</f>
        <v xml:space="preserve">Lou </v>
      </c>
      <c r="E673" s="1" t="str">
        <f>MID(PLAYERIDMAP[PLAYERNAME],FIND(" ",PLAYERIDMAP[PLAYERNAME],1)+1,255)</f>
        <v>Marson</v>
      </c>
      <c r="F673" t="s">
        <v>1034</v>
      </c>
      <c r="G673" t="s">
        <v>1215</v>
      </c>
      <c r="H673" s="2">
        <v>7610</v>
      </c>
      <c r="I673">
        <v>453974</v>
      </c>
      <c r="J673" t="s">
        <v>455</v>
      </c>
      <c r="K673" s="1">
        <v>1184318</v>
      </c>
      <c r="L673" s="1" t="s">
        <v>455</v>
      </c>
      <c r="M673" s="1" t="s">
        <v>3921</v>
      </c>
      <c r="N673" s="1" t="s">
        <v>3922</v>
      </c>
      <c r="O673" s="1" t="s">
        <v>1305</v>
      </c>
      <c r="P673" s="1">
        <v>8356</v>
      </c>
      <c r="Q673" s="1" t="s">
        <v>3923</v>
      </c>
      <c r="R673" s="1" t="s">
        <v>455</v>
      </c>
      <c r="S673" s="1">
        <v>29241</v>
      </c>
      <c r="T673" s="1" t="s">
        <v>455</v>
      </c>
    </row>
    <row r="674" spans="1:20" x14ac:dyDescent="0.25">
      <c r="A674" t="s">
        <v>2071</v>
      </c>
      <c r="B674" t="s">
        <v>3924</v>
      </c>
      <c r="C674" s="35">
        <v>31650</v>
      </c>
      <c r="D674" s="1" t="str">
        <f>LEFT(PLAYERIDMAP[[#This Row],[PLAYERNAME]],FIND(" ",PLAYERIDMAP[[#This Row],[PLAYERNAME]],1))</f>
        <v xml:space="preserve">Luis </v>
      </c>
      <c r="E674" s="1" t="str">
        <f>MID(PLAYERIDMAP[PLAYERNAME],FIND(" ",PLAYERIDMAP[PLAYERNAME],1)+1,255)</f>
        <v>Marte</v>
      </c>
      <c r="F674" t="s">
        <v>1030</v>
      </c>
      <c r="G674" t="s">
        <v>2163</v>
      </c>
      <c r="H674" s="2">
        <v>8651</v>
      </c>
      <c r="I674">
        <v>501687</v>
      </c>
      <c r="J674" t="s">
        <v>3924</v>
      </c>
      <c r="K674" s="1">
        <v>1894634</v>
      </c>
      <c r="L674" s="1" t="s">
        <v>3924</v>
      </c>
      <c r="M674" s="3" t="s">
        <v>2205</v>
      </c>
      <c r="N674" s="1" t="s">
        <v>3925</v>
      </c>
      <c r="O674" s="1" t="s">
        <v>2071</v>
      </c>
      <c r="P674" s="1">
        <v>9037</v>
      </c>
      <c r="Q674" s="1" t="s">
        <v>3926</v>
      </c>
      <c r="R674" s="1" t="s">
        <v>3924</v>
      </c>
      <c r="S674" s="1">
        <v>32024</v>
      </c>
      <c r="T674" s="1" t="s">
        <v>3924</v>
      </c>
    </row>
    <row r="675" spans="1:20" x14ac:dyDescent="0.25">
      <c r="A675" t="s">
        <v>1624</v>
      </c>
      <c r="B675" t="s">
        <v>74</v>
      </c>
      <c r="C675" s="35">
        <v>32425</v>
      </c>
      <c r="D675" s="1" t="str">
        <f>LEFT(PLAYERIDMAP[[#This Row],[PLAYERNAME]],FIND(" ",PLAYERIDMAP[[#This Row],[PLAYERNAME]],1))</f>
        <v xml:space="preserve">Starling </v>
      </c>
      <c r="E675" s="1" t="str">
        <f>MID(PLAYERIDMAP[PLAYERNAME],FIND(" ",PLAYERIDMAP[PLAYERNAME],1)+1,255)</f>
        <v>Marte</v>
      </c>
      <c r="F675" t="s">
        <v>1048</v>
      </c>
      <c r="G675" t="s">
        <v>1222</v>
      </c>
      <c r="H675" s="2">
        <v>9241</v>
      </c>
      <c r="I675">
        <v>516782</v>
      </c>
      <c r="J675" t="s">
        <v>74</v>
      </c>
      <c r="K675" s="1">
        <v>1741213</v>
      </c>
      <c r="L675" s="1" t="s">
        <v>74</v>
      </c>
      <c r="M675" s="3" t="s">
        <v>2205</v>
      </c>
      <c r="N675" s="3" t="s">
        <v>2205</v>
      </c>
      <c r="O675" s="1" t="s">
        <v>1624</v>
      </c>
      <c r="P675" s="1">
        <v>9118</v>
      </c>
      <c r="Q675" s="1" t="s">
        <v>3927</v>
      </c>
      <c r="R675" s="1" t="s">
        <v>74</v>
      </c>
      <c r="S675" s="1">
        <v>30830</v>
      </c>
      <c r="T675" s="1" t="s">
        <v>74</v>
      </c>
    </row>
    <row r="676" spans="1:20" ht="15" customHeight="1" x14ac:dyDescent="0.25">
      <c r="A676" t="s">
        <v>2037</v>
      </c>
      <c r="B676" t="s">
        <v>919</v>
      </c>
      <c r="C676" s="35">
        <v>29533</v>
      </c>
      <c r="D676" s="1" t="str">
        <f>LEFT(PLAYERIDMAP[[#This Row],[PLAYERNAME]],FIND(" ",PLAYERIDMAP[[#This Row],[PLAYERNAME]],1))</f>
        <v xml:space="preserve">Victor </v>
      </c>
      <c r="E676" s="1" t="str">
        <f>MID(PLAYERIDMAP[PLAYERNAME],FIND(" ",PLAYERIDMAP[PLAYERNAME],1)+1,255)</f>
        <v>Marte</v>
      </c>
      <c r="F676" t="s">
        <v>1031</v>
      </c>
      <c r="G676" t="s">
        <v>2163</v>
      </c>
      <c r="H676" s="2">
        <v>5158</v>
      </c>
      <c r="I676">
        <v>469690</v>
      </c>
      <c r="J676" t="s">
        <v>919</v>
      </c>
      <c r="K676" s="1">
        <v>1663441</v>
      </c>
      <c r="L676" s="1" t="s">
        <v>919</v>
      </c>
      <c r="M676" s="1" t="s">
        <v>3928</v>
      </c>
      <c r="N676" s="1" t="s">
        <v>3929</v>
      </c>
      <c r="O676" s="1" t="s">
        <v>2037</v>
      </c>
      <c r="P676" s="1">
        <v>8582</v>
      </c>
      <c r="Q676" s="1" t="s">
        <v>3930</v>
      </c>
      <c r="R676" s="1" t="s">
        <v>919</v>
      </c>
      <c r="S676" s="1">
        <v>30377</v>
      </c>
      <c r="T676" s="1" t="s">
        <v>919</v>
      </c>
    </row>
    <row r="677" spans="1:20" ht="15" customHeight="1" x14ac:dyDescent="0.25">
      <c r="A677" t="s">
        <v>3931</v>
      </c>
      <c r="B677" t="s">
        <v>840</v>
      </c>
      <c r="C677" s="35">
        <v>33502</v>
      </c>
      <c r="D677" s="1" t="str">
        <f>LEFT(PLAYERIDMAP[[#This Row],[PLAYERNAME]],FIND(" ",PLAYERIDMAP[[#This Row],[PLAYERNAME]],1))</f>
        <v xml:space="preserve">Carlos </v>
      </c>
      <c r="E677" s="1" t="str">
        <f>MID(PLAYERIDMAP[PLAYERNAME],FIND(" ",PLAYERIDMAP[PLAYERNAME],1)+1,255)</f>
        <v>Martinez</v>
      </c>
      <c r="F677" s="1" t="s">
        <v>1031</v>
      </c>
      <c r="G677" t="s">
        <v>2163</v>
      </c>
      <c r="H677" s="2">
        <v>11682</v>
      </c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>
        <v>31340</v>
      </c>
      <c r="T677" s="1" t="s">
        <v>840</v>
      </c>
    </row>
    <row r="678" spans="1:20" ht="15" customHeight="1" x14ac:dyDescent="0.25">
      <c r="A678" t="s">
        <v>1866</v>
      </c>
      <c r="B678" t="s">
        <v>921</v>
      </c>
      <c r="C678" s="35">
        <v>30016</v>
      </c>
      <c r="D678" s="1" t="str">
        <f>LEFT(PLAYERIDMAP[[#This Row],[PLAYERNAME]],FIND(" ",PLAYERIDMAP[[#This Row],[PLAYERNAME]],1))</f>
        <v xml:space="preserve">Cristhian </v>
      </c>
      <c r="E678" s="1" t="str">
        <f>MID(PLAYERIDMAP[PLAYERNAME],FIND(" ",PLAYERIDMAP[PLAYERNAME],1)+1,255)</f>
        <v>Martinez</v>
      </c>
      <c r="F678" t="s">
        <v>1041</v>
      </c>
      <c r="G678" t="s">
        <v>2163</v>
      </c>
      <c r="H678" s="2">
        <v>5337</v>
      </c>
      <c r="I678">
        <v>450852</v>
      </c>
      <c r="J678" t="s">
        <v>921</v>
      </c>
      <c r="K678" s="1">
        <v>1679140</v>
      </c>
      <c r="L678" s="1" t="s">
        <v>921</v>
      </c>
      <c r="M678" s="1" t="s">
        <v>3932</v>
      </c>
      <c r="N678" s="1" t="s">
        <v>3933</v>
      </c>
      <c r="O678" s="1" t="s">
        <v>1866</v>
      </c>
      <c r="P678" s="1">
        <v>8481</v>
      </c>
      <c r="Q678" s="1" t="s">
        <v>3934</v>
      </c>
      <c r="R678" s="1" t="s">
        <v>921</v>
      </c>
      <c r="S678" s="1">
        <v>30362</v>
      </c>
      <c r="T678" s="1" t="s">
        <v>921</v>
      </c>
    </row>
    <row r="679" spans="1:20" x14ac:dyDescent="0.25">
      <c r="A679" t="s">
        <v>1539</v>
      </c>
      <c r="B679" t="s">
        <v>519</v>
      </c>
      <c r="C679" s="35">
        <v>32426</v>
      </c>
      <c r="D679" s="1" t="str">
        <f>LEFT(PLAYERIDMAP[[#This Row],[PLAYERNAME]],FIND(" ",PLAYERIDMAP[[#This Row],[PLAYERNAME]],1))</f>
        <v xml:space="preserve">Fernando </v>
      </c>
      <c r="E679" s="1" t="str">
        <f>MID(PLAYERIDMAP[PLAYERNAME],FIND(" ",PLAYERIDMAP[PLAYERNAME],1)+1,255)</f>
        <v>Martinez</v>
      </c>
      <c r="F679" t="s">
        <v>1053</v>
      </c>
      <c r="G679" t="s">
        <v>1222</v>
      </c>
      <c r="H679" s="2">
        <v>9210</v>
      </c>
      <c r="I679">
        <v>494686</v>
      </c>
      <c r="J679" t="s">
        <v>519</v>
      </c>
      <c r="K679" s="1">
        <v>1099379</v>
      </c>
      <c r="L679" s="1" t="s">
        <v>519</v>
      </c>
      <c r="M679" s="1" t="s">
        <v>3935</v>
      </c>
      <c r="N679" s="1" t="s">
        <v>3936</v>
      </c>
      <c r="O679" s="1" t="s">
        <v>1539</v>
      </c>
      <c r="P679" s="1">
        <v>8408</v>
      </c>
      <c r="Q679" s="1" t="s">
        <v>3937</v>
      </c>
      <c r="R679" s="1" t="s">
        <v>519</v>
      </c>
      <c r="S679" s="1"/>
      <c r="T679" s="1"/>
    </row>
    <row r="680" spans="1:20" x14ac:dyDescent="0.25">
      <c r="A680" t="s">
        <v>1192</v>
      </c>
      <c r="B680" t="s">
        <v>323</v>
      </c>
      <c r="C680" s="35">
        <v>32010</v>
      </c>
      <c r="D680" s="1" t="str">
        <f>LEFT(PLAYERIDMAP[[#This Row],[PLAYERNAME]],FIND(" ",PLAYERIDMAP[[#This Row],[PLAYERNAME]],1))</f>
        <v xml:space="preserve">J.D. </v>
      </c>
      <c r="E680" s="1" t="str">
        <f>MID(PLAYERIDMAP[PLAYERNAME],FIND(" ",PLAYERIDMAP[PLAYERNAME],1)+1,255)</f>
        <v>Martinez</v>
      </c>
      <c r="F680" t="s">
        <v>1053</v>
      </c>
      <c r="G680" t="s">
        <v>1222</v>
      </c>
      <c r="H680" s="2">
        <v>6184</v>
      </c>
      <c r="I680">
        <v>502110</v>
      </c>
      <c r="J680" t="s">
        <v>323</v>
      </c>
      <c r="K680" s="1">
        <v>1795780</v>
      </c>
      <c r="L680" s="1" t="s">
        <v>323</v>
      </c>
      <c r="M680" s="3" t="s">
        <v>2205</v>
      </c>
      <c r="N680" s="1" t="s">
        <v>3938</v>
      </c>
      <c r="O680" s="1" t="s">
        <v>1192</v>
      </c>
      <c r="P680" s="1">
        <v>9002</v>
      </c>
      <c r="Q680" s="1" t="s">
        <v>3939</v>
      </c>
      <c r="R680" s="1" t="s">
        <v>323</v>
      </c>
      <c r="S680" s="1">
        <v>31065</v>
      </c>
      <c r="T680" s="1" t="s">
        <v>323</v>
      </c>
    </row>
    <row r="681" spans="1:20" x14ac:dyDescent="0.25">
      <c r="A681" t="s">
        <v>1199</v>
      </c>
      <c r="B681" t="s">
        <v>108</v>
      </c>
      <c r="C681" s="35">
        <v>32208</v>
      </c>
      <c r="D681" s="1" t="str">
        <f>LEFT(PLAYERIDMAP[[#This Row],[PLAYERNAME]],FIND(" ",PLAYERIDMAP[[#This Row],[PLAYERNAME]],1))</f>
        <v xml:space="preserve">Leonys </v>
      </c>
      <c r="E681" s="1" t="str">
        <f>MID(PLAYERIDMAP[PLAYERNAME],FIND(" ",PLAYERIDMAP[PLAYERNAME],1)+1,255)</f>
        <v>Martin</v>
      </c>
      <c r="F681" t="s">
        <v>1036</v>
      </c>
      <c r="G681" t="s">
        <v>1222</v>
      </c>
      <c r="H681" s="2">
        <v>11846</v>
      </c>
      <c r="I681">
        <v>547982</v>
      </c>
      <c r="J681" t="s">
        <v>108</v>
      </c>
      <c r="K681" s="1">
        <v>1827526</v>
      </c>
      <c r="L681" s="1" t="s">
        <v>108</v>
      </c>
      <c r="M681" s="3" t="s">
        <v>2205</v>
      </c>
      <c r="N681" s="1" t="s">
        <v>3940</v>
      </c>
      <c r="O681" s="1" t="s">
        <v>1199</v>
      </c>
      <c r="P681" s="1">
        <v>8922</v>
      </c>
      <c r="Q681" s="1" t="s">
        <v>3941</v>
      </c>
      <c r="R681" s="1" t="s">
        <v>108</v>
      </c>
      <c r="S681" s="1">
        <v>31588</v>
      </c>
      <c r="T681" s="1" t="s">
        <v>108</v>
      </c>
    </row>
    <row r="682" spans="1:20" ht="15" customHeight="1" x14ac:dyDescent="0.25">
      <c r="A682" t="s">
        <v>1084</v>
      </c>
      <c r="B682" t="s">
        <v>3942</v>
      </c>
      <c r="C682" s="35">
        <v>31140</v>
      </c>
      <c r="D682" s="1" t="str">
        <f>LEFT(PLAYERIDMAP[[#This Row],[PLAYERNAME]],FIND(" ",PLAYERIDMAP[[#This Row],[PLAYERNAME]],1))</f>
        <v xml:space="preserve">Luis </v>
      </c>
      <c r="E682" s="1" t="str">
        <f>MID(PLAYERIDMAP[PLAYERNAME],FIND(" ",PLAYERIDMAP[PLAYERNAME],1)+1,255)</f>
        <v>Martinez</v>
      </c>
      <c r="F682" t="s">
        <v>1033</v>
      </c>
      <c r="G682" t="s">
        <v>1215</v>
      </c>
      <c r="H682" s="2">
        <v>2481</v>
      </c>
      <c r="I682">
        <v>446208</v>
      </c>
      <c r="J682" t="s">
        <v>3942</v>
      </c>
      <c r="K682" s="1">
        <v>1784684</v>
      </c>
      <c r="L682" s="1" t="s">
        <v>3942</v>
      </c>
      <c r="M682" s="3" t="s">
        <v>2205</v>
      </c>
      <c r="N682" s="1" t="s">
        <v>3943</v>
      </c>
      <c r="O682" s="1" t="s">
        <v>1084</v>
      </c>
      <c r="P682" s="1">
        <v>8985</v>
      </c>
      <c r="Q682" s="1" t="s">
        <v>3944</v>
      </c>
      <c r="R682" s="1" t="s">
        <v>3942</v>
      </c>
      <c r="S682" s="1"/>
      <c r="T682" s="1"/>
    </row>
    <row r="683" spans="1:20" ht="15" customHeight="1" x14ac:dyDescent="0.25">
      <c r="A683" t="s">
        <v>1410</v>
      </c>
      <c r="B683" t="s">
        <v>513</v>
      </c>
      <c r="C683" s="35">
        <v>30210</v>
      </c>
      <c r="D683" s="1" t="str">
        <f>LEFT(PLAYERIDMAP[[#This Row],[PLAYERNAME]],FIND(" ",PLAYERIDMAP[[#This Row],[PLAYERNAME]],1))</f>
        <v xml:space="preserve">Michael </v>
      </c>
      <c r="E683" s="1" t="str">
        <f>MID(PLAYERIDMAP[PLAYERNAME],FIND(" ",PLAYERIDMAP[PLAYERNAME],1)+1,255)</f>
        <v>Martinez</v>
      </c>
      <c r="F683" t="s">
        <v>1054</v>
      </c>
      <c r="G683" t="s">
        <v>5</v>
      </c>
      <c r="H683" s="2">
        <v>7358</v>
      </c>
      <c r="I683">
        <v>492841</v>
      </c>
      <c r="J683" t="s">
        <v>513</v>
      </c>
      <c r="K683" s="1">
        <v>1670362</v>
      </c>
      <c r="L683" s="1" t="s">
        <v>513</v>
      </c>
      <c r="M683" s="3" t="s">
        <v>2205</v>
      </c>
      <c r="N683" s="1" t="s">
        <v>3945</v>
      </c>
      <c r="O683" s="1" t="s">
        <v>1410</v>
      </c>
      <c r="P683" s="1">
        <v>8887</v>
      </c>
      <c r="Q683" s="1" t="s">
        <v>3946</v>
      </c>
      <c r="R683" s="1" t="s">
        <v>513</v>
      </c>
      <c r="S683" s="1">
        <v>30986</v>
      </c>
      <c r="T683" s="1" t="s">
        <v>513</v>
      </c>
    </row>
    <row r="684" spans="1:20" ht="15" customHeight="1" x14ac:dyDescent="0.25">
      <c r="A684" t="s">
        <v>1268</v>
      </c>
      <c r="B684" t="s">
        <v>156</v>
      </c>
      <c r="C684" s="35">
        <v>30362</v>
      </c>
      <c r="D684" s="1" t="str">
        <f>LEFT(PLAYERIDMAP[[#This Row],[PLAYERNAME]],FIND(" ",PLAYERIDMAP[[#This Row],[PLAYERNAME]],1))</f>
        <v xml:space="preserve">Russell </v>
      </c>
      <c r="E684" s="1" t="str">
        <f>MID(PLAYERIDMAP[PLAYERNAME],FIND(" ",PLAYERIDMAP[PLAYERNAME],1)+1,255)</f>
        <v>Martin</v>
      </c>
      <c r="F684" t="s">
        <v>1048</v>
      </c>
      <c r="G684" t="s">
        <v>1215</v>
      </c>
      <c r="H684" s="2">
        <v>4616</v>
      </c>
      <c r="I684">
        <v>431145</v>
      </c>
      <c r="J684" t="s">
        <v>156</v>
      </c>
      <c r="K684" s="1">
        <v>483767</v>
      </c>
      <c r="L684" s="1" t="s">
        <v>156</v>
      </c>
      <c r="M684" s="1" t="s">
        <v>3947</v>
      </c>
      <c r="N684" s="1" t="s">
        <v>3948</v>
      </c>
      <c r="O684" s="1" t="s">
        <v>1268</v>
      </c>
      <c r="P684" s="1">
        <v>7628</v>
      </c>
      <c r="Q684" s="1" t="s">
        <v>3949</v>
      </c>
      <c r="R684" s="1" t="s">
        <v>156</v>
      </c>
      <c r="S684" s="1">
        <v>6390</v>
      </c>
      <c r="T684" s="1" t="s">
        <v>156</v>
      </c>
    </row>
    <row r="685" spans="1:20" ht="15" customHeight="1" x14ac:dyDescent="0.25">
      <c r="A685" t="s">
        <v>1206</v>
      </c>
      <c r="B685" t="s">
        <v>81</v>
      </c>
      <c r="C685" s="35">
        <v>28847</v>
      </c>
      <c r="D685" s="1" t="str">
        <f>LEFT(PLAYERIDMAP[[#This Row],[PLAYERNAME]],FIND(" ",PLAYERIDMAP[[#This Row],[PLAYERNAME]],1))</f>
        <v xml:space="preserve">Victor </v>
      </c>
      <c r="E685" s="1" t="str">
        <f>MID(PLAYERIDMAP[PLAYERNAME],FIND(" ",PLAYERIDMAP[PLAYERNAME],1)+1,255)</f>
        <v>Martinez</v>
      </c>
      <c r="F685" s="1" t="s">
        <v>1030</v>
      </c>
      <c r="G685" t="s">
        <v>4</v>
      </c>
      <c r="H685" s="2">
        <v>393</v>
      </c>
      <c r="I685" s="1">
        <v>400121</v>
      </c>
      <c r="J685" s="1"/>
      <c r="K685" s="1">
        <v>367942</v>
      </c>
      <c r="L685" s="1"/>
      <c r="M685" s="1"/>
      <c r="N685" s="1"/>
      <c r="O685" s="1" t="s">
        <v>1206</v>
      </c>
      <c r="P685" s="1">
        <v>6853</v>
      </c>
      <c r="Q685" s="1"/>
      <c r="R685" s="1"/>
      <c r="S685" s="1">
        <v>5007</v>
      </c>
      <c r="T685" s="1" t="s">
        <v>81</v>
      </c>
    </row>
    <row r="686" spans="1:20" ht="15" customHeight="1" x14ac:dyDescent="0.25">
      <c r="A686" t="s">
        <v>1974</v>
      </c>
      <c r="B686" t="s">
        <v>3950</v>
      </c>
      <c r="C686" s="35">
        <v>30088</v>
      </c>
      <c r="D686" s="1" t="str">
        <f>LEFT(PLAYERIDMAP[[#This Row],[PLAYERNAME]],FIND(" ",PLAYERIDMAP[[#This Row],[PLAYERNAME]],1))</f>
        <v xml:space="preserve">Nick </v>
      </c>
      <c r="E686" s="1" t="str">
        <f>MID(PLAYERIDMAP[PLAYERNAME],FIND(" ",PLAYERIDMAP[PLAYERNAME],1)+1,255)</f>
        <v>Masset</v>
      </c>
      <c r="F686" t="s">
        <v>1040</v>
      </c>
      <c r="G686" t="s">
        <v>2163</v>
      </c>
      <c r="H686" s="2">
        <v>7267</v>
      </c>
      <c r="I686">
        <v>434665</v>
      </c>
      <c r="J686" t="s">
        <v>3950</v>
      </c>
      <c r="K686" s="1">
        <v>541517</v>
      </c>
      <c r="L686" s="1" t="s">
        <v>3950</v>
      </c>
      <c r="M686" s="1" t="s">
        <v>3951</v>
      </c>
      <c r="N686" s="1" t="s">
        <v>3952</v>
      </c>
      <c r="O686" s="1" t="s">
        <v>1974</v>
      </c>
      <c r="P686" s="1">
        <v>7805</v>
      </c>
      <c r="Q686" s="1" t="s">
        <v>3953</v>
      </c>
      <c r="R686" s="1" t="s">
        <v>3950</v>
      </c>
      <c r="S686" s="1">
        <v>28505</v>
      </c>
      <c r="T686" s="1" t="s">
        <v>3950</v>
      </c>
    </row>
    <row r="687" spans="1:20" x14ac:dyDescent="0.25">
      <c r="A687" t="s">
        <v>1724</v>
      </c>
      <c r="B687" t="s">
        <v>579</v>
      </c>
      <c r="C687" s="35">
        <v>31128</v>
      </c>
      <c r="D687" s="1" t="str">
        <f>LEFT(PLAYERIDMAP[[#This Row],[PLAYERNAME]],FIND(" ",PLAYERIDMAP[[#This Row],[PLAYERNAME]],1))</f>
        <v xml:space="preserve">Justin </v>
      </c>
      <c r="E687" s="1" t="str">
        <f>MID(PLAYERIDMAP[PLAYERNAME],FIND(" ",PLAYERIDMAP[PLAYERNAME],1)+1,255)</f>
        <v>Masterson</v>
      </c>
      <c r="F687" t="s">
        <v>1034</v>
      </c>
      <c r="G687" t="s">
        <v>2163</v>
      </c>
      <c r="H687" s="2">
        <v>2038</v>
      </c>
      <c r="I687">
        <v>475416</v>
      </c>
      <c r="J687" t="s">
        <v>579</v>
      </c>
      <c r="K687" s="1">
        <v>1262692</v>
      </c>
      <c r="L687" s="1" t="s">
        <v>579</v>
      </c>
      <c r="M687" s="1" t="s">
        <v>3954</v>
      </c>
      <c r="N687" s="1" t="s">
        <v>3955</v>
      </c>
      <c r="O687" s="1" t="s">
        <v>1724</v>
      </c>
      <c r="P687" s="1">
        <v>8194</v>
      </c>
      <c r="Q687" s="1" t="s">
        <v>3956</v>
      </c>
      <c r="R687" s="1" t="s">
        <v>579</v>
      </c>
      <c r="S687" s="1">
        <v>28977</v>
      </c>
      <c r="T687" s="1" t="s">
        <v>579</v>
      </c>
    </row>
    <row r="688" spans="1:20" ht="15" customHeight="1" x14ac:dyDescent="0.25">
      <c r="A688" t="s">
        <v>1171</v>
      </c>
      <c r="B688" t="s">
        <v>507</v>
      </c>
      <c r="C688" s="35">
        <v>31285</v>
      </c>
      <c r="D688" s="1" t="str">
        <f>LEFT(PLAYERIDMAP[[#This Row],[PLAYERNAME]],FIND(" ",PLAYERIDMAP[[#This Row],[PLAYERNAME]],1))</f>
        <v xml:space="preserve">Darin </v>
      </c>
      <c r="E688" s="1" t="str">
        <f>MID(PLAYERIDMAP[PLAYERNAME],FIND(" ",PLAYERIDMAP[PLAYERNAME],1)+1,255)</f>
        <v>Mastroianni</v>
      </c>
      <c r="F688" t="s">
        <v>1052</v>
      </c>
      <c r="G688" t="s">
        <v>1222</v>
      </c>
      <c r="H688" s="2">
        <v>7316</v>
      </c>
      <c r="I688">
        <v>518991</v>
      </c>
      <c r="J688" t="s">
        <v>507</v>
      </c>
      <c r="K688" s="1">
        <v>1740965</v>
      </c>
      <c r="L688" s="1" t="s">
        <v>507</v>
      </c>
      <c r="M688" s="3" t="s">
        <v>2205</v>
      </c>
      <c r="N688" s="3" t="s">
        <v>2205</v>
      </c>
      <c r="O688" s="1" t="s">
        <v>1171</v>
      </c>
      <c r="P688" s="1">
        <v>9026</v>
      </c>
      <c r="Q688" s="1" t="s">
        <v>3957</v>
      </c>
      <c r="R688" s="1" t="s">
        <v>507</v>
      </c>
      <c r="S688" s="1">
        <v>30807</v>
      </c>
      <c r="T688" s="1" t="s">
        <v>507</v>
      </c>
    </row>
    <row r="689" spans="1:20" ht="15" customHeight="1" x14ac:dyDescent="0.25">
      <c r="A689" t="s">
        <v>1142</v>
      </c>
      <c r="B689" t="s">
        <v>3958</v>
      </c>
      <c r="C689" s="35">
        <v>30155</v>
      </c>
      <c r="D689" s="1" t="str">
        <f>LEFT(PLAYERIDMAP[[#This Row],[PLAYERNAME]],FIND(" ",PLAYERIDMAP[[#This Row],[PLAYERNAME]],1))</f>
        <v xml:space="preserve">Joe </v>
      </c>
      <c r="E689" s="1" t="str">
        <f>MID(PLAYERIDMAP[PLAYERNAME],FIND(" ",PLAYERIDMAP[PLAYERNAME],1)+1,255)</f>
        <v>Mather</v>
      </c>
      <c r="F689" t="s">
        <v>1055</v>
      </c>
      <c r="G689" t="s">
        <v>1222</v>
      </c>
      <c r="H689" s="2">
        <v>3714</v>
      </c>
      <c r="I689">
        <v>458628</v>
      </c>
      <c r="J689" t="s">
        <v>3958</v>
      </c>
      <c r="K689" s="1">
        <v>1350359</v>
      </c>
      <c r="L689" s="1" t="s">
        <v>3958</v>
      </c>
      <c r="M689" s="1" t="s">
        <v>3959</v>
      </c>
      <c r="N689" s="1" t="s">
        <v>3960</v>
      </c>
      <c r="O689" s="1" t="s">
        <v>1142</v>
      </c>
      <c r="P689" s="1">
        <v>8261</v>
      </c>
      <c r="Q689" s="1" t="s">
        <v>3961</v>
      </c>
      <c r="R689" s="1" t="s">
        <v>3958</v>
      </c>
      <c r="S689" s="1"/>
      <c r="T689" s="1"/>
    </row>
    <row r="690" spans="1:20" x14ac:dyDescent="0.25">
      <c r="A690" t="s">
        <v>1341</v>
      </c>
      <c r="B690" t="s">
        <v>369</v>
      </c>
      <c r="C690" s="35">
        <v>30406</v>
      </c>
      <c r="D690" s="1" t="str">
        <f>LEFT(PLAYERIDMAP[[#This Row],[PLAYERNAME]],FIND(" ",PLAYERIDMAP[[#This Row],[PLAYERNAME]],1))</f>
        <v xml:space="preserve">Jeff </v>
      </c>
      <c r="E690" s="1" t="str">
        <f>MID(PLAYERIDMAP[PLAYERNAME],FIND(" ",PLAYERIDMAP[PLAYERNAME],1)+1,255)</f>
        <v>Mathis</v>
      </c>
      <c r="F690" t="s">
        <v>1057</v>
      </c>
      <c r="G690" t="s">
        <v>1215</v>
      </c>
      <c r="H690" s="2">
        <v>3448</v>
      </c>
      <c r="I690">
        <v>425772</v>
      </c>
      <c r="J690" t="s">
        <v>369</v>
      </c>
      <c r="K690" s="1">
        <v>292722</v>
      </c>
      <c r="L690" s="1" t="s">
        <v>369</v>
      </c>
      <c r="M690" s="1" t="s">
        <v>3962</v>
      </c>
      <c r="N690" s="1" t="s">
        <v>3963</v>
      </c>
      <c r="O690" s="1" t="s">
        <v>1341</v>
      </c>
      <c r="P690" s="1">
        <v>7296</v>
      </c>
      <c r="Q690" s="1" t="s">
        <v>3964</v>
      </c>
      <c r="R690" s="1" t="s">
        <v>369</v>
      </c>
      <c r="S690" s="1">
        <v>5921</v>
      </c>
      <c r="T690" s="1" t="s">
        <v>369</v>
      </c>
    </row>
    <row r="691" spans="1:20" x14ac:dyDescent="0.25">
      <c r="A691" t="s">
        <v>1971</v>
      </c>
      <c r="B691" t="s">
        <v>873</v>
      </c>
      <c r="C691" s="35">
        <v>29477</v>
      </c>
      <c r="D691" s="1" t="str">
        <f>LEFT(PLAYERIDMAP[[#This Row],[PLAYERNAME]],FIND(" ",PLAYERIDMAP[[#This Row],[PLAYERNAME]],1))</f>
        <v xml:space="preserve">Daisuke </v>
      </c>
      <c r="E691" s="1" t="str">
        <f>MID(PLAYERIDMAP[PLAYERNAME],FIND(" ",PLAYERIDMAP[PLAYERNAME],1)+1,255)</f>
        <v>Matsuzaka</v>
      </c>
      <c r="F691" t="s">
        <v>1029</v>
      </c>
      <c r="G691" t="s">
        <v>2163</v>
      </c>
      <c r="H691" s="2">
        <v>7775</v>
      </c>
      <c r="I691">
        <v>493137</v>
      </c>
      <c r="J691" t="s">
        <v>873</v>
      </c>
      <c r="K691" s="1">
        <v>1145060</v>
      </c>
      <c r="L691" s="1" t="s">
        <v>873</v>
      </c>
      <c r="M691" s="1" t="s">
        <v>3965</v>
      </c>
      <c r="N691" s="1" t="s">
        <v>3966</v>
      </c>
      <c r="O691" s="1" t="s">
        <v>1971</v>
      </c>
      <c r="P691" s="1">
        <v>7906</v>
      </c>
      <c r="Q691" s="1" t="s">
        <v>3967</v>
      </c>
      <c r="R691" s="1" t="s">
        <v>873</v>
      </c>
      <c r="S691" s="1">
        <v>28631</v>
      </c>
      <c r="T691" s="1" t="s">
        <v>873</v>
      </c>
    </row>
    <row r="692" spans="1:20" x14ac:dyDescent="0.25">
      <c r="A692" t="s">
        <v>1945</v>
      </c>
      <c r="B692" t="s">
        <v>989</v>
      </c>
      <c r="C692" s="35">
        <v>30630</v>
      </c>
      <c r="D692" s="1" t="str">
        <f>LEFT(PLAYERIDMAP[[#This Row],[PLAYERNAME]],FIND(" ",PLAYERIDMAP[[#This Row],[PLAYERNAME]],1))</f>
        <v xml:space="preserve">Ryan </v>
      </c>
      <c r="E692" s="1" t="str">
        <f>MID(PLAYERIDMAP[PLAYERNAME],FIND(" ",PLAYERIDMAP[PLAYERNAME],1)+1,255)</f>
        <v>Mattheus</v>
      </c>
      <c r="F692" t="s">
        <v>1043</v>
      </c>
      <c r="G692" t="s">
        <v>2163</v>
      </c>
      <c r="H692" s="2">
        <v>7169</v>
      </c>
      <c r="I692">
        <v>458919</v>
      </c>
      <c r="J692" t="s">
        <v>989</v>
      </c>
      <c r="K692" s="1">
        <v>1601138</v>
      </c>
      <c r="L692" s="1" t="s">
        <v>989</v>
      </c>
      <c r="M692" s="1" t="s">
        <v>3968</v>
      </c>
      <c r="N692" s="1" t="s">
        <v>3969</v>
      </c>
      <c r="O692" s="1" t="s">
        <v>1945</v>
      </c>
      <c r="P692" s="1">
        <v>8963</v>
      </c>
      <c r="Q692" s="1" t="s">
        <v>3970</v>
      </c>
      <c r="R692" s="1" t="s">
        <v>989</v>
      </c>
      <c r="S692" s="1">
        <v>30350</v>
      </c>
      <c r="T692" s="1" t="s">
        <v>989</v>
      </c>
    </row>
    <row r="693" spans="1:20" ht="15" customHeight="1" x14ac:dyDescent="0.25">
      <c r="A693" t="s">
        <v>1844</v>
      </c>
      <c r="B693" t="s">
        <v>827</v>
      </c>
      <c r="C693" s="35">
        <v>31819</v>
      </c>
      <c r="D693" s="1" t="str">
        <f>LEFT(PLAYERIDMAP[[#This Row],[PLAYERNAME]],FIND(" ",PLAYERIDMAP[[#This Row],[PLAYERNAME]],1))</f>
        <v xml:space="preserve">Brian </v>
      </c>
      <c r="E693" s="1" t="str">
        <f>MID(PLAYERIDMAP[PLAYERNAME],FIND(" ",PLAYERIDMAP[PLAYERNAME],1)+1,255)</f>
        <v>Matusz</v>
      </c>
      <c r="F693" t="s">
        <v>1033</v>
      </c>
      <c r="G693" t="s">
        <v>2163</v>
      </c>
      <c r="H693" s="2">
        <v>2646</v>
      </c>
      <c r="I693">
        <v>451085</v>
      </c>
      <c r="J693" t="s">
        <v>827</v>
      </c>
      <c r="K693" s="1">
        <v>1629067</v>
      </c>
      <c r="L693" s="1" t="s">
        <v>827</v>
      </c>
      <c r="M693" s="1" t="s">
        <v>3971</v>
      </c>
      <c r="N693" s="1" t="s">
        <v>3972</v>
      </c>
      <c r="O693" s="1" t="s">
        <v>1844</v>
      </c>
      <c r="P693" s="1">
        <v>8418</v>
      </c>
      <c r="Q693" s="1" t="s">
        <v>3973</v>
      </c>
      <c r="R693" s="1" t="s">
        <v>827</v>
      </c>
      <c r="S693" s="1">
        <v>29938</v>
      </c>
      <c r="T693" s="1" t="s">
        <v>827</v>
      </c>
    </row>
    <row r="694" spans="1:20" ht="15" customHeight="1" x14ac:dyDescent="0.25">
      <c r="A694" t="s">
        <v>3974</v>
      </c>
      <c r="B694" t="s">
        <v>991</v>
      </c>
      <c r="C694" s="35">
        <v>33057</v>
      </c>
      <c r="D694" s="1" t="str">
        <f>LEFT(PLAYERIDMAP[[#This Row],[PLAYERNAME]],FIND(" ",PLAYERIDMAP[[#This Row],[PLAYERNAME]],1))</f>
        <v xml:space="preserve">Brandon </v>
      </c>
      <c r="E694" s="1" t="str">
        <f>MID(PLAYERIDMAP[PLAYERNAME],FIND(" ",PLAYERIDMAP[PLAYERNAME],1)+1,255)</f>
        <v>Maurer</v>
      </c>
      <c r="F694" s="1" t="s">
        <v>1049</v>
      </c>
      <c r="G694" t="s">
        <v>2163</v>
      </c>
      <c r="H694" s="2">
        <v>4878</v>
      </c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>
        <v>32595</v>
      </c>
      <c r="T694" s="1" t="s">
        <v>991</v>
      </c>
    </row>
    <row r="695" spans="1:20" ht="15" customHeight="1" x14ac:dyDescent="0.25">
      <c r="A695" t="s">
        <v>1213</v>
      </c>
      <c r="B695" t="s">
        <v>126</v>
      </c>
      <c r="C695" s="35">
        <v>30425</v>
      </c>
      <c r="D695" s="1" t="str">
        <f>LEFT(PLAYERIDMAP[[#This Row],[PLAYERNAME]],FIND(" ",PLAYERIDMAP[[#This Row],[PLAYERNAME]],1))</f>
        <v xml:space="preserve">Joe </v>
      </c>
      <c r="E695" s="1" t="str">
        <f>MID(PLAYERIDMAP[PLAYERNAME],FIND(" ",PLAYERIDMAP[PLAYERNAME],1)+1,255)</f>
        <v>Mauer</v>
      </c>
      <c r="F695" t="s">
        <v>1052</v>
      </c>
      <c r="G695" t="s">
        <v>1215</v>
      </c>
      <c r="H695" s="2">
        <v>1857</v>
      </c>
      <c r="I695">
        <v>408045</v>
      </c>
      <c r="J695" t="s">
        <v>126</v>
      </c>
      <c r="K695" s="1">
        <v>288970</v>
      </c>
      <c r="L695" s="1" t="s">
        <v>126</v>
      </c>
      <c r="M695" s="1" t="s">
        <v>3975</v>
      </c>
      <c r="N695" s="1" t="s">
        <v>3976</v>
      </c>
      <c r="O695" s="1" t="s">
        <v>1213</v>
      </c>
      <c r="P695" s="1">
        <v>7062</v>
      </c>
      <c r="Q695" s="1" t="s">
        <v>3977</v>
      </c>
      <c r="R695" s="1" t="s">
        <v>126</v>
      </c>
      <c r="S695" s="1">
        <v>5378</v>
      </c>
      <c r="T695" s="1" t="s">
        <v>126</v>
      </c>
    </row>
    <row r="696" spans="1:20" x14ac:dyDescent="0.25">
      <c r="A696" t="s">
        <v>1182</v>
      </c>
      <c r="B696" t="s">
        <v>295</v>
      </c>
      <c r="C696" s="35">
        <v>30626</v>
      </c>
      <c r="D696" s="1" t="str">
        <f>LEFT(PLAYERIDMAP[[#This Row],[PLAYERNAME]],FIND(" ",PLAYERIDMAP[[#This Row],[PLAYERNAME]],1))</f>
        <v xml:space="preserve">Justin </v>
      </c>
      <c r="E696" s="1" t="str">
        <f>MID(PLAYERIDMAP[PLAYERNAME],FIND(" ",PLAYERIDMAP[PLAYERNAME],1)+1,255)</f>
        <v>Maxwell</v>
      </c>
      <c r="F696" t="s">
        <v>1046</v>
      </c>
      <c r="G696" t="s">
        <v>1222</v>
      </c>
      <c r="H696" s="2">
        <v>6827</v>
      </c>
      <c r="I696">
        <v>452239</v>
      </c>
      <c r="J696" t="s">
        <v>295</v>
      </c>
      <c r="K696" s="1">
        <v>1208665</v>
      </c>
      <c r="L696" s="1" t="s">
        <v>295</v>
      </c>
      <c r="M696" s="1" t="s">
        <v>3978</v>
      </c>
      <c r="N696" s="1" t="s">
        <v>3979</v>
      </c>
      <c r="O696" s="1" t="s">
        <v>1182</v>
      </c>
      <c r="P696" s="1">
        <v>8124</v>
      </c>
      <c r="Q696" s="1" t="s">
        <v>3980</v>
      </c>
      <c r="R696" s="1" t="s">
        <v>295</v>
      </c>
      <c r="S696" s="1">
        <v>28896</v>
      </c>
      <c r="T696" s="1" t="s">
        <v>295</v>
      </c>
    </row>
    <row r="697" spans="1:20" ht="15" customHeight="1" x14ac:dyDescent="0.25">
      <c r="A697" t="s">
        <v>1542</v>
      </c>
      <c r="B697" t="s">
        <v>249</v>
      </c>
      <c r="C697" s="35">
        <v>30671</v>
      </c>
      <c r="D697" s="1" t="str">
        <f>LEFT(PLAYERIDMAP[[#This Row],[PLAYERNAME]],FIND(" ",PLAYERIDMAP[[#This Row],[PLAYERNAME]],1))</f>
        <v xml:space="preserve">John </v>
      </c>
      <c r="E697" s="1" t="str">
        <f>MID(PLAYERIDMAP[PLAYERNAME],FIND(" ",PLAYERIDMAP[PLAYERNAME],1)+1,255)</f>
        <v>Mayberry</v>
      </c>
      <c r="F697" t="s">
        <v>1054</v>
      </c>
      <c r="G697" t="s">
        <v>1222</v>
      </c>
      <c r="H697" s="2">
        <v>3390</v>
      </c>
      <c r="I697">
        <v>460055</v>
      </c>
      <c r="J697" t="s">
        <v>249</v>
      </c>
      <c r="K697" s="1">
        <v>1537187</v>
      </c>
      <c r="L697" s="1" t="s">
        <v>249</v>
      </c>
      <c r="M697" s="1" t="s">
        <v>3981</v>
      </c>
      <c r="N697" s="1" t="s">
        <v>3982</v>
      </c>
      <c r="O697" s="1" t="s">
        <v>1542</v>
      </c>
      <c r="P697" s="1">
        <v>8496</v>
      </c>
      <c r="Q697" s="1" t="s">
        <v>3983</v>
      </c>
      <c r="R697" s="1" t="s">
        <v>249</v>
      </c>
      <c r="S697" s="1">
        <v>30042</v>
      </c>
      <c r="T697" s="1" t="s">
        <v>3984</v>
      </c>
    </row>
    <row r="698" spans="1:20" x14ac:dyDescent="0.25">
      <c r="A698" t="s">
        <v>1152</v>
      </c>
      <c r="B698" t="s">
        <v>484</v>
      </c>
      <c r="C698" s="35">
        <v>31871</v>
      </c>
      <c r="D698" s="1" t="str">
        <f>LEFT(PLAYERIDMAP[[#This Row],[PLAYERNAME]],FIND(" ",PLAYERIDMAP[[#This Row],[PLAYERNAME]],1))</f>
        <v xml:space="preserve">Cameron </v>
      </c>
      <c r="E698" s="1" t="str">
        <f>MID(PLAYERIDMAP[PLAYERNAME],FIND(" ",PLAYERIDMAP[PLAYERNAME],1)+1,255)</f>
        <v>Maybin</v>
      </c>
      <c r="F698" t="s">
        <v>1051</v>
      </c>
      <c r="G698" t="s">
        <v>1222</v>
      </c>
      <c r="H698" s="2">
        <v>5223</v>
      </c>
      <c r="I698">
        <v>457727</v>
      </c>
      <c r="J698" t="s">
        <v>484</v>
      </c>
      <c r="K698" s="1">
        <v>1098967</v>
      </c>
      <c r="L698" s="1" t="s">
        <v>484</v>
      </c>
      <c r="M698" s="1" t="s">
        <v>3985</v>
      </c>
      <c r="N698" s="1" t="s">
        <v>3986</v>
      </c>
      <c r="O698" s="1" t="s">
        <v>1152</v>
      </c>
      <c r="P698" s="1">
        <v>7684</v>
      </c>
      <c r="Q698" s="1" t="s">
        <v>3987</v>
      </c>
      <c r="R698" s="1" t="s">
        <v>484</v>
      </c>
      <c r="S698" s="1">
        <v>6455</v>
      </c>
      <c r="T698" s="1" t="s">
        <v>484</v>
      </c>
    </row>
    <row r="699" spans="1:20" ht="15" customHeight="1" x14ac:dyDescent="0.25">
      <c r="A699" t="s">
        <v>1104</v>
      </c>
      <c r="B699" t="s">
        <v>3988</v>
      </c>
      <c r="C699" s="35">
        <v>29876</v>
      </c>
      <c r="D699" s="1" t="str">
        <f>LEFT(PLAYERIDMAP[[#This Row],[PLAYERNAME]],FIND(" ",PLAYERIDMAP[[#This Row],[PLAYERNAME]],1))</f>
        <v xml:space="preserve">Edwin </v>
      </c>
      <c r="E699" s="1" t="str">
        <f>MID(PLAYERIDMAP[PLAYERNAME],FIND(" ",PLAYERIDMAP[PLAYERNAME],1)+1,255)</f>
        <v>Maysonet</v>
      </c>
      <c r="F699" t="s">
        <v>1047</v>
      </c>
      <c r="G699" t="s">
        <v>5</v>
      </c>
      <c r="H699" s="2">
        <v>5735</v>
      </c>
      <c r="I699">
        <v>446474</v>
      </c>
      <c r="J699" t="s">
        <v>3988</v>
      </c>
      <c r="K699" s="1">
        <v>1208771</v>
      </c>
      <c r="L699" s="1" t="s">
        <v>3988</v>
      </c>
      <c r="M699" s="1" t="s">
        <v>3989</v>
      </c>
      <c r="N699" s="1" t="s">
        <v>3990</v>
      </c>
      <c r="O699" s="1" t="s">
        <v>1104</v>
      </c>
      <c r="P699" s="1">
        <v>8362</v>
      </c>
      <c r="Q699" s="1" t="s">
        <v>3991</v>
      </c>
      <c r="R699" s="1" t="s">
        <v>3988</v>
      </c>
      <c r="S699" s="1"/>
      <c r="T699" s="1"/>
    </row>
    <row r="700" spans="1:20" ht="15" customHeight="1" x14ac:dyDescent="0.25">
      <c r="A700" t="s">
        <v>1773</v>
      </c>
      <c r="B700" t="s">
        <v>720</v>
      </c>
      <c r="C700" s="35">
        <v>32119</v>
      </c>
      <c r="D700" s="1" t="str">
        <f>LEFT(PLAYERIDMAP[[#This Row],[PLAYERNAME]],FIND(" ",PLAYERIDMAP[[#This Row],[PLAYERNAME]],1))</f>
        <v xml:space="preserve">Zach </v>
      </c>
      <c r="E700" s="1" t="str">
        <f>MID(PLAYERIDMAP[PLAYERNAME],FIND(" ",PLAYERIDMAP[PLAYERNAME],1)+1,255)</f>
        <v>McAllister</v>
      </c>
      <c r="F700" t="s">
        <v>1034</v>
      </c>
      <c r="G700" t="s">
        <v>2163</v>
      </c>
      <c r="H700" s="2">
        <v>2895</v>
      </c>
      <c r="I700">
        <v>502083</v>
      </c>
      <c r="J700" t="s">
        <v>720</v>
      </c>
      <c r="K700" s="1">
        <v>1713866</v>
      </c>
      <c r="L700" s="1" t="s">
        <v>720</v>
      </c>
      <c r="M700" s="1" t="s">
        <v>3992</v>
      </c>
      <c r="N700" s="1" t="s">
        <v>3993</v>
      </c>
      <c r="O700" s="1" t="s">
        <v>1773</v>
      </c>
      <c r="P700" s="1">
        <v>8982</v>
      </c>
      <c r="Q700" s="1" t="s">
        <v>3994</v>
      </c>
      <c r="R700" s="1" t="s">
        <v>720</v>
      </c>
      <c r="S700" s="1">
        <v>30546</v>
      </c>
      <c r="T700" s="1" t="s">
        <v>720</v>
      </c>
    </row>
    <row r="701" spans="1:20" x14ac:dyDescent="0.25">
      <c r="A701" t="s">
        <v>3995</v>
      </c>
      <c r="B701" t="s">
        <v>3996</v>
      </c>
      <c r="C701" s="35">
        <v>30248</v>
      </c>
      <c r="D701" s="1" t="str">
        <f>LEFT(PLAYERIDMAP[[#This Row],[PLAYERNAME]],FIND(" ",PLAYERIDMAP[[#This Row],[PLAYERNAME]],1))</f>
        <v xml:space="preserve">Matt </v>
      </c>
      <c r="E701" s="1" t="str">
        <f>MID(PLAYERIDMAP[PLAYERNAME],FIND(" ",PLAYERIDMAP[PLAYERNAME],1)+1,255)</f>
        <v>McBride</v>
      </c>
      <c r="F701" s="4" t="s">
        <v>2205</v>
      </c>
      <c r="G701" s="4" t="s">
        <v>2205</v>
      </c>
      <c r="H701" s="2">
        <v>9373</v>
      </c>
      <c r="I701" s="4" t="s">
        <v>2205</v>
      </c>
      <c r="J701" s="4" t="s">
        <v>2205</v>
      </c>
      <c r="K701" s="3" t="s">
        <v>2205</v>
      </c>
      <c r="L701" s="3" t="s">
        <v>2205</v>
      </c>
      <c r="M701" s="3" t="s">
        <v>2205</v>
      </c>
      <c r="N701" s="3" t="s">
        <v>2205</v>
      </c>
      <c r="O701" s="3" t="s">
        <v>2205</v>
      </c>
      <c r="P701" s="3" t="s">
        <v>2205</v>
      </c>
      <c r="Q701" s="3" t="s">
        <v>2205</v>
      </c>
      <c r="R701" s="3" t="s">
        <v>2205</v>
      </c>
      <c r="S701" s="3"/>
      <c r="T701" s="1"/>
    </row>
    <row r="702" spans="1:20" ht="15" customHeight="1" x14ac:dyDescent="0.25">
      <c r="A702" t="s">
        <v>1265</v>
      </c>
      <c r="B702" t="s">
        <v>154</v>
      </c>
      <c r="C702" s="35">
        <v>30732</v>
      </c>
      <c r="D702" s="1" t="str">
        <f>LEFT(PLAYERIDMAP[[#This Row],[PLAYERNAME]],FIND(" ",PLAYERIDMAP[[#This Row],[PLAYERNAME]],1))</f>
        <v xml:space="preserve">Brian </v>
      </c>
      <c r="E702" s="1" t="str">
        <f>MID(PLAYERIDMAP[PLAYERNAME],FIND(" ",PLAYERIDMAP[PLAYERNAME],1)+1,255)</f>
        <v>McCann</v>
      </c>
      <c r="F702" t="s">
        <v>1044</v>
      </c>
      <c r="G702" t="s">
        <v>1215</v>
      </c>
      <c r="H702" s="2">
        <v>4810</v>
      </c>
      <c r="I702">
        <v>435263</v>
      </c>
      <c r="J702" t="s">
        <v>154</v>
      </c>
      <c r="K702" s="1">
        <v>541104</v>
      </c>
      <c r="L702" s="1" t="s">
        <v>154</v>
      </c>
      <c r="M702" s="1" t="s">
        <v>3997</v>
      </c>
      <c r="N702" s="1" t="s">
        <v>3998</v>
      </c>
      <c r="O702" s="1" t="s">
        <v>1265</v>
      </c>
      <c r="P702" s="1">
        <v>7569</v>
      </c>
      <c r="Q702" s="1" t="s">
        <v>3999</v>
      </c>
      <c r="R702" s="1" t="s">
        <v>154</v>
      </c>
      <c r="S702" s="1">
        <v>6309</v>
      </c>
      <c r="T702" s="1" t="s">
        <v>154</v>
      </c>
    </row>
    <row r="703" spans="1:20" ht="15" customHeight="1" x14ac:dyDescent="0.25">
      <c r="A703" t="s">
        <v>1735</v>
      </c>
      <c r="B703" t="s">
        <v>875</v>
      </c>
      <c r="C703" s="35">
        <v>30504</v>
      </c>
      <c r="D703" s="1" t="str">
        <f>LEFT(PLAYERIDMAP[[#This Row],[PLAYERNAME]],FIND(" ",PLAYERIDMAP[[#This Row],[PLAYERNAME]],1))</f>
        <v xml:space="preserve">Brandon </v>
      </c>
      <c r="E703" s="1" t="str">
        <f>MID(PLAYERIDMAP[PLAYERNAME],FIND(" ",PLAYERIDMAP[PLAYERNAME],1)+1,255)</f>
        <v>McCarthy</v>
      </c>
      <c r="F703" t="s">
        <v>1042</v>
      </c>
      <c r="G703" t="s">
        <v>2163</v>
      </c>
      <c r="H703" s="2">
        <v>4662</v>
      </c>
      <c r="I703">
        <v>435221</v>
      </c>
      <c r="J703" t="s">
        <v>875</v>
      </c>
      <c r="K703" s="1">
        <v>541105</v>
      </c>
      <c r="L703" s="1" t="s">
        <v>875</v>
      </c>
      <c r="M703" s="1" t="s">
        <v>4000</v>
      </c>
      <c r="N703" s="1" t="s">
        <v>4001</v>
      </c>
      <c r="O703" s="1" t="s">
        <v>1735</v>
      </c>
      <c r="P703" s="1">
        <v>7484</v>
      </c>
      <c r="Q703" s="1" t="s">
        <v>4002</v>
      </c>
      <c r="R703" s="1" t="s">
        <v>875</v>
      </c>
      <c r="S703" s="1">
        <v>6191</v>
      </c>
      <c r="T703" s="1" t="s">
        <v>875</v>
      </c>
    </row>
    <row r="704" spans="1:20" x14ac:dyDescent="0.25">
      <c r="A704" t="s">
        <v>2091</v>
      </c>
      <c r="B704" t="s">
        <v>927</v>
      </c>
      <c r="C704" s="35">
        <v>30845</v>
      </c>
      <c r="D704" s="1" t="str">
        <f>LEFT(PLAYERIDMAP[[#This Row],[PLAYERNAME]],FIND(" ",PLAYERIDMAP[[#This Row],[PLAYERNAME]],1))</f>
        <v xml:space="preserve">Kyle </v>
      </c>
      <c r="E704" s="1" t="str">
        <f>MID(PLAYERIDMAP[PLAYERNAME],FIND(" ",PLAYERIDMAP[PLAYERNAME],1)+1,255)</f>
        <v>McClellan</v>
      </c>
      <c r="F704" t="s">
        <v>1031</v>
      </c>
      <c r="G704" t="s">
        <v>2163</v>
      </c>
      <c r="H704" s="2">
        <v>4845</v>
      </c>
      <c r="I704">
        <v>449072</v>
      </c>
      <c r="J704" t="s">
        <v>927</v>
      </c>
      <c r="K704" s="1">
        <v>1390891</v>
      </c>
      <c r="L704" s="1" t="s">
        <v>927</v>
      </c>
      <c r="M704" s="1" t="s">
        <v>4003</v>
      </c>
      <c r="N704" s="1" t="s">
        <v>4004</v>
      </c>
      <c r="O704" s="1" t="s">
        <v>2091</v>
      </c>
      <c r="P704" s="1">
        <v>8202</v>
      </c>
      <c r="Q704" s="1" t="s">
        <v>4005</v>
      </c>
      <c r="R704" s="1" t="s">
        <v>927</v>
      </c>
      <c r="S704" s="1"/>
      <c r="T704" s="1"/>
    </row>
    <row r="705" spans="1:20" x14ac:dyDescent="0.25">
      <c r="A705" t="s">
        <v>2123</v>
      </c>
      <c r="B705" t="s">
        <v>4006</v>
      </c>
      <c r="C705" s="35">
        <v>31140</v>
      </c>
      <c r="D705" s="1" t="str">
        <f>LEFT(PLAYERIDMAP[[#This Row],[PLAYERNAME]],FIND(" ",PLAYERIDMAP[[#This Row],[PLAYERNAME]],1))</f>
        <v xml:space="preserve">Mike </v>
      </c>
      <c r="E705" s="1" t="str">
        <f>MID(PLAYERIDMAP[PLAYERNAME],FIND(" ",PLAYERIDMAP[PLAYERNAME],1)+1,255)</f>
        <v>McClendon</v>
      </c>
      <c r="F705" t="s">
        <v>1047</v>
      </c>
      <c r="G705" t="s">
        <v>2163</v>
      </c>
      <c r="H705" s="2">
        <v>9587</v>
      </c>
      <c r="I705">
        <v>501873</v>
      </c>
      <c r="J705" t="s">
        <v>4006</v>
      </c>
      <c r="K705" s="1">
        <v>1765050</v>
      </c>
      <c r="L705" s="1" t="s">
        <v>4006</v>
      </c>
      <c r="M705" s="3" t="s">
        <v>2205</v>
      </c>
      <c r="N705" s="1" t="s">
        <v>4007</v>
      </c>
      <c r="O705" s="1" t="s">
        <v>2123</v>
      </c>
      <c r="P705" s="1">
        <v>8786</v>
      </c>
      <c r="Q705" s="1" t="s">
        <v>4008</v>
      </c>
      <c r="R705" s="1" t="s">
        <v>4006</v>
      </c>
      <c r="S705" s="1"/>
      <c r="T705" s="1"/>
    </row>
    <row r="706" spans="1:20" ht="15" customHeight="1" x14ac:dyDescent="0.25">
      <c r="A706" t="s">
        <v>1098</v>
      </c>
      <c r="B706" t="s">
        <v>4009</v>
      </c>
      <c r="C706" s="35">
        <v>29678</v>
      </c>
      <c r="D706" s="1" t="str">
        <f>LEFT(PLAYERIDMAP[[#This Row],[PLAYERNAME]],FIND(" ",PLAYERIDMAP[[#This Row],[PLAYERNAME]],1))</f>
        <v xml:space="preserve">Mike </v>
      </c>
      <c r="E706" s="1" t="str">
        <f>MID(PLAYERIDMAP[PLAYERNAME],FIND(" ",PLAYERIDMAP[PLAYERNAME],1)+1,255)</f>
        <v>McCoy</v>
      </c>
      <c r="F706" t="s">
        <v>1037</v>
      </c>
      <c r="G706" t="s">
        <v>5</v>
      </c>
      <c r="H706" s="2">
        <v>4583</v>
      </c>
      <c r="I706">
        <v>453454</v>
      </c>
      <c r="J706" t="s">
        <v>4009</v>
      </c>
      <c r="K706" s="1">
        <v>1667922</v>
      </c>
      <c r="L706" s="1" t="s">
        <v>4009</v>
      </c>
      <c r="M706" s="1" t="s">
        <v>4010</v>
      </c>
      <c r="N706" s="1" t="s">
        <v>4011</v>
      </c>
      <c r="O706" s="1" t="s">
        <v>1098</v>
      </c>
      <c r="P706" s="1">
        <v>8591</v>
      </c>
      <c r="Q706" s="1" t="s">
        <v>4012</v>
      </c>
      <c r="R706" s="1" t="s">
        <v>4009</v>
      </c>
      <c r="S706" s="1"/>
      <c r="T706" s="1"/>
    </row>
    <row r="707" spans="1:20" x14ac:dyDescent="0.25">
      <c r="A707" t="s">
        <v>1614</v>
      </c>
      <c r="B707" t="s">
        <v>28</v>
      </c>
      <c r="C707" s="35">
        <v>31695</v>
      </c>
      <c r="D707" s="1" t="str">
        <f>LEFT(PLAYERIDMAP[[#This Row],[PLAYERNAME]],FIND(" ",PLAYERIDMAP[[#This Row],[PLAYERNAME]],1))</f>
        <v xml:space="preserve">Andrew </v>
      </c>
      <c r="E707" s="1" t="str">
        <f>MID(PLAYERIDMAP[PLAYERNAME],FIND(" ",PLAYERIDMAP[PLAYERNAME],1)+1,255)</f>
        <v>McCutchen</v>
      </c>
      <c r="F707" t="s">
        <v>1048</v>
      </c>
      <c r="G707" t="s">
        <v>1222</v>
      </c>
      <c r="H707" s="2">
        <v>9847</v>
      </c>
      <c r="I707">
        <v>457705</v>
      </c>
      <c r="J707" t="s">
        <v>28</v>
      </c>
      <c r="K707" s="1">
        <v>1103290</v>
      </c>
      <c r="L707" s="1" t="s">
        <v>28</v>
      </c>
      <c r="M707" s="1" t="s">
        <v>4013</v>
      </c>
      <c r="N707" s="1" t="s">
        <v>4014</v>
      </c>
      <c r="O707" s="1" t="s">
        <v>1614</v>
      </c>
      <c r="P707" s="1">
        <v>7977</v>
      </c>
      <c r="Q707" s="1" t="s">
        <v>4015</v>
      </c>
      <c r="R707" s="1" t="s">
        <v>28</v>
      </c>
      <c r="S707" s="1">
        <v>28701</v>
      </c>
      <c r="T707" s="1" t="s">
        <v>28</v>
      </c>
    </row>
    <row r="708" spans="1:20" x14ac:dyDescent="0.25">
      <c r="A708" t="s">
        <v>1601</v>
      </c>
      <c r="B708" t="s">
        <v>492</v>
      </c>
      <c r="C708" s="35">
        <v>28811</v>
      </c>
      <c r="D708" s="1" t="str">
        <f>LEFT(PLAYERIDMAP[[#This Row],[PLAYERNAME]],FIND(" ",PLAYERIDMAP[[#This Row],[PLAYERNAME]],1))</f>
        <v xml:space="preserve">Darnell </v>
      </c>
      <c r="E708" s="1" t="str">
        <f>MID(PLAYERIDMAP[PLAYERNAME],FIND(" ",PLAYERIDMAP[PLAYERNAME],1)+1,255)</f>
        <v>McDonald</v>
      </c>
      <c r="F708" t="s">
        <v>1055</v>
      </c>
      <c r="G708" t="s">
        <v>1222</v>
      </c>
      <c r="H708" s="2">
        <v>1867</v>
      </c>
      <c r="I708">
        <v>150021</v>
      </c>
      <c r="J708" t="s">
        <v>492</v>
      </c>
      <c r="K708" s="1">
        <v>225399</v>
      </c>
      <c r="L708" s="1" t="s">
        <v>492</v>
      </c>
      <c r="M708" s="1" t="s">
        <v>4016</v>
      </c>
      <c r="N708" s="1" t="s">
        <v>4017</v>
      </c>
      <c r="O708" s="1" t="s">
        <v>1601</v>
      </c>
      <c r="P708" s="1">
        <v>6641</v>
      </c>
      <c r="Q708" s="1" t="s">
        <v>4018</v>
      </c>
      <c r="R708" s="1" t="s">
        <v>492</v>
      </c>
      <c r="S708" s="1">
        <v>4616</v>
      </c>
      <c r="T708" s="1" t="s">
        <v>492</v>
      </c>
    </row>
    <row r="709" spans="1:20" x14ac:dyDescent="0.25">
      <c r="A709" t="s">
        <v>1736</v>
      </c>
      <c r="B709" t="s">
        <v>975</v>
      </c>
      <c r="C709" s="35">
        <v>30974</v>
      </c>
      <c r="D709" s="1" t="str">
        <f>LEFT(PLAYERIDMAP[[#This Row],[PLAYERNAME]],FIND(" ",PLAYERIDMAP[[#This Row],[PLAYERNAME]],1))</f>
        <v xml:space="preserve">James </v>
      </c>
      <c r="E709" s="1" t="str">
        <f>MID(PLAYERIDMAP[PLAYERNAME],FIND(" ",PLAYERIDMAP[PLAYERNAME],1)+1,255)</f>
        <v>McDonald</v>
      </c>
      <c r="F709" t="s">
        <v>1048</v>
      </c>
      <c r="G709" t="s">
        <v>2163</v>
      </c>
      <c r="H709" s="2">
        <v>5523</v>
      </c>
      <c r="I709">
        <v>457428</v>
      </c>
      <c r="J709" t="s">
        <v>975</v>
      </c>
      <c r="K709" s="1">
        <v>1402913</v>
      </c>
      <c r="L709" s="1" t="s">
        <v>975</v>
      </c>
      <c r="M709" s="1" t="s">
        <v>4019</v>
      </c>
      <c r="N709" s="1" t="s">
        <v>4020</v>
      </c>
      <c r="O709" s="1" t="s">
        <v>1736</v>
      </c>
      <c r="P709" s="1">
        <v>8358</v>
      </c>
      <c r="Q709" s="1" t="s">
        <v>4021</v>
      </c>
      <c r="R709" s="1" t="s">
        <v>975</v>
      </c>
      <c r="S709" s="1"/>
      <c r="T709" s="1"/>
    </row>
    <row r="710" spans="1:20" ht="15" customHeight="1" x14ac:dyDescent="0.25">
      <c r="A710" t="s">
        <v>1491</v>
      </c>
      <c r="B710" t="s">
        <v>443</v>
      </c>
      <c r="C710" s="35">
        <v>27296</v>
      </c>
      <c r="D710" s="1" t="str">
        <f>LEFT(PLAYERIDMAP[[#This Row],[PLAYERNAME]],FIND(" ",PLAYERIDMAP[[#This Row],[PLAYERNAME]],1))</f>
        <v xml:space="preserve">John </v>
      </c>
      <c r="E710" s="1" t="str">
        <f>MID(PLAYERIDMAP[PLAYERNAME],FIND(" ",PLAYERIDMAP[PLAYERNAME],1)+1,255)</f>
        <v>McDonald</v>
      </c>
      <c r="F710" t="s">
        <v>1042</v>
      </c>
      <c r="G710" t="s">
        <v>1219</v>
      </c>
      <c r="H710" s="2">
        <v>395</v>
      </c>
      <c r="I710">
        <v>150348</v>
      </c>
      <c r="J710" t="s">
        <v>443</v>
      </c>
      <c r="K710" s="1">
        <v>21632</v>
      </c>
      <c r="L710" s="1" t="s">
        <v>443</v>
      </c>
      <c r="M710" s="1" t="s">
        <v>4019</v>
      </c>
      <c r="N710" s="1" t="s">
        <v>4022</v>
      </c>
      <c r="O710" s="1" t="s">
        <v>1491</v>
      </c>
      <c r="P710" s="1">
        <v>6269</v>
      </c>
      <c r="Q710" s="1" t="s">
        <v>4023</v>
      </c>
      <c r="R710" s="1" t="s">
        <v>443</v>
      </c>
      <c r="S710" s="1">
        <v>4108</v>
      </c>
      <c r="T710" s="1" t="s">
        <v>443</v>
      </c>
    </row>
    <row r="711" spans="1:20" ht="15" customHeight="1" x14ac:dyDescent="0.25">
      <c r="A711" t="s">
        <v>1813</v>
      </c>
      <c r="B711" t="s">
        <v>701</v>
      </c>
      <c r="C711" s="35">
        <v>31630</v>
      </c>
      <c r="D711" s="1" t="str">
        <f>LEFT(PLAYERIDMAP[[#This Row],[PLAYERNAME]],FIND(" ",PLAYERIDMAP[[#This Row],[PLAYERNAME]],1))</f>
        <v xml:space="preserve">Jake </v>
      </c>
      <c r="E711" s="1" t="str">
        <f>MID(PLAYERIDMAP[PLAYERNAME],FIND(" ",PLAYERIDMAP[PLAYERNAME],1)+1,255)</f>
        <v>McGee</v>
      </c>
      <c r="F711" t="s">
        <v>1039</v>
      </c>
      <c r="G711" t="s">
        <v>2163</v>
      </c>
      <c r="H711" s="2">
        <v>7550</v>
      </c>
      <c r="I711">
        <v>459429</v>
      </c>
      <c r="J711" t="s">
        <v>701</v>
      </c>
      <c r="K711" s="1">
        <v>1262693</v>
      </c>
      <c r="L711" s="1" t="s">
        <v>701</v>
      </c>
      <c r="M711" s="3" t="s">
        <v>2205</v>
      </c>
      <c r="N711" s="1" t="s">
        <v>4024</v>
      </c>
      <c r="O711" s="1" t="s">
        <v>1813</v>
      </c>
      <c r="P711" s="1">
        <v>8176</v>
      </c>
      <c r="Q711" s="1" t="s">
        <v>4025</v>
      </c>
      <c r="R711" s="1" t="s">
        <v>701</v>
      </c>
      <c r="S711" s="1">
        <v>28959</v>
      </c>
      <c r="T711" s="1" t="s">
        <v>701</v>
      </c>
    </row>
    <row r="712" spans="1:20" ht="15" customHeight="1" x14ac:dyDescent="0.25">
      <c r="A712" t="s">
        <v>1118</v>
      </c>
      <c r="B712" t="s">
        <v>4026</v>
      </c>
      <c r="C712" s="35">
        <v>30236</v>
      </c>
      <c r="D712" s="1" t="str">
        <f>LEFT(PLAYERIDMAP[[#This Row],[PLAYERNAME]],FIND(" ",PLAYERIDMAP[[#This Row],[PLAYERNAME]],1))</f>
        <v xml:space="preserve">Casey </v>
      </c>
      <c r="E712" s="1" t="str">
        <f>MID(PLAYERIDMAP[PLAYERNAME],FIND(" ",PLAYERIDMAP[PLAYERNAME],1)+1,255)</f>
        <v>McGehee</v>
      </c>
      <c r="F712" t="s">
        <v>1044</v>
      </c>
      <c r="G712" t="s">
        <v>6</v>
      </c>
      <c r="H712" s="2">
        <v>6086</v>
      </c>
      <c r="I712">
        <v>431171</v>
      </c>
      <c r="J712" t="s">
        <v>4026</v>
      </c>
      <c r="K712" s="1">
        <v>489788</v>
      </c>
      <c r="L712" s="1" t="s">
        <v>4026</v>
      </c>
      <c r="M712" s="1" t="s">
        <v>4027</v>
      </c>
      <c r="N712" s="1" t="s">
        <v>4028</v>
      </c>
      <c r="O712" s="1" t="s">
        <v>1118</v>
      </c>
      <c r="P712" s="1">
        <v>8359</v>
      </c>
      <c r="Q712" s="1" t="s">
        <v>4029</v>
      </c>
      <c r="R712" s="1" t="s">
        <v>4026</v>
      </c>
      <c r="S712" s="1"/>
      <c r="T712" s="1"/>
    </row>
    <row r="713" spans="1:20" ht="15" customHeight="1" x14ac:dyDescent="0.25">
      <c r="A713" t="s">
        <v>1529</v>
      </c>
      <c r="B713" t="s">
        <v>4030</v>
      </c>
      <c r="C713" s="35">
        <v>32244</v>
      </c>
      <c r="D713" s="1" t="str">
        <f>LEFT(PLAYERIDMAP[[#This Row],[PLAYERNAME]],FIND(" ",PLAYERIDMAP[[#This Row],[PLAYERNAME]],1))</f>
        <v xml:space="preserve">Chris </v>
      </c>
      <c r="E713" s="1" t="str">
        <f>MID(PLAYERIDMAP[PLAYERNAME],FIND(" ",PLAYERIDMAP[PLAYERNAME],1)+1,255)</f>
        <v>Mcguiness</v>
      </c>
      <c r="F713" t="s">
        <v>1034</v>
      </c>
      <c r="G713" t="s">
        <v>4</v>
      </c>
      <c r="H713" s="2" t="s">
        <v>529</v>
      </c>
      <c r="I713">
        <v>573027</v>
      </c>
      <c r="J713" t="s">
        <v>528</v>
      </c>
      <c r="K713" s="1">
        <v>1741609</v>
      </c>
      <c r="L713" s="1" t="s">
        <v>528</v>
      </c>
      <c r="M713" s="3" t="s">
        <v>2205</v>
      </c>
      <c r="N713" s="3" t="s">
        <v>2205</v>
      </c>
      <c r="O713" s="3" t="s">
        <v>2205</v>
      </c>
      <c r="P713" s="3" t="s">
        <v>2205</v>
      </c>
      <c r="Q713" s="3" t="s">
        <v>2205</v>
      </c>
      <c r="R713" s="3" t="s">
        <v>2205</v>
      </c>
      <c r="S713" s="3">
        <v>30879</v>
      </c>
      <c r="T713" s="1" t="s">
        <v>528</v>
      </c>
    </row>
    <row r="714" spans="1:20" ht="15" customHeight="1" x14ac:dyDescent="0.25">
      <c r="A714" t="s">
        <v>1933</v>
      </c>
      <c r="B714" t="s">
        <v>1020</v>
      </c>
      <c r="C714" s="35">
        <v>31947</v>
      </c>
      <c r="D714" s="1" t="str">
        <f>LEFT(PLAYERIDMAP[[#This Row],[PLAYERNAME]],FIND(" ",PLAYERIDMAP[[#This Row],[PLAYERNAME]],1))</f>
        <v xml:space="preserve">Collin </v>
      </c>
      <c r="E714" s="1" t="str">
        <f>MID(PLAYERIDMAP[PLAYERNAME],FIND(" ",PLAYERIDMAP[PLAYERNAME],1)+1,255)</f>
        <v>McHugh</v>
      </c>
      <c r="F714" t="s">
        <v>1050</v>
      </c>
      <c r="G714" t="s">
        <v>2163</v>
      </c>
      <c r="H714" s="2">
        <v>7531</v>
      </c>
      <c r="I714">
        <v>543521</v>
      </c>
      <c r="J714" t="s">
        <v>1020</v>
      </c>
      <c r="K714" s="1">
        <v>2008575</v>
      </c>
      <c r="L714" s="1" t="s">
        <v>1020</v>
      </c>
      <c r="M714" s="1" t="s">
        <v>4031</v>
      </c>
      <c r="N714" s="3" t="s">
        <v>2205</v>
      </c>
      <c r="O714" s="1" t="s">
        <v>1933</v>
      </c>
      <c r="P714" s="1">
        <v>9275</v>
      </c>
      <c r="Q714" s="1" t="s">
        <v>4032</v>
      </c>
      <c r="R714" s="1" t="s">
        <v>1020</v>
      </c>
      <c r="S714" s="1">
        <v>32569</v>
      </c>
      <c r="T714" s="1" t="s">
        <v>1020</v>
      </c>
    </row>
    <row r="715" spans="1:20" x14ac:dyDescent="0.25">
      <c r="A715" t="s">
        <v>1307</v>
      </c>
      <c r="B715" t="s">
        <v>397</v>
      </c>
      <c r="C715" s="35">
        <v>31110</v>
      </c>
      <c r="D715" s="1" t="str">
        <f>LEFT(PLAYERIDMAP[[#This Row],[PLAYERNAME]],FIND(" ",PLAYERIDMAP[[#This Row],[PLAYERNAME]],1))</f>
        <v xml:space="preserve">Michael </v>
      </c>
      <c r="E715" s="1" t="str">
        <f>MID(PLAYERIDMAP[PLAYERNAME],FIND(" ",PLAYERIDMAP[PLAYERNAME],1)+1,255)</f>
        <v>McKenry</v>
      </c>
      <c r="F715" t="s">
        <v>1048</v>
      </c>
      <c r="G715" t="s">
        <v>1215</v>
      </c>
      <c r="H715" s="2">
        <v>9628</v>
      </c>
      <c r="I715">
        <v>502374</v>
      </c>
      <c r="J715" t="s">
        <v>397</v>
      </c>
      <c r="K715" s="1">
        <v>1537188</v>
      </c>
      <c r="L715" s="1" t="s">
        <v>397</v>
      </c>
      <c r="M715" s="1" t="s">
        <v>4033</v>
      </c>
      <c r="N715" s="1" t="s">
        <v>4034</v>
      </c>
      <c r="O715" s="1" t="s">
        <v>1307</v>
      </c>
      <c r="P715" s="1">
        <v>8819</v>
      </c>
      <c r="Q715" s="1" t="s">
        <v>4035</v>
      </c>
      <c r="R715" s="1" t="s">
        <v>397</v>
      </c>
      <c r="S715" s="1">
        <v>30529</v>
      </c>
      <c r="T715" s="1" t="s">
        <v>397</v>
      </c>
    </row>
    <row r="716" spans="1:20" x14ac:dyDescent="0.25">
      <c r="A716" t="s">
        <v>1540</v>
      </c>
      <c r="B716" t="s">
        <v>119</v>
      </c>
      <c r="C716" s="35">
        <v>29887</v>
      </c>
      <c r="D716" s="1" t="str">
        <f>LEFT(PLAYERIDMAP[[#This Row],[PLAYERNAME]],FIND(" ",PLAYERIDMAP[[#This Row],[PLAYERNAME]],1))</f>
        <v xml:space="preserve">Nate </v>
      </c>
      <c r="E716" s="1" t="str">
        <f>MID(PLAYERIDMAP[PLAYERNAME],FIND(" ",PLAYERIDMAP[PLAYERNAME],1)+1,255)</f>
        <v>McLouth</v>
      </c>
      <c r="F716" t="s">
        <v>1043</v>
      </c>
      <c r="G716" t="s">
        <v>1222</v>
      </c>
      <c r="H716" s="2">
        <v>3190</v>
      </c>
      <c r="I716">
        <v>434661</v>
      </c>
      <c r="J716" t="s">
        <v>119</v>
      </c>
      <c r="K716" s="1">
        <v>392541</v>
      </c>
      <c r="L716" s="1" t="s">
        <v>119</v>
      </c>
      <c r="M716" s="1" t="s">
        <v>4036</v>
      </c>
      <c r="N716" s="1" t="s">
        <v>4037</v>
      </c>
      <c r="O716" s="1" t="s">
        <v>1540</v>
      </c>
      <c r="P716" s="1">
        <v>7513</v>
      </c>
      <c r="Q716" s="1" t="s">
        <v>4038</v>
      </c>
      <c r="R716" s="1" t="s">
        <v>119</v>
      </c>
      <c r="S716" s="1">
        <v>6220</v>
      </c>
      <c r="T716" s="1" t="s">
        <v>119</v>
      </c>
    </row>
    <row r="717" spans="1:20" x14ac:dyDescent="0.25">
      <c r="A717" t="s">
        <v>4039</v>
      </c>
      <c r="B717" t="s">
        <v>4040</v>
      </c>
      <c r="C717" s="35">
        <v>32092</v>
      </c>
      <c r="D717" s="1" t="str">
        <f>LEFT(PLAYERIDMAP[[#This Row],[PLAYERNAME]],FIND(" ",PLAYERIDMAP[[#This Row],[PLAYERNAME]],1))</f>
        <v xml:space="preserve">Kyle </v>
      </c>
      <c r="E717" s="1" t="str">
        <f>MID(PLAYERIDMAP[PLAYERNAME],FIND(" ",PLAYERIDMAP[PLAYERNAME],1)+1,255)</f>
        <v>McPherson</v>
      </c>
      <c r="F717" t="s">
        <v>1048</v>
      </c>
      <c r="G717" t="s">
        <v>2163</v>
      </c>
      <c r="H717" s="2">
        <v>5009</v>
      </c>
      <c r="I717">
        <v>519015</v>
      </c>
      <c r="J717" t="s">
        <v>4040</v>
      </c>
      <c r="K717" s="1">
        <v>2007973</v>
      </c>
      <c r="L717" s="1" t="s">
        <v>4040</v>
      </c>
      <c r="M717" s="3" t="s">
        <v>2205</v>
      </c>
      <c r="N717" s="3" t="s">
        <v>2205</v>
      </c>
      <c r="O717" s="1" t="s">
        <v>4039</v>
      </c>
      <c r="P717" s="1">
        <v>9273</v>
      </c>
      <c r="Q717" s="1" t="s">
        <v>4041</v>
      </c>
      <c r="R717" s="1" t="s">
        <v>4040</v>
      </c>
      <c r="S717" s="1">
        <v>31069</v>
      </c>
      <c r="T717" s="1" t="s">
        <v>4040</v>
      </c>
    </row>
    <row r="718" spans="1:20" x14ac:dyDescent="0.25">
      <c r="A718" t="s">
        <v>1680</v>
      </c>
      <c r="B718" t="s">
        <v>586</v>
      </c>
      <c r="C718" s="35">
        <v>31327</v>
      </c>
      <c r="D718" s="1" t="str">
        <f>LEFT(PLAYERIDMAP[[#This Row],[PLAYERNAME]],FIND(" ",PLAYERIDMAP[[#This Row],[PLAYERNAME]],1))</f>
        <v xml:space="preserve">Kris </v>
      </c>
      <c r="E718" s="1" t="str">
        <f>MID(PLAYERIDMAP[PLAYERNAME],FIND(" ",PLAYERIDMAP[PLAYERNAME],1)+1,255)</f>
        <v>Medlen</v>
      </c>
      <c r="F718" t="s">
        <v>1041</v>
      </c>
      <c r="G718" t="s">
        <v>2163</v>
      </c>
      <c r="H718" s="2">
        <v>9417</v>
      </c>
      <c r="I718">
        <v>450665</v>
      </c>
      <c r="J718" t="s">
        <v>586</v>
      </c>
      <c r="K718" s="1">
        <v>1647778</v>
      </c>
      <c r="L718" s="1" t="s">
        <v>586</v>
      </c>
      <c r="M718" s="1" t="s">
        <v>4042</v>
      </c>
      <c r="N718" s="1" t="s">
        <v>4043</v>
      </c>
      <c r="O718" s="1" t="s">
        <v>1680</v>
      </c>
      <c r="P718" s="1">
        <v>8475</v>
      </c>
      <c r="Q718" s="1" t="s">
        <v>4044</v>
      </c>
      <c r="R718" s="1" t="s">
        <v>586</v>
      </c>
      <c r="S718" s="1">
        <v>30264</v>
      </c>
      <c r="T718" s="1" t="s">
        <v>586</v>
      </c>
    </row>
    <row r="719" spans="1:20" x14ac:dyDescent="0.25">
      <c r="A719" t="s">
        <v>4045</v>
      </c>
      <c r="B719" t="s">
        <v>4046</v>
      </c>
      <c r="C719" s="35">
        <v>31383</v>
      </c>
      <c r="D719" s="1" t="str">
        <f>LEFT(PLAYERIDMAP[[#This Row],[PLAYERNAME]],FIND(" ",PLAYERIDMAP[[#This Row],[PLAYERNAME]],1))</f>
        <v xml:space="preserve">Ernesto </v>
      </c>
      <c r="E719" s="1" t="str">
        <f>MID(PLAYERIDMAP[PLAYERNAME],FIND(" ",PLAYERIDMAP[PLAYERNAME],1)+1,255)</f>
        <v>Mejia</v>
      </c>
      <c r="F719" t="s">
        <v>1041</v>
      </c>
      <c r="G719" s="4" t="s">
        <v>2205</v>
      </c>
      <c r="H719" s="2" t="s">
        <v>4047</v>
      </c>
      <c r="I719">
        <v>448171</v>
      </c>
      <c r="J719" t="s">
        <v>4046</v>
      </c>
      <c r="K719" s="3" t="s">
        <v>2205</v>
      </c>
      <c r="L719" s="3" t="s">
        <v>2205</v>
      </c>
      <c r="M719" s="3" t="s">
        <v>2205</v>
      </c>
      <c r="N719" s="3" t="s">
        <v>2205</v>
      </c>
      <c r="O719" s="3" t="s">
        <v>2205</v>
      </c>
      <c r="P719" s="3" t="s">
        <v>2205</v>
      </c>
      <c r="Q719" s="3" t="s">
        <v>2205</v>
      </c>
      <c r="R719" s="3" t="s">
        <v>2205</v>
      </c>
      <c r="S719" s="3">
        <v>30426</v>
      </c>
      <c r="T719" s="1" t="s">
        <v>4046</v>
      </c>
    </row>
    <row r="720" spans="1:20" x14ac:dyDescent="0.25">
      <c r="A720" t="s">
        <v>2062</v>
      </c>
      <c r="B720" t="s">
        <v>883</v>
      </c>
      <c r="C720" s="35">
        <v>32792</v>
      </c>
      <c r="D720" s="1" t="str">
        <f>LEFT(PLAYERIDMAP[[#This Row],[PLAYERNAME]],FIND(" ",PLAYERIDMAP[[#This Row],[PLAYERNAME]],1))</f>
        <v xml:space="preserve">Jenrry </v>
      </c>
      <c r="E720" s="1" t="str">
        <f>MID(PLAYERIDMAP[PLAYERNAME],FIND(" ",PLAYERIDMAP[PLAYERNAME],1)+1,255)</f>
        <v>Mejia</v>
      </c>
      <c r="F720" t="s">
        <v>1050</v>
      </c>
      <c r="G720" t="s">
        <v>2163</v>
      </c>
      <c r="H720" s="2">
        <v>8476</v>
      </c>
      <c r="I720">
        <v>516769</v>
      </c>
      <c r="J720" t="s">
        <v>883</v>
      </c>
      <c r="K720" s="1">
        <v>1697838</v>
      </c>
      <c r="L720" s="1" t="s">
        <v>883</v>
      </c>
      <c r="M720" s="3" t="s">
        <v>2205</v>
      </c>
      <c r="N720" s="1" t="s">
        <v>4048</v>
      </c>
      <c r="O720" s="1" t="s">
        <v>2062</v>
      </c>
      <c r="P720" s="1">
        <v>8667</v>
      </c>
      <c r="Q720" s="1" t="s">
        <v>4049</v>
      </c>
      <c r="R720" s="1" t="s">
        <v>883</v>
      </c>
      <c r="S720" s="1">
        <v>30541</v>
      </c>
      <c r="T720" s="1" t="s">
        <v>4050</v>
      </c>
    </row>
    <row r="721" spans="1:20" x14ac:dyDescent="0.25">
      <c r="A721" t="s">
        <v>1832</v>
      </c>
      <c r="B721" t="s">
        <v>622</v>
      </c>
      <c r="C721" s="35">
        <v>31134</v>
      </c>
      <c r="D721" s="1" t="str">
        <f>LEFT(PLAYERIDMAP[[#This Row],[PLAYERNAME]],FIND(" ",PLAYERIDMAP[[#This Row],[PLAYERNAME]],1))</f>
        <v xml:space="preserve">Mark </v>
      </c>
      <c r="E721" s="1" t="str">
        <f>MID(PLAYERIDMAP[PLAYERNAME],FIND(" ",PLAYERIDMAP[PLAYERNAME],1)+1,255)</f>
        <v>Melancon</v>
      </c>
      <c r="F721" t="s">
        <v>1048</v>
      </c>
      <c r="G721" t="s">
        <v>2163</v>
      </c>
      <c r="H721" s="2">
        <v>4264</v>
      </c>
      <c r="I721">
        <v>453343</v>
      </c>
      <c r="J721" t="s">
        <v>622</v>
      </c>
      <c r="K721" s="1">
        <v>1493886</v>
      </c>
      <c r="L721" s="1" t="s">
        <v>622</v>
      </c>
      <c r="M721" s="1" t="s">
        <v>4051</v>
      </c>
      <c r="N721" s="1" t="s">
        <v>4052</v>
      </c>
      <c r="O721" s="1" t="s">
        <v>1832</v>
      </c>
      <c r="P721" s="1">
        <v>8458</v>
      </c>
      <c r="Q721" s="1" t="s">
        <v>4053</v>
      </c>
      <c r="R721" s="1" t="s">
        <v>622</v>
      </c>
      <c r="S721" s="1">
        <v>29446</v>
      </c>
      <c r="T721" s="1" t="s">
        <v>622</v>
      </c>
    </row>
    <row r="722" spans="1:20" x14ac:dyDescent="0.25">
      <c r="A722" t="s">
        <v>2101</v>
      </c>
      <c r="B722" t="s">
        <v>1013</v>
      </c>
      <c r="C722" s="35">
        <v>30620</v>
      </c>
      <c r="D722" s="1" t="str">
        <f>LEFT(PLAYERIDMAP[[#This Row],[PLAYERNAME]],FIND(" ",PLAYERIDMAP[[#This Row],[PLAYERNAME]],1))</f>
        <v xml:space="preserve">Luis </v>
      </c>
      <c r="E722" s="1" t="str">
        <f>MID(PLAYERIDMAP[PLAYERNAME],FIND(" ",PLAYERIDMAP[PLAYERNAME],1)+1,255)</f>
        <v>Mendoza</v>
      </c>
      <c r="F722" t="s">
        <v>1046</v>
      </c>
      <c r="G722" t="s">
        <v>2163</v>
      </c>
      <c r="H722" s="2">
        <v>3126</v>
      </c>
      <c r="I722">
        <v>434669</v>
      </c>
      <c r="J722" t="s">
        <v>1013</v>
      </c>
      <c r="K722" s="1">
        <v>533211</v>
      </c>
      <c r="L722" s="1" t="s">
        <v>1013</v>
      </c>
      <c r="M722" s="1" t="s">
        <v>4054</v>
      </c>
      <c r="N722" s="1" t="s">
        <v>4055</v>
      </c>
      <c r="O722" s="1" t="s">
        <v>2101</v>
      </c>
      <c r="P722" s="1">
        <v>8134</v>
      </c>
      <c r="Q722" s="1" t="s">
        <v>4056</v>
      </c>
      <c r="R722" s="1" t="s">
        <v>1013</v>
      </c>
      <c r="S722" s="1">
        <v>28906</v>
      </c>
      <c r="T722" s="1" t="s">
        <v>1013</v>
      </c>
    </row>
    <row r="723" spans="1:20" x14ac:dyDescent="0.25">
      <c r="A723" t="s">
        <v>1411</v>
      </c>
      <c r="B723" t="s">
        <v>232</v>
      </c>
      <c r="C723" s="35">
        <v>31651</v>
      </c>
      <c r="D723" s="1" t="str">
        <f>LEFT(PLAYERIDMAP[[#This Row],[PLAYERNAME]],FIND(" ",PLAYERIDMAP[[#This Row],[PLAYERNAME]],1))</f>
        <v xml:space="preserve">Jordy </v>
      </c>
      <c r="E723" s="1" t="str">
        <f>MID(PLAYERIDMAP[PLAYERNAME],FIND(" ",PLAYERIDMAP[PLAYERNAME],1)+1,255)</f>
        <v>Mercer</v>
      </c>
      <c r="F723" t="s">
        <v>1048</v>
      </c>
      <c r="G723" t="s">
        <v>5</v>
      </c>
      <c r="H723" s="2">
        <v>6547</v>
      </c>
      <c r="I723">
        <v>474568</v>
      </c>
      <c r="J723" t="s">
        <v>232</v>
      </c>
      <c r="K723" s="1">
        <v>1667441</v>
      </c>
      <c r="L723" s="1" t="s">
        <v>232</v>
      </c>
      <c r="M723" s="3" t="s">
        <v>2205</v>
      </c>
      <c r="N723" s="3" t="s">
        <v>2205</v>
      </c>
      <c r="O723" s="1" t="s">
        <v>1411</v>
      </c>
      <c r="P723" s="1">
        <v>9198</v>
      </c>
      <c r="Q723" s="1" t="s">
        <v>4057</v>
      </c>
      <c r="R723" s="1" t="s">
        <v>232</v>
      </c>
      <c r="S723" s="1">
        <v>30687</v>
      </c>
      <c r="T723" s="1" t="s">
        <v>232</v>
      </c>
    </row>
    <row r="724" spans="1:20" x14ac:dyDescent="0.25">
      <c r="A724" t="s">
        <v>4058</v>
      </c>
      <c r="B724" t="s">
        <v>4059</v>
      </c>
      <c r="C724" s="35">
        <v>29671</v>
      </c>
      <c r="D724" s="1" t="str">
        <f>LEFT(PLAYERIDMAP[[#This Row],[PLAYERNAME]],FIND(" ",PLAYERIDMAP[[#This Row],[PLAYERNAME]],1))</f>
        <v xml:space="preserve">Jesus </v>
      </c>
      <c r="E724" s="1" t="str">
        <f>MID(PLAYERIDMAP[PLAYERNAME],FIND(" ",PLAYERIDMAP[PLAYERNAME],1)+1,255)</f>
        <v>Merchan</v>
      </c>
      <c r="F724" s="4" t="s">
        <v>2205</v>
      </c>
      <c r="G724" s="4" t="s">
        <v>2205</v>
      </c>
      <c r="H724" s="2" t="s">
        <v>4060</v>
      </c>
      <c r="I724" s="4" t="s">
        <v>2205</v>
      </c>
      <c r="J724" s="4" t="s">
        <v>2205</v>
      </c>
      <c r="K724" s="3" t="s">
        <v>2205</v>
      </c>
      <c r="L724" s="3" t="s">
        <v>2205</v>
      </c>
      <c r="M724" s="3" t="s">
        <v>2205</v>
      </c>
      <c r="N724" s="3" t="s">
        <v>2205</v>
      </c>
      <c r="O724" s="3" t="s">
        <v>2205</v>
      </c>
      <c r="P724" s="3" t="s">
        <v>2205</v>
      </c>
      <c r="Q724" s="3" t="s">
        <v>2205</v>
      </c>
      <c r="R724" s="3" t="s">
        <v>2205</v>
      </c>
      <c r="S724" s="3"/>
      <c r="T724" s="1"/>
    </row>
    <row r="725" spans="1:20" ht="15" customHeight="1" x14ac:dyDescent="0.25">
      <c r="A725" t="s">
        <v>1587</v>
      </c>
      <c r="B725" t="s">
        <v>514</v>
      </c>
      <c r="C725" s="35">
        <v>31808</v>
      </c>
      <c r="D725" s="1" t="str">
        <f>LEFT(PLAYERIDMAP[[#This Row],[PLAYERNAME]],FIND(" ",PLAYERIDMAP[[#This Row],[PLAYERNAME]],1))</f>
        <v xml:space="preserve">Melky </v>
      </c>
      <c r="E725" s="1" t="str">
        <f>MID(PLAYERIDMAP[PLAYERNAME],FIND(" ",PLAYERIDMAP[PLAYERNAME],1)+1,255)</f>
        <v>Mesa</v>
      </c>
      <c r="F725" t="s">
        <v>1044</v>
      </c>
      <c r="G725" t="s">
        <v>1222</v>
      </c>
      <c r="H725" s="2">
        <v>447</v>
      </c>
      <c r="I725">
        <v>444859</v>
      </c>
      <c r="J725" t="s">
        <v>514</v>
      </c>
      <c r="K725" s="1">
        <v>1670557</v>
      </c>
      <c r="L725" s="1" t="s">
        <v>514</v>
      </c>
      <c r="M725" s="3" t="s">
        <v>2205</v>
      </c>
      <c r="N725" s="3" t="s">
        <v>2205</v>
      </c>
      <c r="O725" s="1" t="s">
        <v>1587</v>
      </c>
      <c r="P725" s="1">
        <v>9308</v>
      </c>
      <c r="Q725" s="1" t="s">
        <v>4061</v>
      </c>
      <c r="R725" s="1" t="s">
        <v>514</v>
      </c>
      <c r="S725" s="1"/>
      <c r="T725" s="1" t="e">
        <v>#N/A</v>
      </c>
    </row>
    <row r="726" spans="1:20" ht="15" customHeight="1" x14ac:dyDescent="0.25">
      <c r="A726" t="s">
        <v>1285</v>
      </c>
      <c r="B726" t="s">
        <v>245</v>
      </c>
      <c r="C726" s="35">
        <v>32313</v>
      </c>
      <c r="D726" s="1" t="str">
        <f>LEFT(PLAYERIDMAP[[#This Row],[PLAYERNAME]],FIND(" ",PLAYERIDMAP[[#This Row],[PLAYERNAME]],1))</f>
        <v xml:space="preserve">Devin </v>
      </c>
      <c r="E726" s="1" t="str">
        <f>MID(PLAYERIDMAP[PLAYERNAME],FIND(" ",PLAYERIDMAP[PLAYERNAME],1)+1,255)</f>
        <v>Mesoraco</v>
      </c>
      <c r="F726" t="s">
        <v>1040</v>
      </c>
      <c r="G726" t="s">
        <v>1215</v>
      </c>
      <c r="H726" s="2">
        <v>5666</v>
      </c>
      <c r="I726">
        <v>519023</v>
      </c>
      <c r="J726" t="s">
        <v>245</v>
      </c>
      <c r="K726" s="1">
        <v>1660451</v>
      </c>
      <c r="L726" s="1" t="s">
        <v>245</v>
      </c>
      <c r="M726" s="3" t="s">
        <v>2205</v>
      </c>
      <c r="N726" s="1" t="s">
        <v>4062</v>
      </c>
      <c r="O726" s="1" t="s">
        <v>1285</v>
      </c>
      <c r="P726" s="1">
        <v>8851</v>
      </c>
      <c r="Q726" s="1" t="s">
        <v>4063</v>
      </c>
      <c r="R726" s="1" t="s">
        <v>245</v>
      </c>
      <c r="S726" s="1">
        <v>29950</v>
      </c>
      <c r="T726" s="1" t="s">
        <v>245</v>
      </c>
    </row>
    <row r="727" spans="1:20" ht="15" customHeight="1" x14ac:dyDescent="0.25">
      <c r="A727" t="s">
        <v>1252</v>
      </c>
      <c r="B727" t="s">
        <v>218</v>
      </c>
      <c r="C727" s="35">
        <v>32395</v>
      </c>
      <c r="D727" s="1" t="str">
        <f>LEFT(PLAYERIDMAP[[#This Row],[PLAYERNAME]],FIND(" ",PLAYERIDMAP[[#This Row],[PLAYERNAME]],1))</f>
        <v xml:space="preserve">Will </v>
      </c>
      <c r="E727" s="1" t="str">
        <f>MID(PLAYERIDMAP[PLAYERNAME],FIND(" ",PLAYERIDMAP[PLAYERNAME],1)+1,255)</f>
        <v>Middlebrooks</v>
      </c>
      <c r="F727" t="s">
        <v>1029</v>
      </c>
      <c r="G727" t="s">
        <v>6</v>
      </c>
      <c r="H727" s="2">
        <v>7002</v>
      </c>
      <c r="I727">
        <v>519025</v>
      </c>
      <c r="J727" t="s">
        <v>218</v>
      </c>
      <c r="K727" s="1">
        <v>1805190</v>
      </c>
      <c r="L727" s="1" t="s">
        <v>218</v>
      </c>
      <c r="M727" s="3" t="s">
        <v>2205</v>
      </c>
      <c r="N727" s="3" t="s">
        <v>2205</v>
      </c>
      <c r="O727" s="1" t="s">
        <v>1252</v>
      </c>
      <c r="P727" s="1">
        <v>9109</v>
      </c>
      <c r="Q727" s="1" t="s">
        <v>4064</v>
      </c>
      <c r="R727" s="1" t="s">
        <v>218</v>
      </c>
      <c r="S727" s="1">
        <v>31232</v>
      </c>
      <c r="T727" s="1" t="s">
        <v>218</v>
      </c>
    </row>
    <row r="728" spans="1:20" ht="15" customHeight="1" x14ac:dyDescent="0.25">
      <c r="A728" t="s">
        <v>1989</v>
      </c>
      <c r="B728" t="s">
        <v>914</v>
      </c>
      <c r="C728" s="35">
        <v>30984</v>
      </c>
      <c r="D728" s="1" t="str">
        <f>LEFT(PLAYERIDMAP[[#This Row],[PLAYERNAME]],FIND(" ",PLAYERIDMAP[[#This Row],[PLAYERNAME]],1))</f>
        <v xml:space="preserve">Jose </v>
      </c>
      <c r="E728" s="1" t="str">
        <f>MID(PLAYERIDMAP[PLAYERNAME],FIND(" ",PLAYERIDMAP[PLAYERNAME],1)+1,255)</f>
        <v>Mijares</v>
      </c>
      <c r="F728" t="s">
        <v>13</v>
      </c>
      <c r="G728" t="s">
        <v>2163</v>
      </c>
      <c r="H728" s="2">
        <v>4140</v>
      </c>
      <c r="I728">
        <v>467726</v>
      </c>
      <c r="J728" t="s">
        <v>914</v>
      </c>
      <c r="K728" s="1">
        <v>580593</v>
      </c>
      <c r="L728" s="1" t="s">
        <v>914</v>
      </c>
      <c r="M728" s="1" t="s">
        <v>4065</v>
      </c>
      <c r="N728" s="1" t="s">
        <v>4066</v>
      </c>
      <c r="O728" s="1" t="s">
        <v>1989</v>
      </c>
      <c r="P728" s="1">
        <v>8351</v>
      </c>
      <c r="Q728" s="1" t="s">
        <v>4067</v>
      </c>
      <c r="R728" s="1" t="s">
        <v>914</v>
      </c>
      <c r="S728" s="1">
        <v>29236</v>
      </c>
      <c r="T728" s="1" t="s">
        <v>914</v>
      </c>
    </row>
    <row r="729" spans="1:20" ht="15" customHeight="1" x14ac:dyDescent="0.25">
      <c r="A729" t="s">
        <v>1751</v>
      </c>
      <c r="B729" t="s">
        <v>659</v>
      </c>
      <c r="C729" s="35">
        <v>31729</v>
      </c>
      <c r="D729" s="1" t="str">
        <f>LEFT(PLAYERIDMAP[[#This Row],[PLAYERNAME]],FIND(" ",PLAYERIDMAP[[#This Row],[PLAYERNAME]],1))</f>
        <v xml:space="preserve">Wade </v>
      </c>
      <c r="E729" s="1" t="str">
        <f>MID(PLAYERIDMAP[PLAYERNAME],FIND(" ",PLAYERIDMAP[PLAYERNAME],1)+1,255)</f>
        <v>Miley</v>
      </c>
      <c r="F729" t="s">
        <v>1042</v>
      </c>
      <c r="G729" t="s">
        <v>2163</v>
      </c>
      <c r="H729" s="2">
        <v>8779</v>
      </c>
      <c r="I729">
        <v>489119</v>
      </c>
      <c r="J729" t="s">
        <v>659</v>
      </c>
      <c r="K729" s="1">
        <v>1716842</v>
      </c>
      <c r="L729" s="1" t="s">
        <v>659</v>
      </c>
      <c r="M729" s="1" t="s">
        <v>4068</v>
      </c>
      <c r="N729" s="1" t="s">
        <v>4069</v>
      </c>
      <c r="O729" s="1" t="s">
        <v>1751</v>
      </c>
      <c r="P729" s="1">
        <v>9017</v>
      </c>
      <c r="Q729" s="1" t="s">
        <v>4070</v>
      </c>
      <c r="R729" s="1" t="s">
        <v>659</v>
      </c>
      <c r="S729" s="1">
        <v>31094</v>
      </c>
      <c r="T729" s="1" t="s">
        <v>659</v>
      </c>
    </row>
    <row r="730" spans="1:20" x14ac:dyDescent="0.25">
      <c r="A730" t="s">
        <v>2010</v>
      </c>
      <c r="B730" t="s">
        <v>788</v>
      </c>
      <c r="C730" s="35">
        <v>31188</v>
      </c>
      <c r="D730" s="1" t="str">
        <f>LEFT(PLAYERIDMAP[[#This Row],[PLAYERNAME]],FIND(" ",PLAYERIDMAP[[#This Row],[PLAYERNAME]],1))</f>
        <v xml:space="preserve">Andrew </v>
      </c>
      <c r="E730" s="1" t="str">
        <f>MID(PLAYERIDMAP[PLAYERNAME],FIND(" ",PLAYERIDMAP[PLAYERNAME],1)+1,255)</f>
        <v>Miller</v>
      </c>
      <c r="F730" t="s">
        <v>1029</v>
      </c>
      <c r="G730" t="s">
        <v>2163</v>
      </c>
      <c r="H730" s="2">
        <v>6785</v>
      </c>
      <c r="I730">
        <v>453192</v>
      </c>
      <c r="J730" t="s">
        <v>788</v>
      </c>
      <c r="K730" s="1">
        <v>1116708</v>
      </c>
      <c r="L730" s="1" t="s">
        <v>788</v>
      </c>
      <c r="M730" s="1" t="s">
        <v>4071</v>
      </c>
      <c r="N730" s="1" t="s">
        <v>4072</v>
      </c>
      <c r="O730" s="1" t="s">
        <v>2010</v>
      </c>
      <c r="P730" s="1">
        <v>7847</v>
      </c>
      <c r="Q730" s="1" t="s">
        <v>4073</v>
      </c>
      <c r="R730" s="1" t="s">
        <v>788</v>
      </c>
      <c r="S730" s="1">
        <v>28563</v>
      </c>
      <c r="T730" s="1" t="s">
        <v>788</v>
      </c>
    </row>
    <row r="731" spans="1:20" ht="15" customHeight="1" x14ac:dyDescent="0.25">
      <c r="A731" t="s">
        <v>4074</v>
      </c>
      <c r="B731" t="s">
        <v>207</v>
      </c>
      <c r="C731" s="35">
        <v>32799</v>
      </c>
      <c r="D731" s="1" t="str">
        <f>LEFT(PLAYERIDMAP[[#This Row],[PLAYERNAME]],FIND(" ",PLAYERIDMAP[[#This Row],[PLAYERNAME]],1))</f>
        <v xml:space="preserve">Brad </v>
      </c>
      <c r="E731" s="1" t="str">
        <f>MID(PLAYERIDMAP[PLAYERNAME],FIND(" ",PLAYERIDMAP[PLAYERNAME],1)+1,255)</f>
        <v>Miller</v>
      </c>
      <c r="F731" s="1" t="s">
        <v>1049</v>
      </c>
      <c r="G731" t="s">
        <v>1219</v>
      </c>
      <c r="H731" s="2">
        <v>12775</v>
      </c>
      <c r="I731" s="1"/>
      <c r="J731" s="1"/>
      <c r="K731" s="1"/>
      <c r="L731" s="1"/>
      <c r="M731" s="1"/>
      <c r="N731" s="1"/>
      <c r="O731" s="1"/>
      <c r="P731" s="1"/>
      <c r="Q731" s="1"/>
      <c r="R731" s="1" t="s">
        <v>207</v>
      </c>
      <c r="S731" s="1">
        <v>32206</v>
      </c>
      <c r="T731" s="1" t="s">
        <v>207</v>
      </c>
    </row>
    <row r="732" spans="1:20" ht="15" customHeight="1" x14ac:dyDescent="0.25">
      <c r="A732" t="s">
        <v>2057</v>
      </c>
      <c r="B732" t="s">
        <v>932</v>
      </c>
      <c r="C732" s="35">
        <v>30069</v>
      </c>
      <c r="D732" s="1" t="str">
        <f>LEFT(PLAYERIDMAP[[#This Row],[PLAYERNAME]],FIND(" ",PLAYERIDMAP[[#This Row],[PLAYERNAME]],1))</f>
        <v xml:space="preserve">Jim </v>
      </c>
      <c r="E732" s="1" t="str">
        <f>MID(PLAYERIDMAP[PLAYERNAME],FIND(" ",PLAYERIDMAP[PLAYERNAME],1)+1,255)</f>
        <v>Miller</v>
      </c>
      <c r="F732" t="s">
        <v>1044</v>
      </c>
      <c r="G732" t="s">
        <v>2163</v>
      </c>
      <c r="H732" s="2">
        <v>7458</v>
      </c>
      <c r="I732">
        <v>461848</v>
      </c>
      <c r="J732" t="s">
        <v>932</v>
      </c>
      <c r="K732" s="1">
        <v>589253</v>
      </c>
      <c r="L732" s="1" t="s">
        <v>932</v>
      </c>
      <c r="M732" s="1" t="s">
        <v>4075</v>
      </c>
      <c r="N732" s="1" t="s">
        <v>4076</v>
      </c>
      <c r="O732" s="1" t="s">
        <v>2057</v>
      </c>
      <c r="P732" s="1">
        <v>8348</v>
      </c>
      <c r="Q732" s="1" t="s">
        <v>4077</v>
      </c>
      <c r="R732" s="1" t="s">
        <v>932</v>
      </c>
      <c r="S732" s="1"/>
      <c r="T732" s="1" t="e">
        <v>#N/A</v>
      </c>
    </row>
    <row r="733" spans="1:20" x14ac:dyDescent="0.25">
      <c r="A733" t="s">
        <v>1787</v>
      </c>
      <c r="B733" t="s">
        <v>578</v>
      </c>
      <c r="C733" s="35">
        <v>33156</v>
      </c>
      <c r="D733" s="1" t="str">
        <f>LEFT(PLAYERIDMAP[[#This Row],[PLAYERNAME]],FIND(" ",PLAYERIDMAP[[#This Row],[PLAYERNAME]],1))</f>
        <v xml:space="preserve">Shelby </v>
      </c>
      <c r="E733" s="1" t="str">
        <f>MID(PLAYERIDMAP[PLAYERNAME],FIND(" ",PLAYERIDMAP[PLAYERNAME],1)+1,255)</f>
        <v>Miller</v>
      </c>
      <c r="F733" t="s">
        <v>1031</v>
      </c>
      <c r="G733" t="s">
        <v>2163</v>
      </c>
      <c r="H733" s="2">
        <v>10197</v>
      </c>
      <c r="I733">
        <v>571946</v>
      </c>
      <c r="J733" t="s">
        <v>578</v>
      </c>
      <c r="K733" s="1">
        <v>1739603</v>
      </c>
      <c r="L733" s="1" t="s">
        <v>578</v>
      </c>
      <c r="M733" s="1" t="s">
        <v>4078</v>
      </c>
      <c r="N733" s="3" t="s">
        <v>2205</v>
      </c>
      <c r="O733" s="1" t="s">
        <v>1787</v>
      </c>
      <c r="P733" s="1">
        <v>8871</v>
      </c>
      <c r="Q733" s="1" t="s">
        <v>4079</v>
      </c>
      <c r="R733" s="1" t="s">
        <v>578</v>
      </c>
      <c r="S733" s="1">
        <v>30738</v>
      </c>
      <c r="T733" s="1" t="s">
        <v>578</v>
      </c>
    </row>
    <row r="734" spans="1:20" ht="15" customHeight="1" x14ac:dyDescent="0.25">
      <c r="A734" t="s">
        <v>2141</v>
      </c>
      <c r="B734" t="s">
        <v>4080</v>
      </c>
      <c r="C734" s="35">
        <v>31111</v>
      </c>
      <c r="D734" s="1" t="str">
        <f>LEFT(PLAYERIDMAP[[#This Row],[PLAYERNAME]],FIND(" ",PLAYERIDMAP[[#This Row],[PLAYERNAME]],1))</f>
        <v xml:space="preserve">Brad </v>
      </c>
      <c r="E734" s="1" t="str">
        <f>MID(PLAYERIDMAP[PLAYERNAME],FIND(" ",PLAYERIDMAP[PLAYERNAME],1)+1,255)</f>
        <v>Mills</v>
      </c>
      <c r="F734" t="s">
        <v>1035</v>
      </c>
      <c r="G734" t="s">
        <v>2163</v>
      </c>
      <c r="H734" s="2">
        <v>4420</v>
      </c>
      <c r="I734">
        <v>502166</v>
      </c>
      <c r="J734" t="s">
        <v>4080</v>
      </c>
      <c r="K734" s="1">
        <v>1663605</v>
      </c>
      <c r="L734" s="1" t="s">
        <v>4080</v>
      </c>
      <c r="M734" s="1" t="s">
        <v>4081</v>
      </c>
      <c r="N734" s="1" t="s">
        <v>4082</v>
      </c>
      <c r="O734" s="1" t="s">
        <v>2141</v>
      </c>
      <c r="P734" s="1">
        <v>8420</v>
      </c>
      <c r="Q734" s="1" t="s">
        <v>4083</v>
      </c>
      <c r="R734" s="1" t="s">
        <v>4080</v>
      </c>
      <c r="S734" s="1"/>
      <c r="T734" s="1" t="e">
        <v>#N/A</v>
      </c>
    </row>
    <row r="735" spans="1:20" ht="15" customHeight="1" x14ac:dyDescent="0.25">
      <c r="A735" t="s">
        <v>1957</v>
      </c>
      <c r="B735" t="s">
        <v>4084</v>
      </c>
      <c r="C735" s="35">
        <v>27387</v>
      </c>
      <c r="D735" s="1" t="str">
        <f>LEFT(PLAYERIDMAP[[#This Row],[PLAYERNAME]],FIND(" ",PLAYERIDMAP[[#This Row],[PLAYERNAME]],1))</f>
        <v xml:space="preserve">Kevin </v>
      </c>
      <c r="E735" s="1" t="str">
        <f>MID(PLAYERIDMAP[PLAYERNAME],FIND(" ",PLAYERIDMAP[PLAYERNAME],1)+1,255)</f>
        <v>Millwood</v>
      </c>
      <c r="F735" t="s">
        <v>1049</v>
      </c>
      <c r="G735" t="s">
        <v>2163</v>
      </c>
      <c r="H735" s="2">
        <v>106</v>
      </c>
      <c r="I735">
        <v>119154</v>
      </c>
      <c r="J735" t="s">
        <v>4084</v>
      </c>
      <c r="K735" s="1">
        <v>7889</v>
      </c>
      <c r="L735" s="1" t="s">
        <v>4084</v>
      </c>
      <c r="M735" s="1" t="s">
        <v>4085</v>
      </c>
      <c r="N735" s="1" t="s">
        <v>4086</v>
      </c>
      <c r="O735" s="1" t="s">
        <v>1957</v>
      </c>
      <c r="P735" s="1">
        <v>5848</v>
      </c>
      <c r="Q735" s="1" t="s">
        <v>4087</v>
      </c>
      <c r="R735" s="1" t="s">
        <v>4084</v>
      </c>
      <c r="S735" s="1"/>
      <c r="T735" s="1" t="e">
        <v>#N/A</v>
      </c>
    </row>
    <row r="736" spans="1:20" ht="15" customHeight="1" x14ac:dyDescent="0.25">
      <c r="A736" t="s">
        <v>1684</v>
      </c>
      <c r="B736" t="s">
        <v>660</v>
      </c>
      <c r="C736" s="35">
        <v>31824</v>
      </c>
      <c r="D736" s="1" t="str">
        <f>LEFT(PLAYERIDMAP[[#This Row],[PLAYERNAME]],FIND(" ",PLAYERIDMAP[[#This Row],[PLAYERNAME]],1))</f>
        <v xml:space="preserve">Tommy </v>
      </c>
      <c r="E736" s="1" t="str">
        <f>MID(PLAYERIDMAP[PLAYERNAME],FIND(" ",PLAYERIDMAP[PLAYERNAME],1)+1,255)</f>
        <v>Milone</v>
      </c>
      <c r="F736" t="s">
        <v>1032</v>
      </c>
      <c r="G736" t="s">
        <v>2163</v>
      </c>
      <c r="H736" s="2">
        <v>7608</v>
      </c>
      <c r="I736">
        <v>543548</v>
      </c>
      <c r="J736" t="s">
        <v>660</v>
      </c>
      <c r="K736" s="1">
        <v>1846229</v>
      </c>
      <c r="L736" s="1" t="s">
        <v>660</v>
      </c>
      <c r="M736" s="1" t="s">
        <v>4088</v>
      </c>
      <c r="N736" s="1" t="s">
        <v>4089</v>
      </c>
      <c r="O736" s="1" t="s">
        <v>1684</v>
      </c>
      <c r="P736" s="1">
        <v>9035</v>
      </c>
      <c r="Q736" s="1" t="s">
        <v>4090</v>
      </c>
      <c r="R736" s="1" t="s">
        <v>4091</v>
      </c>
      <c r="S736" s="1">
        <v>31706</v>
      </c>
      <c r="T736" s="1" t="s">
        <v>660</v>
      </c>
    </row>
    <row r="737" spans="1:20" ht="15" customHeight="1" x14ac:dyDescent="0.25">
      <c r="A737" t="s">
        <v>1691</v>
      </c>
      <c r="B737" t="s">
        <v>573</v>
      </c>
      <c r="C737" s="35">
        <v>32137</v>
      </c>
      <c r="D737" s="1" t="str">
        <f>LEFT(PLAYERIDMAP[[#This Row],[PLAYERNAME]],FIND(" ",PLAYERIDMAP[[#This Row],[PLAYERNAME]],1))</f>
        <v xml:space="preserve">Mike </v>
      </c>
      <c r="E737" s="1" t="str">
        <f>MID(PLAYERIDMAP[PLAYERNAME],FIND(" ",PLAYERIDMAP[PLAYERNAME],1)+1,255)</f>
        <v>Minor</v>
      </c>
      <c r="F737" t="s">
        <v>1041</v>
      </c>
      <c r="G737" t="s">
        <v>2163</v>
      </c>
      <c r="H737" s="2">
        <v>10021</v>
      </c>
      <c r="I737">
        <v>501985</v>
      </c>
      <c r="J737" t="s">
        <v>573</v>
      </c>
      <c r="K737" s="1">
        <v>1735792</v>
      </c>
      <c r="L737" s="1" t="s">
        <v>573</v>
      </c>
      <c r="M737" s="1" t="s">
        <v>4092</v>
      </c>
      <c r="N737" s="1" t="s">
        <v>4093</v>
      </c>
      <c r="O737" s="1" t="s">
        <v>1691</v>
      </c>
      <c r="P737" s="1">
        <v>8781</v>
      </c>
      <c r="Q737" s="1" t="s">
        <v>4094</v>
      </c>
      <c r="R737" s="1" t="s">
        <v>573</v>
      </c>
      <c r="S737" s="1">
        <v>30624</v>
      </c>
      <c r="T737" s="1" t="s">
        <v>573</v>
      </c>
    </row>
    <row r="738" spans="1:20" x14ac:dyDescent="0.25">
      <c r="A738" t="s">
        <v>2130</v>
      </c>
      <c r="B738" t="s">
        <v>4095</v>
      </c>
      <c r="C738" s="35">
        <v>31910</v>
      </c>
      <c r="D738" s="1" t="str">
        <f>LEFT(PLAYERIDMAP[[#This Row],[PLAYERNAME]],FIND(" ",PLAYERIDMAP[[#This Row],[PLAYERNAME]],1))</f>
        <v xml:space="preserve">D.J. </v>
      </c>
      <c r="E738" s="1" t="str">
        <f>MID(PLAYERIDMAP[PLAYERNAME],FIND(" ",PLAYERIDMAP[PLAYERNAME],1)+1,255)</f>
        <v>Mitchell</v>
      </c>
      <c r="F738" t="s">
        <v>1049</v>
      </c>
      <c r="G738" t="s">
        <v>2163</v>
      </c>
      <c r="H738" s="2">
        <v>5354</v>
      </c>
      <c r="I738">
        <v>543551</v>
      </c>
      <c r="J738" t="s">
        <v>4095</v>
      </c>
      <c r="K738" s="1">
        <v>1737857</v>
      </c>
      <c r="L738" s="1" t="s">
        <v>4095</v>
      </c>
      <c r="M738" s="1" t="s">
        <v>4096</v>
      </c>
      <c r="N738" s="3" t="s">
        <v>2205</v>
      </c>
      <c r="O738" s="1" t="s">
        <v>2130</v>
      </c>
      <c r="P738" s="1">
        <v>9169</v>
      </c>
      <c r="Q738" s="1" t="s">
        <v>4097</v>
      </c>
      <c r="R738" s="1" t="s">
        <v>4095</v>
      </c>
      <c r="S738" s="1"/>
      <c r="T738" s="1" t="e">
        <v>#N/A</v>
      </c>
    </row>
    <row r="739" spans="1:20" ht="15" customHeight="1" x14ac:dyDescent="0.25">
      <c r="A739" t="s">
        <v>1286</v>
      </c>
      <c r="B739" t="s">
        <v>345</v>
      </c>
      <c r="C739" s="35">
        <v>27548</v>
      </c>
      <c r="D739" s="1" t="str">
        <f>LEFT(PLAYERIDMAP[[#This Row],[PLAYERNAME]],FIND(" ",PLAYERIDMAP[[#This Row],[PLAYERNAME]],1))</f>
        <v xml:space="preserve">Jose </v>
      </c>
      <c r="E739" s="1" t="str">
        <f>MID(PLAYERIDMAP[PLAYERNAME],FIND(" ",PLAYERIDMAP[PLAYERNAME],1)+1,255)</f>
        <v>Molina</v>
      </c>
      <c r="F739" t="s">
        <v>1039</v>
      </c>
      <c r="G739" t="s">
        <v>1215</v>
      </c>
      <c r="H739" s="2">
        <v>25</v>
      </c>
      <c r="I739">
        <v>150040</v>
      </c>
      <c r="J739" t="s">
        <v>345</v>
      </c>
      <c r="K739" s="1">
        <v>27429</v>
      </c>
      <c r="L739" s="1" t="s">
        <v>345</v>
      </c>
      <c r="M739" s="1" t="s">
        <v>4098</v>
      </c>
      <c r="N739" s="1" t="s">
        <v>4099</v>
      </c>
      <c r="O739" s="1" t="s">
        <v>1286</v>
      </c>
      <c r="P739" s="1">
        <v>6330</v>
      </c>
      <c r="Q739" s="1" t="s">
        <v>4100</v>
      </c>
      <c r="R739" s="1" t="s">
        <v>345</v>
      </c>
      <c r="S739" s="1">
        <v>4169</v>
      </c>
      <c r="T739" s="1" t="s">
        <v>345</v>
      </c>
    </row>
    <row r="740" spans="1:20" x14ac:dyDescent="0.25">
      <c r="A740" t="s">
        <v>1263</v>
      </c>
      <c r="B740" t="s">
        <v>77</v>
      </c>
      <c r="C740" s="35">
        <v>30145</v>
      </c>
      <c r="D740" s="1" t="str">
        <f>LEFT(PLAYERIDMAP[[#This Row],[PLAYERNAME]],FIND(" ",PLAYERIDMAP[[#This Row],[PLAYERNAME]],1))</f>
        <v xml:space="preserve">Yadier </v>
      </c>
      <c r="E740" s="1" t="str">
        <f>MID(PLAYERIDMAP[PLAYERNAME],FIND(" ",PLAYERIDMAP[PLAYERNAME],1)+1,255)</f>
        <v>Molina</v>
      </c>
      <c r="F740" t="s">
        <v>1031</v>
      </c>
      <c r="G740" t="s">
        <v>1215</v>
      </c>
      <c r="H740" s="2">
        <v>7007</v>
      </c>
      <c r="I740">
        <v>425877</v>
      </c>
      <c r="J740" t="s">
        <v>77</v>
      </c>
      <c r="K740" s="1">
        <v>390815</v>
      </c>
      <c r="L740" s="1" t="s">
        <v>77</v>
      </c>
      <c r="M740" s="1" t="s">
        <v>4101</v>
      </c>
      <c r="N740" s="1" t="s">
        <v>4102</v>
      </c>
      <c r="O740" s="1" t="s">
        <v>1263</v>
      </c>
      <c r="P740" s="1">
        <v>7345</v>
      </c>
      <c r="Q740" s="1" t="s">
        <v>4103</v>
      </c>
      <c r="R740" s="1" t="s">
        <v>77</v>
      </c>
      <c r="S740" s="1">
        <v>5986</v>
      </c>
      <c r="T740" s="1" t="s">
        <v>77</v>
      </c>
    </row>
    <row r="741" spans="1:20" ht="15" customHeight="1" x14ac:dyDescent="0.25">
      <c r="A741" t="s">
        <v>1511</v>
      </c>
      <c r="B741" t="s">
        <v>416</v>
      </c>
      <c r="C741" s="35">
        <v>32840</v>
      </c>
      <c r="D741" s="1" t="str">
        <f>LEFT(PLAYERIDMAP[[#This Row],[PLAYERNAME]],FIND(" ",PLAYERIDMAP[[#This Row],[PLAYERNAME]],1))</f>
        <v xml:space="preserve">Jesus </v>
      </c>
      <c r="E741" s="1" t="str">
        <f>MID(PLAYERIDMAP[PLAYERNAME],FIND(" ",PLAYERIDMAP[PLAYERNAME],1)+1,255)</f>
        <v>Montero</v>
      </c>
      <c r="F741" t="s">
        <v>1049</v>
      </c>
      <c r="G741" t="s">
        <v>2162</v>
      </c>
      <c r="H741" s="2">
        <v>5514</v>
      </c>
      <c r="I741">
        <v>524968</v>
      </c>
      <c r="J741" t="s">
        <v>416</v>
      </c>
      <c r="K741" s="1">
        <v>1495872</v>
      </c>
      <c r="L741" s="1" t="s">
        <v>416</v>
      </c>
      <c r="M741" s="3" t="s">
        <v>2205</v>
      </c>
      <c r="N741" s="1" t="s">
        <v>4104</v>
      </c>
      <c r="O741" s="1" t="s">
        <v>1511</v>
      </c>
      <c r="P741" s="1">
        <v>8638</v>
      </c>
      <c r="Q741" s="1" t="s">
        <v>4105</v>
      </c>
      <c r="R741" s="1" t="s">
        <v>416</v>
      </c>
      <c r="S741" s="1">
        <v>29448</v>
      </c>
      <c r="T741" s="1" t="s">
        <v>416</v>
      </c>
    </row>
    <row r="742" spans="1:20" x14ac:dyDescent="0.25">
      <c r="A742" t="s">
        <v>1264</v>
      </c>
      <c r="B742" t="s">
        <v>227</v>
      </c>
      <c r="C742" s="35">
        <v>30506</v>
      </c>
      <c r="D742" s="1" t="str">
        <f>LEFT(PLAYERIDMAP[[#This Row],[PLAYERNAME]],FIND(" ",PLAYERIDMAP[[#This Row],[PLAYERNAME]],1))</f>
        <v xml:space="preserve">Miguel </v>
      </c>
      <c r="E742" s="1" t="str">
        <f>MID(PLAYERIDMAP[PLAYERNAME],FIND(" ",PLAYERIDMAP[PLAYERNAME],1)+1,255)</f>
        <v>Montero</v>
      </c>
      <c r="F742" t="s">
        <v>1042</v>
      </c>
      <c r="G742" t="s">
        <v>1215</v>
      </c>
      <c r="H742" s="2">
        <v>3364</v>
      </c>
      <c r="I742">
        <v>471083</v>
      </c>
      <c r="J742" t="s">
        <v>227</v>
      </c>
      <c r="K742" s="1">
        <v>580594</v>
      </c>
      <c r="L742" s="1" t="s">
        <v>227</v>
      </c>
      <c r="M742" s="1" t="s">
        <v>4106</v>
      </c>
      <c r="N742" s="1" t="s">
        <v>4107</v>
      </c>
      <c r="O742" s="1" t="s">
        <v>1264</v>
      </c>
      <c r="P742" s="1">
        <v>7865</v>
      </c>
      <c r="Q742" s="1" t="s">
        <v>4108</v>
      </c>
      <c r="R742" s="1" t="s">
        <v>227</v>
      </c>
      <c r="S742" s="1">
        <v>28586</v>
      </c>
      <c r="T742" s="1" t="s">
        <v>227</v>
      </c>
    </row>
    <row r="743" spans="1:20" x14ac:dyDescent="0.25">
      <c r="A743" t="s">
        <v>5278</v>
      </c>
      <c r="B743" t="s">
        <v>5276</v>
      </c>
      <c r="C743" s="35">
        <v>33163</v>
      </c>
      <c r="D743" s="1" t="str">
        <f>LEFT(PLAYERIDMAP[[#This Row],[PLAYERNAME]],FIND(" ",PLAYERIDMAP[[#This Row],[PLAYERNAME]],1))</f>
        <v xml:space="preserve">Rafael </v>
      </c>
      <c r="E743" s="1" t="str">
        <f>MID(PLAYERIDMAP[PLAYERNAME],FIND(" ",PLAYERIDMAP[PLAYERNAME],1)+1,255)</f>
        <v>Montero</v>
      </c>
      <c r="F743" s="1" t="s">
        <v>1050</v>
      </c>
      <c r="G743" t="s">
        <v>2163</v>
      </c>
      <c r="H743" s="2" t="s">
        <v>5277</v>
      </c>
      <c r="I743" s="1">
        <v>606160</v>
      </c>
      <c r="J743" s="1" t="s">
        <v>5276</v>
      </c>
      <c r="K743" s="1">
        <v>2038824</v>
      </c>
      <c r="L743" s="1" t="s">
        <v>5276</v>
      </c>
      <c r="M743" s="1"/>
      <c r="N743" s="1"/>
      <c r="O743" s="1"/>
      <c r="P743" s="1"/>
      <c r="Q743" s="1"/>
      <c r="R743" s="1"/>
      <c r="S743" s="1">
        <v>32631</v>
      </c>
      <c r="T743" s="1" t="s">
        <v>5276</v>
      </c>
    </row>
    <row r="744" spans="1:20" x14ac:dyDescent="0.25">
      <c r="A744" t="s">
        <v>1304</v>
      </c>
      <c r="B744" t="s">
        <v>442</v>
      </c>
      <c r="C744" s="35">
        <v>30810</v>
      </c>
      <c r="D744" s="1" t="str">
        <f>LEFT(PLAYERIDMAP[[#This Row],[PLAYERNAME]],FIND(" ",PLAYERIDMAP[[#This Row],[PLAYERNAME]],1))</f>
        <v xml:space="preserve">Adam </v>
      </c>
      <c r="E744" s="1" t="str">
        <f>MID(PLAYERIDMAP[PLAYERNAME],FIND(" ",PLAYERIDMAP[PLAYERNAME],1)+1,255)</f>
        <v>Moore</v>
      </c>
      <c r="F744" t="s">
        <v>1046</v>
      </c>
      <c r="G744" t="s">
        <v>1215</v>
      </c>
      <c r="H744" s="2">
        <v>9362</v>
      </c>
      <c r="I744">
        <v>446192</v>
      </c>
      <c r="J744" t="s">
        <v>442</v>
      </c>
      <c r="K744" s="1">
        <v>1225742</v>
      </c>
      <c r="L744" s="1" t="s">
        <v>442</v>
      </c>
      <c r="M744" s="1" t="s">
        <v>4109</v>
      </c>
      <c r="N744" s="1" t="s">
        <v>4110</v>
      </c>
      <c r="O744" s="1" t="s">
        <v>1304</v>
      </c>
      <c r="P744" s="1">
        <v>8597</v>
      </c>
      <c r="Q744" s="1" t="s">
        <v>4111</v>
      </c>
      <c r="R744" s="1" t="s">
        <v>442</v>
      </c>
      <c r="S744" s="1"/>
      <c r="T744" s="1" t="e">
        <v>#N/A</v>
      </c>
    </row>
    <row r="745" spans="1:20" ht="15" customHeight="1" x14ac:dyDescent="0.25">
      <c r="A745" t="s">
        <v>1664</v>
      </c>
      <c r="B745" t="s">
        <v>593</v>
      </c>
      <c r="C745" s="35">
        <v>32677</v>
      </c>
      <c r="D745" s="1" t="str">
        <f>LEFT(PLAYERIDMAP[[#This Row],[PLAYERNAME]],FIND(" ",PLAYERIDMAP[[#This Row],[PLAYERNAME]],1))</f>
        <v xml:space="preserve">Matt </v>
      </c>
      <c r="E745" s="1" t="str">
        <f>MID(PLAYERIDMAP[PLAYERNAME],FIND(" ",PLAYERIDMAP[PLAYERNAME],1)+1,255)</f>
        <v>Moore</v>
      </c>
      <c r="F745" t="s">
        <v>1039</v>
      </c>
      <c r="G745" t="s">
        <v>2163</v>
      </c>
      <c r="H745" s="2">
        <v>1890</v>
      </c>
      <c r="I745">
        <v>519043</v>
      </c>
      <c r="J745" t="s">
        <v>593</v>
      </c>
      <c r="K745" s="1">
        <v>1739600</v>
      </c>
      <c r="L745" s="1" t="s">
        <v>593</v>
      </c>
      <c r="M745" s="1" t="s">
        <v>4112</v>
      </c>
      <c r="N745" s="1" t="s">
        <v>4113</v>
      </c>
      <c r="O745" s="1" t="s">
        <v>1664</v>
      </c>
      <c r="P745" s="1">
        <v>8873</v>
      </c>
      <c r="Q745" s="1" t="s">
        <v>4114</v>
      </c>
      <c r="R745" s="1" t="s">
        <v>593</v>
      </c>
      <c r="S745" s="1">
        <v>31099</v>
      </c>
      <c r="T745" s="1" t="s">
        <v>593</v>
      </c>
    </row>
    <row r="746" spans="1:20" x14ac:dyDescent="0.25">
      <c r="A746" t="s">
        <v>1107</v>
      </c>
      <c r="B746" t="s">
        <v>4115</v>
      </c>
      <c r="C746" s="35">
        <v>30637</v>
      </c>
      <c r="D746" s="1" t="str">
        <f>LEFT(PLAYERIDMAP[[#This Row],[PLAYERNAME]],FIND(" ",PLAYERIDMAP[[#This Row],[PLAYERNAME]],1))</f>
        <v xml:space="preserve">Scott </v>
      </c>
      <c r="E746" s="1" t="str">
        <f>MID(PLAYERIDMAP[PLAYERNAME],FIND(" ",PLAYERIDMAP[PLAYERNAME],1)+1,255)</f>
        <v>Moore</v>
      </c>
      <c r="F746" t="s">
        <v>1053</v>
      </c>
      <c r="G746" t="s">
        <v>6</v>
      </c>
      <c r="H746" s="2">
        <v>4390</v>
      </c>
      <c r="I746">
        <v>445599</v>
      </c>
      <c r="J746" t="s">
        <v>4115</v>
      </c>
      <c r="K746" s="1">
        <v>547900</v>
      </c>
      <c r="L746" s="1" t="s">
        <v>4115</v>
      </c>
      <c r="M746" s="1" t="s">
        <v>4116</v>
      </c>
      <c r="N746" s="1" t="s">
        <v>4117</v>
      </c>
      <c r="O746" s="1" t="s">
        <v>1107</v>
      </c>
      <c r="P746" s="1">
        <v>7867</v>
      </c>
      <c r="Q746" s="1" t="s">
        <v>4118</v>
      </c>
      <c r="R746" s="1" t="s">
        <v>4115</v>
      </c>
      <c r="S746" s="1"/>
      <c r="T746" s="1" t="e">
        <v>#N/A</v>
      </c>
    </row>
    <row r="747" spans="1:20" ht="15" customHeight="1" x14ac:dyDescent="0.25">
      <c r="A747" t="s">
        <v>1531</v>
      </c>
      <c r="B747" t="s">
        <v>419</v>
      </c>
      <c r="C747" s="35">
        <v>31807</v>
      </c>
      <c r="D747" s="1" t="str">
        <f>LEFT(PLAYERIDMAP[[#This Row],[PLAYERNAME]],FIND(" ",PLAYERIDMAP[[#This Row],[PLAYERNAME]],1))</f>
        <v xml:space="preserve">Tyler </v>
      </c>
      <c r="E747" s="1" t="str">
        <f>MID(PLAYERIDMAP[PLAYERNAME],FIND(" ",PLAYERIDMAP[PLAYERNAME],1)+1,255)</f>
        <v>Moore</v>
      </c>
      <c r="F747" t="s">
        <v>1043</v>
      </c>
      <c r="G747" t="s">
        <v>4</v>
      </c>
      <c r="H747" s="2">
        <v>7244</v>
      </c>
      <c r="I747">
        <v>489138</v>
      </c>
      <c r="J747" t="s">
        <v>419</v>
      </c>
      <c r="K747" s="1">
        <v>1740975</v>
      </c>
      <c r="L747" s="1" t="s">
        <v>419</v>
      </c>
      <c r="M747" s="3" t="s">
        <v>2205</v>
      </c>
      <c r="N747" s="3" t="s">
        <v>2205</v>
      </c>
      <c r="O747" s="1" t="s">
        <v>1531</v>
      </c>
      <c r="P747" s="1">
        <v>9170</v>
      </c>
      <c r="Q747" s="1" t="s">
        <v>4119</v>
      </c>
      <c r="R747" s="1" t="s">
        <v>419</v>
      </c>
      <c r="S747" s="1">
        <v>30635</v>
      </c>
      <c r="T747" s="1" t="s">
        <v>419</v>
      </c>
    </row>
    <row r="748" spans="1:20" x14ac:dyDescent="0.25">
      <c r="A748" t="s">
        <v>1795</v>
      </c>
      <c r="B748" t="s">
        <v>950</v>
      </c>
      <c r="C748" s="35">
        <v>31436</v>
      </c>
      <c r="D748" s="1" t="str">
        <f>LEFT(PLAYERIDMAP[[#This Row],[PLAYERNAME]],FIND(" ",PLAYERIDMAP[[#This Row],[PLAYERNAME]],1))</f>
        <v xml:space="preserve">Franklin </v>
      </c>
      <c r="E748" s="1" t="str">
        <f>MID(PLAYERIDMAP[PLAYERNAME],FIND(" ",PLAYERIDMAP[PLAYERNAME],1)+1,255)</f>
        <v>Morales</v>
      </c>
      <c r="F748" t="s">
        <v>1038</v>
      </c>
      <c r="G748" t="s">
        <v>2163</v>
      </c>
      <c r="H748" s="2">
        <v>5088</v>
      </c>
      <c r="I748">
        <v>462985</v>
      </c>
      <c r="J748" t="s">
        <v>950</v>
      </c>
      <c r="K748" s="1">
        <v>1200730</v>
      </c>
      <c r="L748" s="1" t="s">
        <v>950</v>
      </c>
      <c r="M748" s="1" t="s">
        <v>4120</v>
      </c>
      <c r="N748" s="1" t="s">
        <v>4121</v>
      </c>
      <c r="O748" s="1" t="s">
        <v>1795</v>
      </c>
      <c r="P748" s="1">
        <v>7951</v>
      </c>
      <c r="Q748" s="1" t="s">
        <v>4122</v>
      </c>
      <c r="R748" s="1" t="s">
        <v>950</v>
      </c>
      <c r="S748" s="1">
        <v>28675</v>
      </c>
      <c r="T748" s="1" t="s">
        <v>950</v>
      </c>
    </row>
    <row r="749" spans="1:20" x14ac:dyDescent="0.25">
      <c r="A749" t="s">
        <v>1507</v>
      </c>
      <c r="B749" t="s">
        <v>98</v>
      </c>
      <c r="C749" s="35">
        <v>30487</v>
      </c>
      <c r="D749" s="1" t="str">
        <f>LEFT(PLAYERIDMAP[[#This Row],[PLAYERNAME]],FIND(" ",PLAYERIDMAP[[#This Row],[PLAYERNAME]],1))</f>
        <v xml:space="preserve">Kendrys </v>
      </c>
      <c r="E749" s="1" t="str">
        <f>MID(PLAYERIDMAP[PLAYERNAME],FIND(" ",PLAYERIDMAP[PLAYERNAME],1)+1,255)</f>
        <v>Morales</v>
      </c>
      <c r="F749" t="s">
        <v>1049</v>
      </c>
      <c r="G749" t="s">
        <v>4</v>
      </c>
      <c r="H749" s="2">
        <v>8610</v>
      </c>
      <c r="I749">
        <v>434778</v>
      </c>
      <c r="J749" t="s">
        <v>98</v>
      </c>
      <c r="K749" s="1">
        <v>534114</v>
      </c>
      <c r="L749" s="1" t="s">
        <v>98</v>
      </c>
      <c r="M749" s="1" t="s">
        <v>4123</v>
      </c>
      <c r="N749" s="1" t="s">
        <v>4124</v>
      </c>
      <c r="O749" s="1" t="s">
        <v>1507</v>
      </c>
      <c r="P749" s="1">
        <v>7481</v>
      </c>
      <c r="Q749" s="1" t="s">
        <v>4125</v>
      </c>
      <c r="R749" s="1" t="s">
        <v>98</v>
      </c>
      <c r="S749" s="1">
        <v>6188</v>
      </c>
      <c r="T749" s="1" t="s">
        <v>98</v>
      </c>
    </row>
    <row r="750" spans="1:20" ht="15" customHeight="1" x14ac:dyDescent="0.25">
      <c r="A750" t="s">
        <v>1515</v>
      </c>
      <c r="B750" t="s">
        <v>159</v>
      </c>
      <c r="C750" s="35">
        <v>31296</v>
      </c>
      <c r="D750" s="1" t="str">
        <f>LEFT(PLAYERIDMAP[[#This Row],[PLAYERNAME]],FIND(" ",PLAYERIDMAP[[#This Row],[PLAYERNAME]],1))</f>
        <v xml:space="preserve">Mitch </v>
      </c>
      <c r="E750" s="1" t="str">
        <f>MID(PLAYERIDMAP[PLAYERNAME],FIND(" ",PLAYERIDMAP[PLAYERNAME],1)+1,255)</f>
        <v>Moreland</v>
      </c>
      <c r="F750" t="s">
        <v>1036</v>
      </c>
      <c r="G750" t="s">
        <v>4</v>
      </c>
      <c r="H750" s="2">
        <v>3086</v>
      </c>
      <c r="I750">
        <v>519048</v>
      </c>
      <c r="J750" t="s">
        <v>159</v>
      </c>
      <c r="K750" s="1">
        <v>1666536</v>
      </c>
      <c r="L750" s="1" t="s">
        <v>159</v>
      </c>
      <c r="M750" s="3" t="s">
        <v>2205</v>
      </c>
      <c r="N750" s="1" t="s">
        <v>4126</v>
      </c>
      <c r="O750" s="1" t="s">
        <v>1515</v>
      </c>
      <c r="P750" s="1">
        <v>8772</v>
      </c>
      <c r="Q750" s="1" t="s">
        <v>4127</v>
      </c>
      <c r="R750" s="1" t="s">
        <v>159</v>
      </c>
      <c r="S750" s="1">
        <v>30452</v>
      </c>
      <c r="T750" s="1" t="s">
        <v>159</v>
      </c>
    </row>
    <row r="751" spans="1:20" ht="15" customHeight="1" x14ac:dyDescent="0.25">
      <c r="A751" t="s">
        <v>1091</v>
      </c>
      <c r="B751" t="s">
        <v>4128</v>
      </c>
      <c r="C751" s="35">
        <v>29404</v>
      </c>
      <c r="D751" s="1" t="str">
        <f>LEFT(PLAYERIDMAP[[#This Row],[PLAYERNAME]],FIND(" ",PLAYERIDMAP[[#This Row],[PLAYERNAME]],1))</f>
        <v xml:space="preserve">Nyjer </v>
      </c>
      <c r="E751" s="1" t="str">
        <f>MID(PLAYERIDMAP[PLAYERNAME],FIND(" ",PLAYERIDMAP[PLAYERNAME],1)+1,255)</f>
        <v>Morgan</v>
      </c>
      <c r="F751" t="s">
        <v>1047</v>
      </c>
      <c r="G751" t="s">
        <v>1222</v>
      </c>
      <c r="H751" s="2">
        <v>4885</v>
      </c>
      <c r="I751">
        <v>460579</v>
      </c>
      <c r="J751" t="s">
        <v>4128</v>
      </c>
      <c r="K751" s="1">
        <v>1099503</v>
      </c>
      <c r="L751" s="1" t="s">
        <v>4128</v>
      </c>
      <c r="M751" s="1" t="s">
        <v>4129</v>
      </c>
      <c r="N751" s="1" t="s">
        <v>4130</v>
      </c>
      <c r="O751" s="1" t="s">
        <v>1091</v>
      </c>
      <c r="P751" s="1">
        <v>8116</v>
      </c>
      <c r="Q751" s="1" t="s">
        <v>4131</v>
      </c>
      <c r="R751" s="1" t="s">
        <v>4128</v>
      </c>
      <c r="S751" s="1"/>
      <c r="T751" s="1"/>
    </row>
    <row r="752" spans="1:20" ht="15" customHeight="1" x14ac:dyDescent="0.25">
      <c r="A752" t="s">
        <v>1513</v>
      </c>
      <c r="B752" t="s">
        <v>141</v>
      </c>
      <c r="C752" s="35">
        <v>29721</v>
      </c>
      <c r="D752" s="1" t="str">
        <f>LEFT(PLAYERIDMAP[[#This Row],[PLAYERNAME]],FIND(" ",PLAYERIDMAP[[#This Row],[PLAYERNAME]],1))</f>
        <v xml:space="preserve">Justin </v>
      </c>
      <c r="E752" s="1" t="str">
        <f>MID(PLAYERIDMAP[PLAYERNAME],FIND(" ",PLAYERIDMAP[PLAYERNAME],1)+1,255)</f>
        <v>Morneau</v>
      </c>
      <c r="F752" t="s">
        <v>1038</v>
      </c>
      <c r="G752" t="s">
        <v>4</v>
      </c>
      <c r="H752" s="2">
        <v>1737</v>
      </c>
      <c r="I752">
        <v>408047</v>
      </c>
      <c r="J752" t="s">
        <v>141</v>
      </c>
      <c r="K752" s="1">
        <v>288974</v>
      </c>
      <c r="L752" s="1" t="s">
        <v>141</v>
      </c>
      <c r="M752" s="1" t="s">
        <v>4132</v>
      </c>
      <c r="N752" s="1" t="s">
        <v>4133</v>
      </c>
      <c r="O752" s="1" t="s">
        <v>1513</v>
      </c>
      <c r="P752" s="1">
        <v>7063</v>
      </c>
      <c r="Q752" s="1" t="s">
        <v>4134</v>
      </c>
      <c r="R752" s="1" t="s">
        <v>141</v>
      </c>
      <c r="S752" s="1">
        <v>5379</v>
      </c>
      <c r="T752" s="1" t="s">
        <v>141</v>
      </c>
    </row>
    <row r="753" spans="1:20" x14ac:dyDescent="0.25">
      <c r="A753" t="s">
        <v>1890</v>
      </c>
      <c r="B753" t="s">
        <v>759</v>
      </c>
      <c r="C753" s="35">
        <v>31864</v>
      </c>
      <c r="D753" s="1" t="str">
        <f>LEFT(PLAYERIDMAP[[#This Row],[PLAYERNAME]],FIND(" ",PLAYERIDMAP[[#This Row],[PLAYERNAME]],1))</f>
        <v xml:space="preserve">Bryan </v>
      </c>
      <c r="E753" s="1" t="str">
        <f>MID(PLAYERIDMAP[PLAYERNAME],FIND(" ",PLAYERIDMAP[PLAYERNAME],1)+1,255)</f>
        <v>Morris</v>
      </c>
      <c r="F753" t="s">
        <v>1048</v>
      </c>
      <c r="G753" t="s">
        <v>2163</v>
      </c>
      <c r="H753" s="2">
        <v>10234</v>
      </c>
      <c r="I753">
        <v>457768</v>
      </c>
      <c r="J753" t="s">
        <v>759</v>
      </c>
      <c r="K753" s="1">
        <v>1725407</v>
      </c>
      <c r="L753" s="1" t="s">
        <v>759</v>
      </c>
      <c r="M753" s="3" t="s">
        <v>2205</v>
      </c>
      <c r="N753" s="3" t="s">
        <v>2205</v>
      </c>
      <c r="O753" s="1" t="s">
        <v>1890</v>
      </c>
      <c r="P753" s="1">
        <v>9221</v>
      </c>
      <c r="Q753" s="1" t="s">
        <v>4135</v>
      </c>
      <c r="R753" s="1" t="s">
        <v>759</v>
      </c>
      <c r="S753" s="1">
        <v>30497</v>
      </c>
      <c r="T753" s="1" t="s">
        <v>759</v>
      </c>
    </row>
    <row r="754" spans="1:20" ht="15" customHeight="1" x14ac:dyDescent="0.25">
      <c r="A754" t="s">
        <v>1177</v>
      </c>
      <c r="B754" t="s">
        <v>324</v>
      </c>
      <c r="C754" s="35">
        <v>32014</v>
      </c>
      <c r="D754" s="1" t="str">
        <f>LEFT(PLAYERIDMAP[[#This Row],[PLAYERNAME]],FIND(" ",PLAYERIDMAP[[#This Row],[PLAYERNAME]],1))</f>
        <v xml:space="preserve">Logan </v>
      </c>
      <c r="E754" s="1" t="str">
        <f>MID(PLAYERIDMAP[PLAYERNAME],FIND(" ",PLAYERIDMAP[PLAYERNAME],1)+1,255)</f>
        <v>Morrison</v>
      </c>
      <c r="F754" t="s">
        <v>1049</v>
      </c>
      <c r="G754" t="s">
        <v>1222</v>
      </c>
      <c r="H754" s="2">
        <v>9205</v>
      </c>
      <c r="I754">
        <v>489149</v>
      </c>
      <c r="J754" t="s">
        <v>324</v>
      </c>
      <c r="K754" s="1">
        <v>1630087</v>
      </c>
      <c r="L754" s="1" t="s">
        <v>324</v>
      </c>
      <c r="M754" s="3" t="s">
        <v>2205</v>
      </c>
      <c r="N754" s="1" t="s">
        <v>4136</v>
      </c>
      <c r="O754" s="1" t="s">
        <v>1177</v>
      </c>
      <c r="P754" s="1">
        <v>8633</v>
      </c>
      <c r="Q754" s="1" t="s">
        <v>4137</v>
      </c>
      <c r="R754" s="1" t="s">
        <v>324</v>
      </c>
      <c r="S754" s="1">
        <v>30536</v>
      </c>
      <c r="T754" s="1" t="s">
        <v>324</v>
      </c>
    </row>
    <row r="755" spans="1:20" ht="15" customHeight="1" x14ac:dyDescent="0.25">
      <c r="A755" t="s">
        <v>1683</v>
      </c>
      <c r="B755" t="s">
        <v>983</v>
      </c>
      <c r="C755" s="35">
        <v>30889</v>
      </c>
      <c r="D755" s="1" t="str">
        <f>LEFT(PLAYERIDMAP[[#This Row],[PLAYERNAME]],FIND(" ",PLAYERIDMAP[[#This Row],[PLAYERNAME]],1))</f>
        <v xml:space="preserve">Brandon </v>
      </c>
      <c r="E755" s="1" t="str">
        <f>MID(PLAYERIDMAP[PLAYERNAME],FIND(" ",PLAYERIDMAP[PLAYERNAME],1)+1,255)</f>
        <v>Morrow</v>
      </c>
      <c r="F755" t="s">
        <v>1037</v>
      </c>
      <c r="G755" t="s">
        <v>2163</v>
      </c>
      <c r="H755" s="2">
        <v>9346</v>
      </c>
      <c r="I755">
        <v>453344</v>
      </c>
      <c r="J755" t="s">
        <v>983</v>
      </c>
      <c r="K755" s="1">
        <v>1200838</v>
      </c>
      <c r="L755" s="1" t="s">
        <v>983</v>
      </c>
      <c r="M755" s="1" t="s">
        <v>4138</v>
      </c>
      <c r="N755" s="1" t="s">
        <v>4139</v>
      </c>
      <c r="O755" s="1" t="s">
        <v>1683</v>
      </c>
      <c r="P755" s="1">
        <v>8002</v>
      </c>
      <c r="Q755" s="1" t="s">
        <v>4140</v>
      </c>
      <c r="R755" s="1" t="s">
        <v>983</v>
      </c>
      <c r="S755" s="1">
        <v>28734</v>
      </c>
      <c r="T755" s="1" t="s">
        <v>983</v>
      </c>
    </row>
    <row r="756" spans="1:20" ht="15" customHeight="1" x14ac:dyDescent="0.25">
      <c r="A756" t="s">
        <v>1165</v>
      </c>
      <c r="B756" t="s">
        <v>322</v>
      </c>
      <c r="C756" s="35">
        <v>30032</v>
      </c>
      <c r="D756" s="1" t="str">
        <f>LEFT(PLAYERIDMAP[[#This Row],[PLAYERNAME]],FIND(" ",PLAYERIDMAP[[#This Row],[PLAYERNAME]],1))</f>
        <v xml:space="preserve">Michael </v>
      </c>
      <c r="E756" s="1" t="str">
        <f>MID(PLAYERIDMAP[PLAYERNAME],FIND(" ",PLAYERIDMAP[PLAYERNAME],1)+1,255)</f>
        <v>Morse</v>
      </c>
      <c r="F756" t="s">
        <v>13</v>
      </c>
      <c r="G756" t="s">
        <v>1222</v>
      </c>
      <c r="H756" s="2">
        <v>3035</v>
      </c>
      <c r="I756">
        <v>434604</v>
      </c>
      <c r="J756" t="s">
        <v>322</v>
      </c>
      <c r="K756" s="1">
        <v>489791</v>
      </c>
      <c r="L756" s="1" t="s">
        <v>322</v>
      </c>
      <c r="M756" s="1" t="s">
        <v>4141</v>
      </c>
      <c r="N756" s="1" t="s">
        <v>4142</v>
      </c>
      <c r="O756" s="1" t="s">
        <v>1165</v>
      </c>
      <c r="P756" s="1">
        <v>7562</v>
      </c>
      <c r="Q756" s="1" t="s">
        <v>4143</v>
      </c>
      <c r="R756" s="1" t="s">
        <v>322</v>
      </c>
      <c r="S756" s="1">
        <v>6300</v>
      </c>
      <c r="T756" s="1" t="s">
        <v>322</v>
      </c>
    </row>
    <row r="757" spans="1:20" ht="15" customHeight="1" x14ac:dyDescent="0.25">
      <c r="A757" t="s">
        <v>2068</v>
      </c>
      <c r="B757" t="s">
        <v>722</v>
      </c>
      <c r="C757" s="35">
        <v>30601</v>
      </c>
      <c r="D757" s="1" t="str">
        <f>LEFT(PLAYERIDMAP[[#This Row],[PLAYERNAME]],FIND(" ",PLAYERIDMAP[[#This Row],[PLAYERNAME]],1))</f>
        <v xml:space="preserve">Charlie </v>
      </c>
      <c r="E757" s="1" t="str">
        <f>MID(PLAYERIDMAP[PLAYERNAME],FIND(" ",PLAYERIDMAP[PLAYERNAME],1)+1,255)</f>
        <v>Morton</v>
      </c>
      <c r="F757" t="s">
        <v>1048</v>
      </c>
      <c r="G757" t="s">
        <v>2163</v>
      </c>
      <c r="H757" s="2">
        <v>4676</v>
      </c>
      <c r="I757">
        <v>450203</v>
      </c>
      <c r="J757" t="s">
        <v>722</v>
      </c>
      <c r="K757" s="1">
        <v>1390876</v>
      </c>
      <c r="L757" s="1" t="s">
        <v>722</v>
      </c>
      <c r="M757" s="1" t="s">
        <v>4144</v>
      </c>
      <c r="N757" s="1" t="s">
        <v>4145</v>
      </c>
      <c r="O757" s="1" t="s">
        <v>2068</v>
      </c>
      <c r="P757" s="1">
        <v>8270</v>
      </c>
      <c r="Q757" s="1" t="s">
        <v>4146</v>
      </c>
      <c r="R757" s="1" t="s">
        <v>722</v>
      </c>
      <c r="S757" s="1">
        <v>29155</v>
      </c>
      <c r="T757" s="1" t="s">
        <v>722</v>
      </c>
    </row>
    <row r="758" spans="1:20" x14ac:dyDescent="0.25">
      <c r="A758" t="s">
        <v>2131</v>
      </c>
      <c r="B758" t="s">
        <v>4147</v>
      </c>
      <c r="C758" s="35">
        <v>29946</v>
      </c>
      <c r="D758" s="1" t="str">
        <f>LEFT(PLAYERIDMAP[[#This Row],[PLAYERNAME]],FIND(" ",PLAYERIDMAP[[#This Row],[PLAYERNAME]],1))</f>
        <v xml:space="preserve">Dustin </v>
      </c>
      <c r="E758" s="1" t="str">
        <f>MID(PLAYERIDMAP[PLAYERNAME],FIND(" ",PLAYERIDMAP[PLAYERNAME],1)+1,255)</f>
        <v>Moseley</v>
      </c>
      <c r="F758" t="s">
        <v>1051</v>
      </c>
      <c r="G758" t="s">
        <v>2163</v>
      </c>
      <c r="H758" s="2">
        <v>7060</v>
      </c>
      <c r="I758">
        <v>400291</v>
      </c>
      <c r="J758" t="s">
        <v>4147</v>
      </c>
      <c r="K758" s="1">
        <v>223487</v>
      </c>
      <c r="L758" s="1" t="s">
        <v>4147</v>
      </c>
      <c r="M758" s="1" t="s">
        <v>4148</v>
      </c>
      <c r="N758" s="1" t="s">
        <v>4149</v>
      </c>
      <c r="O758" s="1" t="s">
        <v>2131</v>
      </c>
      <c r="P758" s="1">
        <v>7507</v>
      </c>
      <c r="Q758" s="1" t="s">
        <v>4150</v>
      </c>
      <c r="R758" s="1" t="s">
        <v>4147</v>
      </c>
      <c r="S758" s="1"/>
      <c r="T758" s="1"/>
    </row>
    <row r="759" spans="1:20" x14ac:dyDescent="0.25">
      <c r="A759" t="s">
        <v>1186</v>
      </c>
      <c r="B759" t="s">
        <v>73</v>
      </c>
      <c r="C759" s="35">
        <v>30575</v>
      </c>
      <c r="D759" s="1" t="str">
        <f>LEFT(PLAYERIDMAP[[#This Row],[PLAYERNAME]],FIND(" ",PLAYERIDMAP[[#This Row],[PLAYERNAME]],1))</f>
        <v xml:space="preserve">Brandon </v>
      </c>
      <c r="E759" s="1" t="str">
        <f>MID(PLAYERIDMAP[PLAYERNAME],FIND(" ",PLAYERIDMAP[PLAYERNAME],1)+1,255)</f>
        <v>Moss</v>
      </c>
      <c r="F759" t="s">
        <v>1032</v>
      </c>
      <c r="G759" t="s">
        <v>1222</v>
      </c>
      <c r="H759" s="2">
        <v>4467</v>
      </c>
      <c r="I759">
        <v>461235</v>
      </c>
      <c r="J759" t="s">
        <v>73</v>
      </c>
      <c r="K759" s="1">
        <v>490865</v>
      </c>
      <c r="L759" s="1" t="s">
        <v>73</v>
      </c>
      <c r="M759" s="1" t="s">
        <v>4151</v>
      </c>
      <c r="N759" s="1" t="s">
        <v>4152</v>
      </c>
      <c r="O759" s="1" t="s">
        <v>1186</v>
      </c>
      <c r="P759" s="1">
        <v>8082</v>
      </c>
      <c r="Q759" s="1" t="s">
        <v>4153</v>
      </c>
      <c r="R759" s="1" t="s">
        <v>73</v>
      </c>
      <c r="S759" s="1">
        <v>28844</v>
      </c>
      <c r="T759" s="1" t="s">
        <v>73</v>
      </c>
    </row>
    <row r="760" spans="1:20" ht="15" customHeight="1" x14ac:dyDescent="0.25">
      <c r="A760" t="s">
        <v>1671</v>
      </c>
      <c r="B760" t="s">
        <v>824</v>
      </c>
      <c r="C760" s="35">
        <v>30124</v>
      </c>
      <c r="D760" s="1" t="str">
        <f>LEFT(PLAYERIDMAP[[#This Row],[PLAYERNAME]],FIND(" ",PLAYERIDMAP[[#This Row],[PLAYERNAME]],1))</f>
        <v xml:space="preserve">Jason </v>
      </c>
      <c r="E760" s="1" t="str">
        <f>MID(PLAYERIDMAP[PLAYERNAME],FIND(" ",PLAYERIDMAP[PLAYERNAME],1)+1,255)</f>
        <v>Motte</v>
      </c>
      <c r="F760" t="s">
        <v>1031</v>
      </c>
      <c r="G760" t="s">
        <v>2163</v>
      </c>
      <c r="H760" s="2">
        <v>5861</v>
      </c>
      <c r="I760">
        <v>435400</v>
      </c>
      <c r="J760" t="s">
        <v>824</v>
      </c>
      <c r="K760" s="1">
        <v>546238</v>
      </c>
      <c r="L760" s="1" t="s">
        <v>824</v>
      </c>
      <c r="M760" s="1" t="s">
        <v>4154</v>
      </c>
      <c r="N760" s="1" t="s">
        <v>4155</v>
      </c>
      <c r="O760" s="1" t="s">
        <v>1671</v>
      </c>
      <c r="P760" s="1">
        <v>8369</v>
      </c>
      <c r="Q760" s="1" t="s">
        <v>4156</v>
      </c>
      <c r="R760" s="1" t="s">
        <v>824</v>
      </c>
      <c r="S760" s="1">
        <v>29256</v>
      </c>
      <c r="T760" s="1" t="s">
        <v>824</v>
      </c>
    </row>
    <row r="761" spans="1:20" ht="15" customHeight="1" x14ac:dyDescent="0.25">
      <c r="A761" t="s">
        <v>1353</v>
      </c>
      <c r="B761" t="s">
        <v>265</v>
      </c>
      <c r="C761" s="35">
        <v>32397</v>
      </c>
      <c r="D761" s="1" t="str">
        <f>LEFT(PLAYERIDMAP[[#This Row],[PLAYERNAME]],FIND(" ",PLAYERIDMAP[[#This Row],[PLAYERNAME]],1))</f>
        <v xml:space="preserve">Mike </v>
      </c>
      <c r="E761" s="1" t="str">
        <f>MID(PLAYERIDMAP[PLAYERNAME],FIND(" ",PLAYERIDMAP[PLAYERNAME],1)+1,255)</f>
        <v>Moustakas</v>
      </c>
      <c r="F761" t="s">
        <v>1046</v>
      </c>
      <c r="G761" t="s">
        <v>6</v>
      </c>
      <c r="H761" s="2">
        <v>4892</v>
      </c>
      <c r="I761">
        <v>519058</v>
      </c>
      <c r="J761" t="s">
        <v>265</v>
      </c>
      <c r="K761" s="1">
        <v>1232128</v>
      </c>
      <c r="L761" s="1" t="s">
        <v>265</v>
      </c>
      <c r="M761" s="3" t="s">
        <v>2205</v>
      </c>
      <c r="N761" s="1" t="s">
        <v>4157</v>
      </c>
      <c r="O761" s="1" t="s">
        <v>1353</v>
      </c>
      <c r="P761" s="1">
        <v>8685</v>
      </c>
      <c r="Q761" s="1" t="s">
        <v>4158</v>
      </c>
      <c r="R761" s="1" t="s">
        <v>265</v>
      </c>
      <c r="S761" s="1">
        <v>29999</v>
      </c>
      <c r="T761" s="1" t="s">
        <v>265</v>
      </c>
    </row>
    <row r="762" spans="1:20" ht="15" customHeight="1" x14ac:dyDescent="0.25">
      <c r="A762" t="s">
        <v>2080</v>
      </c>
      <c r="B762" t="s">
        <v>941</v>
      </c>
      <c r="C762" s="35">
        <v>28826</v>
      </c>
      <c r="D762" s="1" t="str">
        <f>LEFT(PLAYERIDMAP[[#This Row],[PLAYERNAME]],FIND(" ",PLAYERIDMAP[[#This Row],[PLAYERNAME]],1))</f>
        <v xml:space="preserve">Peter </v>
      </c>
      <c r="E762" s="1" t="str">
        <f>MID(PLAYERIDMAP[PLAYERNAME],FIND(" ",PLAYERIDMAP[PLAYERNAME],1)+1,255)</f>
        <v>Moylan</v>
      </c>
      <c r="F762" t="s">
        <v>1041</v>
      </c>
      <c r="G762" t="s">
        <v>2163</v>
      </c>
      <c r="H762" s="2">
        <v>4891</v>
      </c>
      <c r="I762">
        <v>493247</v>
      </c>
      <c r="J762" t="s">
        <v>941</v>
      </c>
      <c r="K762" s="1">
        <v>1102973</v>
      </c>
      <c r="L762" s="1" t="s">
        <v>941</v>
      </c>
      <c r="M762" s="1" t="s">
        <v>4159</v>
      </c>
      <c r="N762" s="1" t="s">
        <v>4160</v>
      </c>
      <c r="O762" s="1" t="s">
        <v>2080</v>
      </c>
      <c r="P762" s="1">
        <v>7728</v>
      </c>
      <c r="Q762" s="1" t="s">
        <v>4161</v>
      </c>
      <c r="R762" s="1" t="s">
        <v>941</v>
      </c>
      <c r="S762" s="1">
        <v>6500</v>
      </c>
      <c r="T762" s="1" t="s">
        <v>941</v>
      </c>
    </row>
    <row r="763" spans="1:20" ht="15" customHeight="1" x14ac:dyDescent="0.25">
      <c r="A763" t="s">
        <v>1858</v>
      </c>
      <c r="B763" t="s">
        <v>615</v>
      </c>
      <c r="C763" s="35">
        <v>30812</v>
      </c>
      <c r="D763" s="1" t="str">
        <f>LEFT(PLAYERIDMAP[[#This Row],[PLAYERNAME]],FIND(" ",PLAYERIDMAP[[#This Row],[PLAYERNAME]],1))</f>
        <v xml:space="preserve">Edward </v>
      </c>
      <c r="E763" s="1" t="str">
        <f>MID(PLAYERIDMAP[PLAYERNAME],FIND(" ",PLAYERIDMAP[PLAYERNAME],1)+1,255)</f>
        <v>Mujica</v>
      </c>
      <c r="F763" t="s">
        <v>1029</v>
      </c>
      <c r="G763" t="s">
        <v>2163</v>
      </c>
      <c r="H763" s="2">
        <v>3970</v>
      </c>
      <c r="I763">
        <v>465629</v>
      </c>
      <c r="J763" t="s">
        <v>615</v>
      </c>
      <c r="K763" s="1">
        <v>580528</v>
      </c>
      <c r="L763" s="1" t="s">
        <v>615</v>
      </c>
      <c r="M763" s="1" t="s">
        <v>4162</v>
      </c>
      <c r="N763" s="1" t="s">
        <v>4163</v>
      </c>
      <c r="O763" s="1" t="s">
        <v>1858</v>
      </c>
      <c r="P763" s="1">
        <v>7801</v>
      </c>
      <c r="Q763" s="1" t="s">
        <v>4164</v>
      </c>
      <c r="R763" s="1" t="s">
        <v>615</v>
      </c>
      <c r="S763" s="1">
        <v>28501</v>
      </c>
      <c r="T763" s="1" t="s">
        <v>615</v>
      </c>
    </row>
    <row r="764" spans="1:20" x14ac:dyDescent="0.25">
      <c r="A764" t="s">
        <v>1157</v>
      </c>
      <c r="B764" t="s">
        <v>250</v>
      </c>
      <c r="C764" s="35">
        <v>29877</v>
      </c>
      <c r="D764" s="1" t="str">
        <f>LEFT(PLAYERIDMAP[[#This Row],[PLAYERNAME]],FIND(" ",PLAYERIDMAP[[#This Row],[PLAYERNAME]],1))</f>
        <v xml:space="preserve">David </v>
      </c>
      <c r="E764" s="1" t="str">
        <f>MID(PLAYERIDMAP[PLAYERNAME],FIND(" ",PLAYERIDMAP[PLAYERNAME],1)+1,255)</f>
        <v>Murphy</v>
      </c>
      <c r="F764" t="s">
        <v>1034</v>
      </c>
      <c r="G764" t="s">
        <v>1222</v>
      </c>
      <c r="H764" s="2">
        <v>6035</v>
      </c>
      <c r="I764">
        <v>461815</v>
      </c>
      <c r="J764" t="s">
        <v>250</v>
      </c>
      <c r="K764" s="1">
        <v>486548</v>
      </c>
      <c r="L764" s="1" t="s">
        <v>250</v>
      </c>
      <c r="M764" s="1" t="s">
        <v>4165</v>
      </c>
      <c r="N764" s="1" t="s">
        <v>4166</v>
      </c>
      <c r="O764" s="1" t="s">
        <v>1157</v>
      </c>
      <c r="P764" s="1">
        <v>7862</v>
      </c>
      <c r="Q764" s="1" t="s">
        <v>4167</v>
      </c>
      <c r="R764" s="1" t="s">
        <v>250</v>
      </c>
      <c r="S764" s="1">
        <v>28582</v>
      </c>
      <c r="T764" s="1" t="s">
        <v>250</v>
      </c>
    </row>
    <row r="765" spans="1:20" x14ac:dyDescent="0.25">
      <c r="A765" t="s">
        <v>1221</v>
      </c>
      <c r="B765" t="s">
        <v>47</v>
      </c>
      <c r="C765" s="35">
        <v>31138</v>
      </c>
      <c r="D765" s="1" t="str">
        <f>LEFT(PLAYERIDMAP[[#This Row],[PLAYERNAME]],FIND(" ",PLAYERIDMAP[[#This Row],[PLAYERNAME]],1))</f>
        <v xml:space="preserve">Daniel </v>
      </c>
      <c r="E765" s="1" t="str">
        <f>MID(PLAYERIDMAP[PLAYERNAME],FIND(" ",PLAYERIDMAP[PLAYERNAME],1)+1,255)</f>
        <v>Murphy</v>
      </c>
      <c r="F765" t="s">
        <v>1050</v>
      </c>
      <c r="G765" t="s">
        <v>5</v>
      </c>
      <c r="H765" s="2">
        <v>4316</v>
      </c>
      <c r="I765">
        <v>502517</v>
      </c>
      <c r="J765" t="s">
        <v>47</v>
      </c>
      <c r="K765" s="1">
        <v>1208667</v>
      </c>
      <c r="L765" s="1" t="s">
        <v>47</v>
      </c>
      <c r="M765" s="1" t="s">
        <v>4165</v>
      </c>
      <c r="N765" s="1" t="s">
        <v>4168</v>
      </c>
      <c r="O765" s="1" t="s">
        <v>1221</v>
      </c>
      <c r="P765" s="1">
        <v>8314</v>
      </c>
      <c r="Q765" s="1" t="s">
        <v>4169</v>
      </c>
      <c r="R765" s="1" t="s">
        <v>47</v>
      </c>
      <c r="S765" s="1">
        <v>29200</v>
      </c>
      <c r="T765" s="1" t="s">
        <v>47</v>
      </c>
    </row>
    <row r="766" spans="1:20" ht="15" customHeight="1" x14ac:dyDescent="0.25">
      <c r="A766" t="s">
        <v>4170</v>
      </c>
      <c r="B766" t="s">
        <v>4171</v>
      </c>
      <c r="C766" s="35">
        <v>30902</v>
      </c>
      <c r="D766" s="1" t="str">
        <f>LEFT(PLAYERIDMAP[[#This Row],[PLAYERNAME]],FIND(" ",PLAYERIDMAP[[#This Row],[PLAYERNAME]],1))</f>
        <v xml:space="preserve">Ronnier </v>
      </c>
      <c r="E766" s="1" t="str">
        <f>MID(PLAYERIDMAP[PLAYERNAME],FIND(" ",PLAYERIDMAP[PLAYERNAME],1)+1,255)</f>
        <v>Mustelier</v>
      </c>
      <c r="F766" s="4" t="s">
        <v>2205</v>
      </c>
      <c r="G766" s="4" t="s">
        <v>2205</v>
      </c>
      <c r="H766" s="2" t="s">
        <v>4172</v>
      </c>
      <c r="I766">
        <v>608589</v>
      </c>
      <c r="J766" t="s">
        <v>4171</v>
      </c>
      <c r="K766" s="3" t="s">
        <v>2205</v>
      </c>
      <c r="L766" s="3" t="s">
        <v>2205</v>
      </c>
      <c r="M766" s="3" t="s">
        <v>2205</v>
      </c>
      <c r="N766" s="3" t="s">
        <v>2205</v>
      </c>
      <c r="O766" s="3" t="s">
        <v>2205</v>
      </c>
      <c r="P766" s="3" t="s">
        <v>2205</v>
      </c>
      <c r="Q766" s="3" t="s">
        <v>2205</v>
      </c>
      <c r="R766" s="3" t="s">
        <v>2205</v>
      </c>
      <c r="S766" s="3"/>
      <c r="T766" s="1" t="e">
        <v>#N/A</v>
      </c>
    </row>
    <row r="767" spans="1:20" x14ac:dyDescent="0.25">
      <c r="A767" t="s">
        <v>1879</v>
      </c>
      <c r="B767" t="s">
        <v>1010</v>
      </c>
      <c r="C767" s="35">
        <v>29450</v>
      </c>
      <c r="D767" s="1" t="str">
        <f>LEFT(PLAYERIDMAP[[#This Row],[PLAYERNAME]],FIND(" ",PLAYERIDMAP[[#This Row],[PLAYERNAME]],1))</f>
        <v xml:space="preserve">Brett </v>
      </c>
      <c r="E767" s="1" t="str">
        <f>MID(PLAYERIDMAP[PLAYERNAME],FIND(" ",PLAYERIDMAP[PLAYERNAME],1)+1,255)</f>
        <v>Myers</v>
      </c>
      <c r="F767" t="s">
        <v>1034</v>
      </c>
      <c r="G767" t="s">
        <v>2163</v>
      </c>
      <c r="H767" s="2">
        <v>962</v>
      </c>
      <c r="I767">
        <v>408206</v>
      </c>
      <c r="J767" t="s">
        <v>1010</v>
      </c>
      <c r="K767" s="1">
        <v>288913</v>
      </c>
      <c r="L767" s="1" t="s">
        <v>1010</v>
      </c>
      <c r="M767" s="1" t="s">
        <v>4173</v>
      </c>
      <c r="N767" s="1" t="s">
        <v>4174</v>
      </c>
      <c r="O767" s="1" t="s">
        <v>1879</v>
      </c>
      <c r="P767" s="1">
        <v>6864</v>
      </c>
      <c r="Q767" s="1" t="s">
        <v>4175</v>
      </c>
      <c r="R767" s="1" t="s">
        <v>1010</v>
      </c>
      <c r="S767" s="1"/>
      <c r="T767" s="1"/>
    </row>
    <row r="768" spans="1:20" x14ac:dyDescent="0.25">
      <c r="A768" t="s">
        <v>1197</v>
      </c>
      <c r="B768" t="s">
        <v>167</v>
      </c>
      <c r="C768" s="35">
        <v>33217</v>
      </c>
      <c r="D768" s="1" t="str">
        <f>LEFT(PLAYERIDMAP[[#This Row],[PLAYERNAME]],FIND(" ",PLAYERIDMAP[[#This Row],[PLAYERNAME]],1))</f>
        <v xml:space="preserve">Wil </v>
      </c>
      <c r="E768" s="1" t="str">
        <f>MID(PLAYERIDMAP[PLAYERNAME],FIND(" ",PLAYERIDMAP[PLAYERNAME],1)+1,255)</f>
        <v>Myers</v>
      </c>
      <c r="F768" t="s">
        <v>1039</v>
      </c>
      <c r="G768" t="s">
        <v>1222</v>
      </c>
      <c r="H768" s="2">
        <v>10047</v>
      </c>
      <c r="I768">
        <v>571976</v>
      </c>
      <c r="J768" t="s">
        <v>167</v>
      </c>
      <c r="K768" s="1">
        <v>1744704</v>
      </c>
      <c r="L768" s="1" t="s">
        <v>167</v>
      </c>
      <c r="M768" s="3" t="s">
        <v>2205</v>
      </c>
      <c r="N768" s="3" t="s">
        <v>2205</v>
      </c>
      <c r="O768" s="1" t="s">
        <v>1197</v>
      </c>
      <c r="P768" s="1">
        <v>8859</v>
      </c>
      <c r="Q768" s="1" t="s">
        <v>4176</v>
      </c>
      <c r="R768" s="1" t="s">
        <v>167</v>
      </c>
      <c r="S768" s="1">
        <v>31265</v>
      </c>
      <c r="T768" s="1" t="s">
        <v>167</v>
      </c>
    </row>
    <row r="769" spans="1:20" ht="15" customHeight="1" x14ac:dyDescent="0.25">
      <c r="A769" t="s">
        <v>1143</v>
      </c>
      <c r="B769" t="s">
        <v>4177</v>
      </c>
      <c r="C769" s="35">
        <v>28808</v>
      </c>
      <c r="D769" s="1" t="str">
        <f>LEFT(PLAYERIDMAP[[#This Row],[PLAYERNAME]],FIND(" ",PLAYERIDMAP[[#This Row],[PLAYERNAME]],1))</f>
        <v xml:space="preserve">Xavier </v>
      </c>
      <c r="E769" s="1" t="str">
        <f>MID(PLAYERIDMAP[PLAYERNAME],FIND(" ",PLAYERIDMAP[PLAYERNAME],1)+1,255)</f>
        <v>Nady</v>
      </c>
      <c r="F769" t="s">
        <v>13</v>
      </c>
      <c r="G769" t="s">
        <v>1222</v>
      </c>
      <c r="H769" s="2">
        <v>1658</v>
      </c>
      <c r="I769">
        <v>294558</v>
      </c>
      <c r="J769" t="s">
        <v>4177</v>
      </c>
      <c r="K769" s="1">
        <v>205682</v>
      </c>
      <c r="L769" s="1" t="s">
        <v>4177</v>
      </c>
      <c r="M769" s="1" t="s">
        <v>4178</v>
      </c>
      <c r="N769" s="1" t="s">
        <v>4179</v>
      </c>
      <c r="O769" s="1" t="s">
        <v>1143</v>
      </c>
      <c r="P769" s="1">
        <v>6610</v>
      </c>
      <c r="Q769" s="1" t="s">
        <v>4180</v>
      </c>
      <c r="R769" s="1" t="s">
        <v>4177</v>
      </c>
      <c r="S769" s="1"/>
      <c r="T769" s="1"/>
    </row>
    <row r="770" spans="1:20" ht="15" customHeight="1" x14ac:dyDescent="0.25">
      <c r="A770" t="s">
        <v>4181</v>
      </c>
      <c r="B770" t="s">
        <v>4182</v>
      </c>
      <c r="C770" s="35">
        <v>30163</v>
      </c>
      <c r="D770" s="1" t="str">
        <f>LEFT(PLAYERIDMAP[[#This Row],[PLAYERNAME]],FIND(" ",PLAYERIDMAP[[#This Row],[PLAYERNAME]],1))</f>
        <v xml:space="preserve">Hiroyuki </v>
      </c>
      <c r="E770" s="1" t="str">
        <f>MID(PLAYERIDMAP[PLAYERNAME],FIND(" ",PLAYERIDMAP[PLAYERNAME],1)+1,255)</f>
        <v>Nakajima</v>
      </c>
      <c r="F770" s="1" t="s">
        <v>1032</v>
      </c>
      <c r="G770" t="s">
        <v>1219</v>
      </c>
      <c r="H770" s="2">
        <v>14446</v>
      </c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>
        <v>32584</v>
      </c>
      <c r="T770" s="1" t="s">
        <v>4182</v>
      </c>
    </row>
    <row r="771" spans="1:20" ht="15" customHeight="1" x14ac:dyDescent="0.25">
      <c r="A771" t="s">
        <v>1224</v>
      </c>
      <c r="B771" t="s">
        <v>60</v>
      </c>
      <c r="C771" s="35">
        <v>29890</v>
      </c>
      <c r="D771" s="1" t="str">
        <f>LEFT(PLAYERIDMAP[[#This Row],[PLAYERNAME]],FIND(" ",PLAYERIDMAP[[#This Row],[PLAYERNAME]],1))</f>
        <v xml:space="preserve">Mike </v>
      </c>
      <c r="E771" s="1" t="str">
        <f>MID(PLAYERIDMAP[PLAYERNAME],FIND(" ",PLAYERIDMAP[PLAYERNAME],1)+1,255)</f>
        <v>Napoli</v>
      </c>
      <c r="F771" t="s">
        <v>1029</v>
      </c>
      <c r="G771" t="s">
        <v>1215</v>
      </c>
      <c r="H771" s="2">
        <v>3057</v>
      </c>
      <c r="I771">
        <v>435063</v>
      </c>
      <c r="J771" t="s">
        <v>60</v>
      </c>
      <c r="K771" s="1">
        <v>293103</v>
      </c>
      <c r="L771" s="1" t="s">
        <v>60</v>
      </c>
      <c r="M771" s="1" t="s">
        <v>4183</v>
      </c>
      <c r="N771" s="1" t="s">
        <v>4184</v>
      </c>
      <c r="O771" s="1" t="s">
        <v>1224</v>
      </c>
      <c r="P771" s="1">
        <v>7754</v>
      </c>
      <c r="Q771" s="1" t="s">
        <v>4185</v>
      </c>
      <c r="R771" s="1" t="s">
        <v>60</v>
      </c>
      <c r="S771" s="1">
        <v>28444</v>
      </c>
      <c r="T771" s="1" t="s">
        <v>60</v>
      </c>
    </row>
    <row r="772" spans="1:20" ht="15" customHeight="1" x14ac:dyDescent="0.25">
      <c r="A772" t="s">
        <v>1960</v>
      </c>
      <c r="B772" t="s">
        <v>973</v>
      </c>
      <c r="C772" s="35">
        <v>29940</v>
      </c>
      <c r="D772" s="1" t="str">
        <f>LEFT(PLAYERIDMAP[[#This Row],[PLAYERNAME]],FIND(" ",PLAYERIDMAP[[#This Row],[PLAYERNAME]],1))</f>
        <v xml:space="preserve">Chris </v>
      </c>
      <c r="E772" s="1" t="str">
        <f>MID(PLAYERIDMAP[PLAYERNAME],FIND(" ",PLAYERIDMAP[PLAYERNAME],1)+1,255)</f>
        <v>Narveson</v>
      </c>
      <c r="F772" t="s">
        <v>1047</v>
      </c>
      <c r="G772" t="s">
        <v>2163</v>
      </c>
      <c r="H772" s="2">
        <v>2141</v>
      </c>
      <c r="I772">
        <v>429780</v>
      </c>
      <c r="J772" t="s">
        <v>973</v>
      </c>
      <c r="K772" s="1">
        <v>448956</v>
      </c>
      <c r="L772" s="1" t="s">
        <v>973</v>
      </c>
      <c r="M772" s="1" t="s">
        <v>4186</v>
      </c>
      <c r="N772" s="1" t="s">
        <v>4187</v>
      </c>
      <c r="O772" s="1" t="s">
        <v>1960</v>
      </c>
      <c r="P772" s="1">
        <v>7508</v>
      </c>
      <c r="Q772" s="1" t="s">
        <v>4188</v>
      </c>
      <c r="R772" s="1" t="s">
        <v>973</v>
      </c>
      <c r="S772" s="1"/>
      <c r="T772" s="1" t="e">
        <v>#N/A</v>
      </c>
    </row>
    <row r="773" spans="1:20" ht="15" customHeight="1" x14ac:dyDescent="0.25">
      <c r="A773" t="s">
        <v>1695</v>
      </c>
      <c r="B773" t="s">
        <v>566</v>
      </c>
      <c r="C773" s="35">
        <v>27355</v>
      </c>
      <c r="D773" s="1" t="str">
        <f>LEFT(PLAYERIDMAP[[#This Row],[PLAYERNAME]],FIND(" ",PLAYERIDMAP[[#This Row],[PLAYERNAME]],1))</f>
        <v xml:space="preserve">Joe </v>
      </c>
      <c r="E773" s="1" t="str">
        <f>MID(PLAYERIDMAP[PLAYERNAME],FIND(" ",PLAYERIDMAP[PLAYERNAME],1)+1,255)</f>
        <v>Nathan</v>
      </c>
      <c r="F773" t="s">
        <v>1030</v>
      </c>
      <c r="G773" t="s">
        <v>2163</v>
      </c>
      <c r="H773" s="2">
        <v>1122</v>
      </c>
      <c r="I773">
        <v>150274</v>
      </c>
      <c r="J773" t="s">
        <v>566</v>
      </c>
      <c r="K773" s="1">
        <v>21655</v>
      </c>
      <c r="L773" s="1" t="s">
        <v>566</v>
      </c>
      <c r="M773" s="1" t="s">
        <v>4189</v>
      </c>
      <c r="N773" s="1" t="s">
        <v>4190</v>
      </c>
      <c r="O773" s="1" t="s">
        <v>1695</v>
      </c>
      <c r="P773" s="1">
        <v>6205</v>
      </c>
      <c r="Q773" s="1" t="s">
        <v>4191</v>
      </c>
      <c r="R773" s="1" t="s">
        <v>566</v>
      </c>
      <c r="S773" s="1">
        <v>4044</v>
      </c>
      <c r="T773" s="1" t="s">
        <v>566</v>
      </c>
    </row>
    <row r="774" spans="1:20" x14ac:dyDescent="0.25">
      <c r="A774" t="s">
        <v>1412</v>
      </c>
      <c r="B774" t="s">
        <v>122</v>
      </c>
      <c r="C774" s="35">
        <v>30369</v>
      </c>
      <c r="D774" s="1" t="str">
        <f>LEFT(PLAYERIDMAP[[#This Row],[PLAYERNAME]],FIND(" ",PLAYERIDMAP[[#This Row],[PLAYERNAME]],1))</f>
        <v xml:space="preserve">Daniel </v>
      </c>
      <c r="E774" s="1" t="str">
        <f>MID(PLAYERIDMAP[PLAYERNAME],FIND(" ",PLAYERIDMAP[PLAYERNAME],1)+1,255)</f>
        <v>Nava</v>
      </c>
      <c r="F774" t="s">
        <v>1029</v>
      </c>
      <c r="G774" t="s">
        <v>1222</v>
      </c>
      <c r="H774" s="2">
        <v>5450</v>
      </c>
      <c r="I774">
        <v>537953</v>
      </c>
      <c r="J774" t="s">
        <v>122</v>
      </c>
      <c r="K774" s="1">
        <v>1601139</v>
      </c>
      <c r="L774" s="1" t="s">
        <v>122</v>
      </c>
      <c r="M774" s="3" t="s">
        <v>2205</v>
      </c>
      <c r="N774" s="1" t="s">
        <v>4192</v>
      </c>
      <c r="O774" s="1" t="s">
        <v>1412</v>
      </c>
      <c r="P774" s="1">
        <v>8742</v>
      </c>
      <c r="Q774" s="1" t="s">
        <v>4193</v>
      </c>
      <c r="R774" s="1" t="s">
        <v>122</v>
      </c>
      <c r="S774" s="1">
        <v>30910</v>
      </c>
      <c r="T774" s="1" t="s">
        <v>122</v>
      </c>
    </row>
    <row r="775" spans="1:20" x14ac:dyDescent="0.25">
      <c r="A775" t="s">
        <v>1292</v>
      </c>
      <c r="B775" t="s">
        <v>204</v>
      </c>
      <c r="C775" s="35">
        <v>30721</v>
      </c>
      <c r="D775" s="1" t="str">
        <f>LEFT(PLAYERIDMAP[[#This Row],[PLAYERNAME]],FIND(" ",PLAYERIDMAP[[#This Row],[PLAYERNAME]],1))</f>
        <v xml:space="preserve">Dioner </v>
      </c>
      <c r="E775" s="1" t="str">
        <f>MID(PLAYERIDMAP[PLAYERNAME],FIND(" ",PLAYERIDMAP[PLAYERNAME],1)+1,255)</f>
        <v>Navarro</v>
      </c>
      <c r="F775" t="s">
        <v>1037</v>
      </c>
      <c r="G775" t="s">
        <v>1215</v>
      </c>
      <c r="H775" s="2">
        <v>3179</v>
      </c>
      <c r="I775">
        <v>425900</v>
      </c>
      <c r="J775" t="s">
        <v>204</v>
      </c>
      <c r="K775" s="1">
        <v>387245</v>
      </c>
      <c r="L775" s="1" t="s">
        <v>204</v>
      </c>
      <c r="M775" s="3" t="s">
        <v>2205</v>
      </c>
      <c r="N775" s="3" t="s">
        <v>2205</v>
      </c>
      <c r="O775" s="3" t="s">
        <v>2205</v>
      </c>
      <c r="P775" s="1">
        <v>7276</v>
      </c>
      <c r="Q775" s="1" t="s">
        <v>4194</v>
      </c>
      <c r="R775" s="1" t="s">
        <v>204</v>
      </c>
      <c r="S775" s="1">
        <v>5902</v>
      </c>
      <c r="T775" s="1" t="s">
        <v>204</v>
      </c>
    </row>
    <row r="776" spans="1:20" x14ac:dyDescent="0.25">
      <c r="A776" t="s">
        <v>1588</v>
      </c>
      <c r="B776" t="s">
        <v>536</v>
      </c>
      <c r="C776" s="35">
        <v>32006</v>
      </c>
      <c r="D776" s="1" t="str">
        <f>LEFT(PLAYERIDMAP[[#This Row],[PLAYERNAME]],FIND(" ",PLAYERIDMAP[[#This Row],[PLAYERNAME]],1))</f>
        <v xml:space="preserve">Thomas </v>
      </c>
      <c r="E776" s="1" t="str">
        <f>MID(PLAYERIDMAP[PLAYERNAME],FIND(" ",PLAYERIDMAP[PLAYERNAME],1)+1,255)</f>
        <v>Neal</v>
      </c>
      <c r="F776" t="s">
        <v>1034</v>
      </c>
      <c r="G776" t="s">
        <v>1222</v>
      </c>
      <c r="H776" s="2">
        <v>9461</v>
      </c>
      <c r="I776">
        <v>489166</v>
      </c>
      <c r="J776" t="s">
        <v>536</v>
      </c>
      <c r="K776" s="1">
        <v>1733549</v>
      </c>
      <c r="L776" s="1" t="s">
        <v>536</v>
      </c>
      <c r="M776" s="3" t="s">
        <v>2205</v>
      </c>
      <c r="N776" s="3" t="s">
        <v>2205</v>
      </c>
      <c r="O776" s="1" t="s">
        <v>1588</v>
      </c>
      <c r="P776" s="1">
        <v>9287</v>
      </c>
      <c r="Q776" s="1" t="s">
        <v>4195</v>
      </c>
      <c r="R776" s="1" t="s">
        <v>536</v>
      </c>
      <c r="S776" s="1"/>
      <c r="T776" s="1" t="e">
        <v>#N/A</v>
      </c>
    </row>
    <row r="777" spans="1:20" x14ac:dyDescent="0.25">
      <c r="A777" t="s">
        <v>1429</v>
      </c>
      <c r="B777" t="s">
        <v>365</v>
      </c>
      <c r="C777" s="35">
        <v>31293</v>
      </c>
      <c r="D777" s="1" t="str">
        <f>LEFT(PLAYERIDMAP[[#This Row],[PLAYERNAME]],FIND(" ",PLAYERIDMAP[[#This Row],[PLAYERNAME]],1))</f>
        <v xml:space="preserve">Chris </v>
      </c>
      <c r="E777" s="1" t="str">
        <f>MID(PLAYERIDMAP[PLAYERNAME],FIND(" ",PLAYERIDMAP[PLAYERNAME],1)+1,255)</f>
        <v>Nelson</v>
      </c>
      <c r="F777" t="s">
        <v>1038</v>
      </c>
      <c r="G777" t="s">
        <v>6</v>
      </c>
      <c r="H777" s="2">
        <v>8175</v>
      </c>
      <c r="I777">
        <v>455126</v>
      </c>
      <c r="J777" t="s">
        <v>365</v>
      </c>
      <c r="K777" s="1">
        <v>548998</v>
      </c>
      <c r="L777" s="1" t="s">
        <v>365</v>
      </c>
      <c r="M777" s="1" t="s">
        <v>4196</v>
      </c>
      <c r="N777" s="1" t="s">
        <v>4197</v>
      </c>
      <c r="O777" s="1" t="s">
        <v>1429</v>
      </c>
      <c r="P777" s="1">
        <v>8592</v>
      </c>
      <c r="Q777" s="1" t="s">
        <v>4198</v>
      </c>
      <c r="R777" s="1" t="s">
        <v>365</v>
      </c>
      <c r="S777" s="1">
        <v>30156</v>
      </c>
      <c r="T777" s="1" t="s">
        <v>365</v>
      </c>
    </row>
    <row r="778" spans="1:20" ht="15" customHeight="1" x14ac:dyDescent="0.25">
      <c r="A778" t="s">
        <v>2077</v>
      </c>
      <c r="B778" t="s">
        <v>816</v>
      </c>
      <c r="C778" s="35">
        <v>29468</v>
      </c>
      <c r="D778" s="1" t="str">
        <f>LEFT(PLAYERIDMAP[[#This Row],[PLAYERNAME]],FIND(" ",PLAYERIDMAP[[#This Row],[PLAYERNAME]],1))</f>
        <v xml:space="preserve">Pat </v>
      </c>
      <c r="E778" s="1" t="str">
        <f>MID(PLAYERIDMAP[PLAYERNAME],FIND(" ",PLAYERIDMAP[PLAYERNAME],1)+1,255)</f>
        <v>Neshek</v>
      </c>
      <c r="F778" t="s">
        <v>1032</v>
      </c>
      <c r="G778" t="s">
        <v>2163</v>
      </c>
      <c r="H778" s="2">
        <v>4682</v>
      </c>
      <c r="I778">
        <v>450212</v>
      </c>
      <c r="J778" t="s">
        <v>816</v>
      </c>
      <c r="K778" s="1">
        <v>549738</v>
      </c>
      <c r="L778" s="1" t="s">
        <v>816</v>
      </c>
      <c r="M778" s="1" t="s">
        <v>4199</v>
      </c>
      <c r="N778" s="1" t="s">
        <v>4200</v>
      </c>
      <c r="O778" s="1" t="s">
        <v>2077</v>
      </c>
      <c r="P778" s="1">
        <v>7792</v>
      </c>
      <c r="Q778" s="1" t="s">
        <v>4201</v>
      </c>
      <c r="R778" s="1" t="s">
        <v>816</v>
      </c>
      <c r="S778" s="1">
        <v>28489</v>
      </c>
      <c r="T778" s="1" t="s">
        <v>816</v>
      </c>
    </row>
    <row r="779" spans="1:20" x14ac:dyDescent="0.25">
      <c r="A779" t="s">
        <v>1764</v>
      </c>
      <c r="B779" t="s">
        <v>830</v>
      </c>
      <c r="C779" s="35">
        <v>31655</v>
      </c>
      <c r="D779" s="1" t="str">
        <f>LEFT(PLAYERIDMAP[[#This Row],[PLAYERNAME]],FIND(" ",PLAYERIDMAP[[#This Row],[PLAYERNAME]],1))</f>
        <v xml:space="preserve">Juan </v>
      </c>
      <c r="E779" s="1" t="str">
        <f>MID(PLAYERIDMAP[PLAYERNAME],FIND(" ",PLAYERIDMAP[PLAYERNAME],1)+1,255)</f>
        <v>Nicasio</v>
      </c>
      <c r="F779" t="s">
        <v>1038</v>
      </c>
      <c r="G779" t="s">
        <v>2163</v>
      </c>
      <c r="H779" s="2">
        <v>7731</v>
      </c>
      <c r="I779">
        <v>504379</v>
      </c>
      <c r="J779" t="s">
        <v>830</v>
      </c>
      <c r="K779" s="1">
        <v>1725393</v>
      </c>
      <c r="L779" s="1" t="s">
        <v>830</v>
      </c>
      <c r="M779" s="1" t="s">
        <v>4202</v>
      </c>
      <c r="N779" s="1" t="s">
        <v>4203</v>
      </c>
      <c r="O779" s="1" t="s">
        <v>1764</v>
      </c>
      <c r="P779" s="1">
        <v>8942</v>
      </c>
      <c r="Q779" s="1" t="s">
        <v>4204</v>
      </c>
      <c r="R779" s="1" t="s">
        <v>830</v>
      </c>
      <c r="S779" s="1">
        <v>30511</v>
      </c>
      <c r="T779" s="1" t="s">
        <v>830</v>
      </c>
    </row>
    <row r="780" spans="1:20" ht="15" customHeight="1" x14ac:dyDescent="0.25">
      <c r="A780" t="s">
        <v>1322</v>
      </c>
      <c r="B780" t="s">
        <v>452</v>
      </c>
      <c r="C780" s="35">
        <v>30360</v>
      </c>
      <c r="D780" s="1" t="str">
        <f>LEFT(PLAYERIDMAP[[#This Row],[PLAYERNAME]],FIND(" ",PLAYERIDMAP[[#This Row],[PLAYERNAME]],1))</f>
        <v xml:space="preserve">Mike </v>
      </c>
      <c r="E780" s="1" t="str">
        <f>MID(PLAYERIDMAP[PLAYERNAME],FIND(" ",PLAYERIDMAP[PLAYERNAME],1)+1,255)</f>
        <v>Nickeas</v>
      </c>
      <c r="F780" t="s">
        <v>1050</v>
      </c>
      <c r="G780" t="s">
        <v>1215</v>
      </c>
      <c r="H780" s="2">
        <v>7419</v>
      </c>
      <c r="I780">
        <v>435081</v>
      </c>
      <c r="J780" t="s">
        <v>452</v>
      </c>
      <c r="K780" s="1">
        <v>538914</v>
      </c>
      <c r="L780" s="1" t="s">
        <v>452</v>
      </c>
      <c r="M780" s="3" t="s">
        <v>2205</v>
      </c>
      <c r="N780" s="1" t="s">
        <v>4205</v>
      </c>
      <c r="O780" s="1" t="s">
        <v>1322</v>
      </c>
      <c r="P780" s="1">
        <v>8808</v>
      </c>
      <c r="Q780" s="1" t="s">
        <v>4206</v>
      </c>
      <c r="R780" s="1" t="s">
        <v>452</v>
      </c>
      <c r="S780" s="1">
        <v>29665</v>
      </c>
      <c r="T780" s="1" t="s">
        <v>452</v>
      </c>
    </row>
    <row r="781" spans="1:20" x14ac:dyDescent="0.25">
      <c r="A781" t="s">
        <v>4207</v>
      </c>
      <c r="B781" t="s">
        <v>4208</v>
      </c>
      <c r="C781" s="35">
        <v>30375</v>
      </c>
      <c r="D781" s="1" t="str">
        <f>LEFT(PLAYERIDMAP[[#This Row],[PLAYERNAME]],FIND(" ",PLAYERIDMAP[[#This Row],[PLAYERNAME]],1))</f>
        <v xml:space="preserve">Jeff </v>
      </c>
      <c r="E781" s="1" t="str">
        <f>MID(PLAYERIDMAP[PLAYERNAME],FIND(" ",PLAYERIDMAP[PLAYERNAME],1)+1,255)</f>
        <v>Niemann</v>
      </c>
      <c r="F781" t="s">
        <v>1039</v>
      </c>
      <c r="G781" t="s">
        <v>2163</v>
      </c>
      <c r="H781" s="2">
        <v>8591</v>
      </c>
      <c r="I781">
        <v>435298</v>
      </c>
      <c r="J781" t="s">
        <v>4208</v>
      </c>
      <c r="K781" s="1">
        <v>541523</v>
      </c>
      <c r="L781" s="1" t="s">
        <v>4208</v>
      </c>
      <c r="M781" s="1" t="s">
        <v>4209</v>
      </c>
      <c r="N781" s="1" t="s">
        <v>4210</v>
      </c>
      <c r="O781" s="1" t="s">
        <v>4207</v>
      </c>
      <c r="P781" s="1">
        <v>7915</v>
      </c>
      <c r="Q781" s="1" t="s">
        <v>4211</v>
      </c>
      <c r="R781" s="1" t="s">
        <v>4208</v>
      </c>
      <c r="S781" s="1">
        <v>6243</v>
      </c>
      <c r="T781" s="1" t="s">
        <v>4208</v>
      </c>
    </row>
    <row r="782" spans="1:20" x14ac:dyDescent="0.25">
      <c r="A782" t="s">
        <v>1669</v>
      </c>
      <c r="B782" t="s">
        <v>757</v>
      </c>
      <c r="C782" s="35">
        <v>31712</v>
      </c>
      <c r="D782" s="1" t="str">
        <f>LEFT(PLAYERIDMAP[[#This Row],[PLAYERNAME]],FIND(" ",PLAYERIDMAP[[#This Row],[PLAYERNAME]],1))</f>
        <v xml:space="preserve">Jon </v>
      </c>
      <c r="E782" s="1" t="str">
        <f>MID(PLAYERIDMAP[PLAYERNAME],FIND(" ",PLAYERIDMAP[PLAYERNAME],1)+1,255)</f>
        <v>Niese</v>
      </c>
      <c r="F782" t="s">
        <v>1050</v>
      </c>
      <c r="G782" t="s">
        <v>2163</v>
      </c>
      <c r="H782" s="2">
        <v>4424</v>
      </c>
      <c r="I782">
        <v>477003</v>
      </c>
      <c r="J782" t="s">
        <v>757</v>
      </c>
      <c r="K782" s="1">
        <v>1537190</v>
      </c>
      <c r="L782" s="1" t="s">
        <v>4212</v>
      </c>
      <c r="M782" s="1" t="s">
        <v>4213</v>
      </c>
      <c r="N782" s="1" t="s">
        <v>4214</v>
      </c>
      <c r="O782" s="1" t="s">
        <v>1669</v>
      </c>
      <c r="P782" s="1">
        <v>8333</v>
      </c>
      <c r="Q782" s="1" t="s">
        <v>4215</v>
      </c>
      <c r="R782" s="1" t="s">
        <v>757</v>
      </c>
      <c r="S782" s="1">
        <v>29219</v>
      </c>
      <c r="T782" s="1" t="s">
        <v>4216</v>
      </c>
    </row>
    <row r="783" spans="1:20" x14ac:dyDescent="0.25">
      <c r="A783" t="s">
        <v>1554</v>
      </c>
      <c r="B783" t="s">
        <v>447</v>
      </c>
      <c r="C783" s="35">
        <v>31996</v>
      </c>
      <c r="D783" s="1" t="str">
        <f>LEFT(PLAYERIDMAP[[#This Row],[PLAYERNAME]],FIND(" ",PLAYERIDMAP[[#This Row],[PLAYERNAME]],1))</f>
        <v xml:space="preserve">Kirk </v>
      </c>
      <c r="E783" s="1" t="str">
        <f>MID(PLAYERIDMAP[PLAYERNAME],FIND(" ",PLAYERIDMAP[PLAYERNAME],1)+1,255)</f>
        <v>Nieuwenhuis</v>
      </c>
      <c r="F783" t="s">
        <v>1050</v>
      </c>
      <c r="G783" t="s">
        <v>1222</v>
      </c>
      <c r="H783" s="2">
        <v>6400</v>
      </c>
      <c r="I783">
        <v>543590</v>
      </c>
      <c r="J783" t="s">
        <v>447</v>
      </c>
      <c r="K783" s="1">
        <v>1667064</v>
      </c>
      <c r="L783" s="1" t="s">
        <v>447</v>
      </c>
      <c r="M783" s="3" t="s">
        <v>2205</v>
      </c>
      <c r="N783" s="3" t="s">
        <v>2205</v>
      </c>
      <c r="O783" s="1" t="s">
        <v>1554</v>
      </c>
      <c r="P783" s="1">
        <v>9152</v>
      </c>
      <c r="Q783" s="1" t="s">
        <v>4217</v>
      </c>
      <c r="R783" s="1" t="s">
        <v>447</v>
      </c>
      <c r="S783" s="1">
        <v>30218</v>
      </c>
      <c r="T783" s="1" t="s">
        <v>447</v>
      </c>
    </row>
    <row r="784" spans="1:20" x14ac:dyDescent="0.25">
      <c r="A784" t="s">
        <v>1323</v>
      </c>
      <c r="B784" t="s">
        <v>332</v>
      </c>
      <c r="C784" s="35">
        <v>28393</v>
      </c>
      <c r="D784" s="1" t="str">
        <f>LEFT(PLAYERIDMAP[[#This Row],[PLAYERNAME]],FIND(" ",PLAYERIDMAP[[#This Row],[PLAYERNAME]],1))</f>
        <v xml:space="preserve">Wil </v>
      </c>
      <c r="E784" s="1" t="str">
        <f>MID(PLAYERIDMAP[PLAYERNAME],FIND(" ",PLAYERIDMAP[PLAYERNAME],1)+1,255)</f>
        <v>Nieves</v>
      </c>
      <c r="F784" t="s">
        <v>1042</v>
      </c>
      <c r="G784" t="s">
        <v>1215</v>
      </c>
      <c r="H784" s="2">
        <v>1556</v>
      </c>
      <c r="I784">
        <v>408242</v>
      </c>
      <c r="J784" t="s">
        <v>332</v>
      </c>
      <c r="K784" s="1">
        <v>225410</v>
      </c>
      <c r="L784" s="1" t="s">
        <v>332</v>
      </c>
      <c r="M784" s="1" t="s">
        <v>4218</v>
      </c>
      <c r="N784" s="1" t="s">
        <v>4219</v>
      </c>
      <c r="O784" s="1" t="s">
        <v>1323</v>
      </c>
      <c r="P784" s="1">
        <v>6968</v>
      </c>
      <c r="Q784" s="1" t="s">
        <v>4220</v>
      </c>
      <c r="R784" s="1" t="s">
        <v>332</v>
      </c>
      <c r="S784" s="1">
        <v>5219</v>
      </c>
      <c r="T784" s="1" t="s">
        <v>332</v>
      </c>
    </row>
    <row r="785" spans="1:20" x14ac:dyDescent="0.25">
      <c r="A785" t="s">
        <v>4221</v>
      </c>
      <c r="B785" t="s">
        <v>4222</v>
      </c>
      <c r="C785" s="35">
        <v>30890</v>
      </c>
      <c r="D785" s="1" t="str">
        <f>LEFT(PLAYERIDMAP[[#This Row],[PLAYERNAME]],FIND(" ",PLAYERIDMAP[[#This Row],[PLAYERNAME]],1))</f>
        <v xml:space="preserve">Tsuyoshi </v>
      </c>
      <c r="E785" s="1" t="str">
        <f>MID(PLAYERIDMAP[PLAYERNAME],FIND(" ",PLAYERIDMAP[PLAYERNAME],1)+1,255)</f>
        <v>Nishioka</v>
      </c>
      <c r="F785" s="4" t="s">
        <v>2205</v>
      </c>
      <c r="G785" s="4" t="s">
        <v>2205</v>
      </c>
      <c r="H785" s="2">
        <v>11531</v>
      </c>
      <c r="I785" s="4" t="s">
        <v>2205</v>
      </c>
      <c r="J785" s="4" t="s">
        <v>2205</v>
      </c>
      <c r="K785" s="3" t="s">
        <v>2205</v>
      </c>
      <c r="L785" s="3" t="s">
        <v>2205</v>
      </c>
      <c r="M785" s="3" t="s">
        <v>2205</v>
      </c>
      <c r="N785" s="3" t="s">
        <v>2205</v>
      </c>
      <c r="O785" s="3" t="s">
        <v>2205</v>
      </c>
      <c r="P785" s="3" t="s">
        <v>2205</v>
      </c>
      <c r="Q785" s="3" t="s">
        <v>2205</v>
      </c>
      <c r="R785" s="3" t="s">
        <v>2205</v>
      </c>
      <c r="S785" s="3"/>
      <c r="T785" s="1" t="e">
        <v>#N/A</v>
      </c>
    </row>
    <row r="786" spans="1:20" x14ac:dyDescent="0.25">
      <c r="A786" t="s">
        <v>1451</v>
      </c>
      <c r="B786" t="s">
        <v>258</v>
      </c>
      <c r="C786" s="35">
        <v>30189</v>
      </c>
      <c r="D786" s="1" t="str">
        <f>LEFT(PLAYERIDMAP[[#This Row],[PLAYERNAME]],FIND(" ",PLAYERIDMAP[[#This Row],[PLAYERNAME]],1))</f>
        <v xml:space="preserve">Jayson </v>
      </c>
      <c r="E786" s="1" t="str">
        <f>MID(PLAYERIDMAP[PLAYERNAME],FIND(" ",PLAYERIDMAP[PLAYERNAME],1)+1,255)</f>
        <v>Nix</v>
      </c>
      <c r="F786" t="s">
        <v>1044</v>
      </c>
      <c r="G786" t="s">
        <v>6</v>
      </c>
      <c r="H786" s="2">
        <v>3790</v>
      </c>
      <c r="I786">
        <v>434624</v>
      </c>
      <c r="J786" t="s">
        <v>258</v>
      </c>
      <c r="K786" s="1">
        <v>292038</v>
      </c>
      <c r="L786" s="1" t="s">
        <v>258</v>
      </c>
      <c r="M786" s="1" t="s">
        <v>4223</v>
      </c>
      <c r="N786" s="1" t="s">
        <v>4224</v>
      </c>
      <c r="O786" s="1" t="s">
        <v>1451</v>
      </c>
      <c r="P786" s="1">
        <v>8168</v>
      </c>
      <c r="Q786" s="1" t="s">
        <v>4225</v>
      </c>
      <c r="R786" s="1" t="s">
        <v>258</v>
      </c>
      <c r="S786" s="1">
        <v>28951</v>
      </c>
      <c r="T786" s="1" t="s">
        <v>258</v>
      </c>
    </row>
    <row r="787" spans="1:20" ht="15" customHeight="1" x14ac:dyDescent="0.25">
      <c r="A787" t="s">
        <v>1571</v>
      </c>
      <c r="B787" t="s">
        <v>497</v>
      </c>
      <c r="C787" s="35">
        <v>29524</v>
      </c>
      <c r="D787" s="1" t="str">
        <f>LEFT(PLAYERIDMAP[[#This Row],[PLAYERNAME]],FIND(" ",PLAYERIDMAP[[#This Row],[PLAYERNAME]],1))</f>
        <v xml:space="preserve">Laynce </v>
      </c>
      <c r="E787" s="1" t="str">
        <f>MID(PLAYERIDMAP[PLAYERNAME],FIND(" ",PLAYERIDMAP[PLAYERNAME],1)+1,255)</f>
        <v>Nix</v>
      </c>
      <c r="F787" t="s">
        <v>1054</v>
      </c>
      <c r="G787" t="s">
        <v>1222</v>
      </c>
      <c r="H787" s="2">
        <v>1766</v>
      </c>
      <c r="I787">
        <v>425556</v>
      </c>
      <c r="J787" t="s">
        <v>497</v>
      </c>
      <c r="K787" s="1">
        <v>225411</v>
      </c>
      <c r="L787" s="1" t="s">
        <v>497</v>
      </c>
      <c r="M787" s="1" t="s">
        <v>4226</v>
      </c>
      <c r="N787" s="1" t="s">
        <v>4227</v>
      </c>
      <c r="O787" s="1" t="s">
        <v>1571</v>
      </c>
      <c r="P787" s="1">
        <v>7176</v>
      </c>
      <c r="Q787" s="1" t="s">
        <v>4228</v>
      </c>
      <c r="R787" s="1" t="s">
        <v>497</v>
      </c>
      <c r="S787" s="1"/>
      <c r="T787" s="1"/>
    </row>
    <row r="788" spans="1:20" ht="15" customHeight="1" x14ac:dyDescent="0.25">
      <c r="A788" t="s">
        <v>2002</v>
      </c>
      <c r="B788" t="s">
        <v>1014</v>
      </c>
      <c r="C788" s="35">
        <v>31803</v>
      </c>
      <c r="D788" s="1" t="str">
        <f>LEFT(PLAYERIDMAP[[#This Row],[PLAYERNAME]],FIND(" ",PLAYERIDMAP[[#This Row],[PLAYERNAME]],1))</f>
        <v xml:space="preserve">Hector </v>
      </c>
      <c r="E788" s="1" t="str">
        <f>MID(PLAYERIDMAP[PLAYERNAME],FIND(" ",PLAYERIDMAP[PLAYERNAME],1)+1,255)</f>
        <v>Noesi</v>
      </c>
      <c r="F788" t="s">
        <v>1049</v>
      </c>
      <c r="G788" t="s">
        <v>2163</v>
      </c>
      <c r="H788" s="2">
        <v>3292</v>
      </c>
      <c r="I788">
        <v>456051</v>
      </c>
      <c r="J788" t="s">
        <v>1014</v>
      </c>
      <c r="K788" s="1">
        <v>1725348</v>
      </c>
      <c r="L788" s="1" t="s">
        <v>1014</v>
      </c>
      <c r="M788" s="1" t="s">
        <v>4229</v>
      </c>
      <c r="N788" s="1" t="s">
        <v>4230</v>
      </c>
      <c r="O788" s="1" t="s">
        <v>2002</v>
      </c>
      <c r="P788" s="1">
        <v>8901</v>
      </c>
      <c r="Q788" s="1" t="s">
        <v>4231</v>
      </c>
      <c r="R788" s="1" t="s">
        <v>1014</v>
      </c>
      <c r="S788" s="1">
        <v>30502</v>
      </c>
      <c r="T788" s="1" t="s">
        <v>1014</v>
      </c>
    </row>
    <row r="789" spans="1:20" x14ac:dyDescent="0.25">
      <c r="A789" t="s">
        <v>1713</v>
      </c>
      <c r="B789" t="s">
        <v>756</v>
      </c>
      <c r="C789" s="35">
        <v>30298</v>
      </c>
      <c r="D789" s="1" t="str">
        <f>LEFT(PLAYERIDMAP[[#This Row],[PLAYERNAME]],FIND(" ",PLAYERIDMAP[[#This Row],[PLAYERNAME]],1))</f>
        <v xml:space="preserve">Ricky </v>
      </c>
      <c r="E789" s="1" t="str">
        <f>MID(PLAYERIDMAP[PLAYERNAME],FIND(" ",PLAYERIDMAP[PLAYERNAME],1)+1,255)</f>
        <v>Nolasco</v>
      </c>
      <c r="F789" t="s">
        <v>1052</v>
      </c>
      <c r="G789" t="s">
        <v>2163</v>
      </c>
      <c r="H789" s="2">
        <v>3830</v>
      </c>
      <c r="I789">
        <v>445060</v>
      </c>
      <c r="J789" t="s">
        <v>756</v>
      </c>
      <c r="K789" s="1">
        <v>580595</v>
      </c>
      <c r="L789" s="1" t="s">
        <v>756</v>
      </c>
      <c r="M789" s="1" t="s">
        <v>4232</v>
      </c>
      <c r="N789" s="1" t="s">
        <v>4233</v>
      </c>
      <c r="O789" s="1" t="s">
        <v>1713</v>
      </c>
      <c r="P789" s="1">
        <v>7720</v>
      </c>
      <c r="Q789" s="1" t="s">
        <v>4234</v>
      </c>
      <c r="R789" s="1" t="s">
        <v>756</v>
      </c>
      <c r="S789" s="1">
        <v>6491</v>
      </c>
      <c r="T789" s="1" t="s">
        <v>756</v>
      </c>
    </row>
    <row r="790" spans="1:20" ht="15" customHeight="1" x14ac:dyDescent="0.25">
      <c r="A790" t="s">
        <v>2061</v>
      </c>
      <c r="B790" t="s">
        <v>4235</v>
      </c>
      <c r="C790" s="35">
        <v>31754</v>
      </c>
      <c r="D790" s="1" t="str">
        <f>LEFT(PLAYERIDMAP[[#This Row],[PLAYERNAME]],FIND(" ",PLAYERIDMAP[[#This Row],[PLAYERNAME]],1))</f>
        <v xml:space="preserve">Jordan </v>
      </c>
      <c r="E790" s="1" t="str">
        <f>MID(PLAYERIDMAP[PLAYERNAME],FIND(" ",PLAYERIDMAP[PLAYERNAME],1)+1,255)</f>
        <v>Norberto</v>
      </c>
      <c r="F790" t="s">
        <v>1032</v>
      </c>
      <c r="G790" t="s">
        <v>2163</v>
      </c>
      <c r="H790" s="2">
        <v>8432</v>
      </c>
      <c r="I790">
        <v>467099</v>
      </c>
      <c r="J790" t="s">
        <v>4235</v>
      </c>
      <c r="K790" s="1">
        <v>1669887</v>
      </c>
      <c r="L790" s="1" t="s">
        <v>4235</v>
      </c>
      <c r="M790" s="1" t="s">
        <v>4236</v>
      </c>
      <c r="N790" s="1" t="s">
        <v>4237</v>
      </c>
      <c r="O790" s="1" t="s">
        <v>2061</v>
      </c>
      <c r="P790" s="1">
        <v>8704</v>
      </c>
      <c r="Q790" s="1" t="s">
        <v>4238</v>
      </c>
      <c r="R790" s="1" t="s">
        <v>4235</v>
      </c>
      <c r="S790" s="1"/>
      <c r="T790" s="1" t="e">
        <v>#N/A</v>
      </c>
    </row>
    <row r="791" spans="1:20" ht="15" customHeight="1" x14ac:dyDescent="0.25">
      <c r="A791" t="s">
        <v>1757</v>
      </c>
      <c r="B791" t="s">
        <v>798</v>
      </c>
      <c r="C791" s="35">
        <v>31108</v>
      </c>
      <c r="D791" s="1" t="str">
        <f>LEFT(PLAYERIDMAP[[#This Row],[PLAYERNAME]],FIND(" ",PLAYERIDMAP[[#This Row],[PLAYERNAME]],1))</f>
        <v xml:space="preserve">Bud </v>
      </c>
      <c r="E791" s="1" t="str">
        <f>MID(PLAYERIDMAP[PLAYERNAME],FIND(" ",PLAYERIDMAP[PLAYERNAME],1)+1,255)</f>
        <v>Norris</v>
      </c>
      <c r="F791" t="s">
        <v>1033</v>
      </c>
      <c r="G791" t="s">
        <v>2163</v>
      </c>
      <c r="H791" s="2">
        <v>9492</v>
      </c>
      <c r="I791">
        <v>502032</v>
      </c>
      <c r="J791" t="s">
        <v>798</v>
      </c>
      <c r="K791" s="1">
        <v>1657583</v>
      </c>
      <c r="L791" s="1" t="s">
        <v>798</v>
      </c>
      <c r="M791" s="1" t="s">
        <v>4239</v>
      </c>
      <c r="N791" s="1" t="s">
        <v>4240</v>
      </c>
      <c r="O791" s="1" t="s">
        <v>1757</v>
      </c>
      <c r="P791" s="1">
        <v>8540</v>
      </c>
      <c r="Q791" s="1" t="s">
        <v>4241</v>
      </c>
      <c r="R791" s="1" t="s">
        <v>798</v>
      </c>
      <c r="S791" s="1">
        <v>30369</v>
      </c>
      <c r="T791" s="1" t="s">
        <v>798</v>
      </c>
    </row>
    <row r="792" spans="1:20" ht="15" customHeight="1" x14ac:dyDescent="0.25">
      <c r="A792" t="s">
        <v>1276</v>
      </c>
      <c r="B792" t="s">
        <v>225</v>
      </c>
      <c r="C792" s="35">
        <v>32553</v>
      </c>
      <c r="D792" s="1" t="str">
        <f>LEFT(PLAYERIDMAP[[#This Row],[PLAYERNAME]],FIND(" ",PLAYERIDMAP[[#This Row],[PLAYERNAME]],1))</f>
        <v xml:space="preserve">Derek </v>
      </c>
      <c r="E792" s="1" t="str">
        <f>MID(PLAYERIDMAP[PLAYERNAME],FIND(" ",PLAYERIDMAP[PLAYERNAME],1)+1,255)</f>
        <v>Norris</v>
      </c>
      <c r="F792" t="s">
        <v>1032</v>
      </c>
      <c r="G792" t="s">
        <v>1215</v>
      </c>
      <c r="H792" s="2">
        <v>6867</v>
      </c>
      <c r="I792">
        <v>519083</v>
      </c>
      <c r="J792" t="s">
        <v>225</v>
      </c>
      <c r="K792" s="1">
        <v>1669888</v>
      </c>
      <c r="L792" s="1" t="s">
        <v>225</v>
      </c>
      <c r="M792" s="3" t="s">
        <v>2205</v>
      </c>
      <c r="N792" s="3" t="s">
        <v>2205</v>
      </c>
      <c r="O792" s="1" t="s">
        <v>1276</v>
      </c>
      <c r="P792" s="1">
        <v>8876</v>
      </c>
      <c r="Q792" s="1" t="s">
        <v>4242</v>
      </c>
      <c r="R792" s="1" t="s">
        <v>225</v>
      </c>
      <c r="S792" s="1">
        <v>30608</v>
      </c>
      <c r="T792" s="1" t="s">
        <v>225</v>
      </c>
    </row>
    <row r="793" spans="1:20" x14ac:dyDescent="0.25">
      <c r="A793" t="s">
        <v>1745</v>
      </c>
      <c r="B793" t="s">
        <v>661</v>
      </c>
      <c r="C793" s="35">
        <v>31789</v>
      </c>
      <c r="D793" s="1" t="str">
        <f>LEFT(PLAYERIDMAP[[#This Row],[PLAYERNAME]],FIND(" ",PLAYERIDMAP[[#This Row],[PLAYERNAME]],1))</f>
        <v xml:space="preserve">Ivan </v>
      </c>
      <c r="E793" s="1" t="str">
        <f>MID(PLAYERIDMAP[PLAYERNAME],FIND(" ",PLAYERIDMAP[PLAYERNAME],1)+1,255)</f>
        <v>Nova</v>
      </c>
      <c r="F793" t="s">
        <v>1044</v>
      </c>
      <c r="G793" t="s">
        <v>2163</v>
      </c>
      <c r="H793" s="2">
        <v>1994</v>
      </c>
      <c r="I793">
        <v>467100</v>
      </c>
      <c r="J793" t="s">
        <v>661</v>
      </c>
      <c r="K793" s="1">
        <v>1655641</v>
      </c>
      <c r="L793" s="1" t="s">
        <v>661</v>
      </c>
      <c r="M793" s="1" t="s">
        <v>4243</v>
      </c>
      <c r="N793" s="1" t="s">
        <v>4244</v>
      </c>
      <c r="O793" s="1" t="s">
        <v>1745</v>
      </c>
      <c r="P793" s="1">
        <v>8728</v>
      </c>
      <c r="Q793" s="1" t="s">
        <v>4245</v>
      </c>
      <c r="R793" s="1" t="s">
        <v>661</v>
      </c>
      <c r="S793" s="1">
        <v>30400</v>
      </c>
      <c r="T793" s="1" t="s">
        <v>661</v>
      </c>
    </row>
    <row r="794" spans="1:20" x14ac:dyDescent="0.25">
      <c r="A794" t="s">
        <v>1340</v>
      </c>
      <c r="B794" t="s">
        <v>238</v>
      </c>
      <c r="C794" s="35">
        <v>31943</v>
      </c>
      <c r="D794" s="1" t="str">
        <f>LEFT(PLAYERIDMAP[[#This Row],[PLAYERNAME]],FIND(" ",PLAYERIDMAP[[#This Row],[PLAYERNAME]],1))</f>
        <v xml:space="preserve">Eduardo </v>
      </c>
      <c r="E794" s="1" t="str">
        <f>MID(PLAYERIDMAP[PLAYERNAME],FIND(" ",PLAYERIDMAP[PLAYERNAME],1)+1,255)</f>
        <v>Nunez</v>
      </c>
      <c r="F794" t="s">
        <v>1044</v>
      </c>
      <c r="G794" t="s">
        <v>6</v>
      </c>
      <c r="H794" s="2">
        <v>6848</v>
      </c>
      <c r="I794">
        <v>456488</v>
      </c>
      <c r="J794" t="s">
        <v>238</v>
      </c>
      <c r="K794" s="1">
        <v>1098979</v>
      </c>
      <c r="L794" s="1" t="s">
        <v>238</v>
      </c>
      <c r="M794" s="1" t="s">
        <v>4246</v>
      </c>
      <c r="N794" s="1" t="s">
        <v>4247</v>
      </c>
      <c r="O794" s="1" t="s">
        <v>1340</v>
      </c>
      <c r="P794" s="1">
        <v>8789</v>
      </c>
      <c r="Q794" s="1" t="s">
        <v>4248</v>
      </c>
      <c r="R794" s="1" t="s">
        <v>238</v>
      </c>
      <c r="S794" s="1">
        <v>30290</v>
      </c>
      <c r="T794" s="1" t="s">
        <v>238</v>
      </c>
    </row>
    <row r="795" spans="1:20" x14ac:dyDescent="0.25">
      <c r="A795" t="s">
        <v>4249</v>
      </c>
      <c r="B795" t="s">
        <v>4250</v>
      </c>
      <c r="C795" s="35">
        <v>30246</v>
      </c>
      <c r="D795" s="1" t="str">
        <f>LEFT(PLAYERIDMAP[[#This Row],[PLAYERNAME]],FIND(" ",PLAYERIDMAP[[#This Row],[PLAYERNAME]],1))</f>
        <v xml:space="preserve">Darren </v>
      </c>
      <c r="E795" s="1" t="str">
        <f>MID(PLAYERIDMAP[PLAYERNAME],FIND(" ",PLAYERIDMAP[PLAYERNAME],1)+1,255)</f>
        <v>O'Day</v>
      </c>
      <c r="F795" t="s">
        <v>1033</v>
      </c>
      <c r="G795" t="s">
        <v>2163</v>
      </c>
      <c r="H795" s="2">
        <v>3321</v>
      </c>
      <c r="I795">
        <v>503285</v>
      </c>
      <c r="J795" t="s">
        <v>4250</v>
      </c>
      <c r="K795" s="1">
        <v>1208736</v>
      </c>
      <c r="L795" s="1" t="s">
        <v>4250</v>
      </c>
      <c r="M795" s="1" t="s">
        <v>4251</v>
      </c>
      <c r="N795" s="1" t="s">
        <v>4252</v>
      </c>
      <c r="O795" s="1" t="s">
        <v>4249</v>
      </c>
      <c r="P795" s="1">
        <v>8207</v>
      </c>
      <c r="Q795" s="1" t="s">
        <v>4253</v>
      </c>
      <c r="R795" s="1" t="s">
        <v>4250</v>
      </c>
      <c r="S795" s="1">
        <v>29081</v>
      </c>
      <c r="T795" s="1" t="s">
        <v>4250</v>
      </c>
    </row>
    <row r="796" spans="1:20" s="53" customFormat="1" x14ac:dyDescent="0.25">
      <c r="A796" s="53" t="s">
        <v>5289</v>
      </c>
      <c r="B796" s="53" t="s">
        <v>5288</v>
      </c>
      <c r="C796" s="56">
        <v>32690</v>
      </c>
      <c r="D796" s="54" t="str">
        <f>LEFT(PLAYERIDMAP[[#This Row],[PLAYERNAME]],FIND(" ",PLAYERIDMAP[[#This Row],[PLAYERNAME]],1))</f>
        <v xml:space="preserve">Brett </v>
      </c>
      <c r="E796" s="54" t="str">
        <f>MID(PLAYERIDMAP[PLAYERNAME],FIND(" ",PLAYERIDMAP[PLAYERNAME],1)+1,255)</f>
        <v>Oberholtzer</v>
      </c>
      <c r="F796" s="54" t="s">
        <v>1053</v>
      </c>
      <c r="G796" s="53" t="s">
        <v>2163</v>
      </c>
      <c r="H796" s="55">
        <v>3855</v>
      </c>
      <c r="I796" s="54">
        <v>519085</v>
      </c>
      <c r="J796" s="54" t="s">
        <v>5288</v>
      </c>
      <c r="K796" s="54">
        <v>1795903</v>
      </c>
      <c r="L796" s="54" t="s">
        <v>5288</v>
      </c>
      <c r="M796" s="54"/>
      <c r="N796" s="54"/>
      <c r="O796" s="54" t="s">
        <v>5289</v>
      </c>
      <c r="P796" s="54"/>
      <c r="Q796" s="54"/>
      <c r="R796" s="54"/>
      <c r="S796" s="54">
        <v>31113</v>
      </c>
      <c r="T796" s="54" t="s">
        <v>5288</v>
      </c>
    </row>
    <row r="797" spans="1:20" ht="15" customHeight="1" x14ac:dyDescent="0.25">
      <c r="A797" t="s">
        <v>2084</v>
      </c>
      <c r="B797" t="s">
        <v>945</v>
      </c>
      <c r="C797" s="35">
        <v>32959</v>
      </c>
      <c r="D797" s="1" t="str">
        <f>LEFT(PLAYERIDMAP[[#This Row],[PLAYERNAME]],FIND(" ",PLAYERIDMAP[[#This Row],[PLAYERNAME]],1))</f>
        <v xml:space="preserve">Jake </v>
      </c>
      <c r="E797" s="1" t="str">
        <f>MID(PLAYERIDMAP[PLAYERNAME],FIND(" ",PLAYERIDMAP[PLAYERNAME],1)+1,255)</f>
        <v>Odorizzi</v>
      </c>
      <c r="F797" t="s">
        <v>1039</v>
      </c>
      <c r="G797" t="s">
        <v>2163</v>
      </c>
      <c r="H797" s="2">
        <v>6397</v>
      </c>
      <c r="I797">
        <v>543606</v>
      </c>
      <c r="J797" t="s">
        <v>945</v>
      </c>
      <c r="K797" s="1">
        <v>1757975</v>
      </c>
      <c r="L797" s="1" t="s">
        <v>945</v>
      </c>
      <c r="M797" s="1" t="s">
        <v>4254</v>
      </c>
      <c r="N797" s="3" t="s">
        <v>2205</v>
      </c>
      <c r="O797" s="1" t="s">
        <v>2084</v>
      </c>
      <c r="P797" s="1">
        <v>9310</v>
      </c>
      <c r="Q797" s="1" t="s">
        <v>4255</v>
      </c>
      <c r="R797" s="1" t="s">
        <v>945</v>
      </c>
      <c r="S797" s="1">
        <v>31654</v>
      </c>
      <c r="T797" s="1" t="s">
        <v>945</v>
      </c>
    </row>
    <row r="798" spans="1:20" x14ac:dyDescent="0.25">
      <c r="A798" t="s">
        <v>4256</v>
      </c>
      <c r="B798" t="s">
        <v>4257</v>
      </c>
      <c r="C798" s="35">
        <v>31083</v>
      </c>
      <c r="D798" s="1" t="str">
        <f>LEFT(PLAYERIDMAP[[#This Row],[PLAYERNAME]],FIND(" ",PLAYERIDMAP[[#This Row],[PLAYERNAME]],1))</f>
        <v xml:space="preserve">Eric </v>
      </c>
      <c r="E798" s="1" t="str">
        <f>MID(PLAYERIDMAP[PLAYERNAME],FIND(" ",PLAYERIDMAP[PLAYERNAME],1)+1,255)</f>
        <v>O'Flaherty</v>
      </c>
      <c r="F798" t="s">
        <v>1041</v>
      </c>
      <c r="G798" t="s">
        <v>2163</v>
      </c>
      <c r="H798" s="2">
        <v>5746</v>
      </c>
      <c r="I798">
        <v>447714</v>
      </c>
      <c r="J798" t="s">
        <v>4257</v>
      </c>
      <c r="K798" s="1">
        <v>1103051</v>
      </c>
      <c r="L798" s="1" t="s">
        <v>4257</v>
      </c>
      <c r="M798" s="1" t="s">
        <v>4258</v>
      </c>
      <c r="N798" s="1" t="s">
        <v>4259</v>
      </c>
      <c r="O798" s="1" t="s">
        <v>4256</v>
      </c>
      <c r="P798" s="1">
        <v>7837</v>
      </c>
      <c r="Q798" s="1" t="s">
        <v>4260</v>
      </c>
      <c r="R798" s="1" t="s">
        <v>4257</v>
      </c>
      <c r="S798" s="1"/>
      <c r="T798" s="1" t="e">
        <v>#N/A</v>
      </c>
    </row>
    <row r="799" spans="1:20" ht="15" customHeight="1" x14ac:dyDescent="0.25">
      <c r="A799" t="s">
        <v>1758</v>
      </c>
      <c r="B799" t="s">
        <v>716</v>
      </c>
      <c r="C799" s="35">
        <v>30594</v>
      </c>
      <c r="D799" s="1" t="str">
        <f>LEFT(PLAYERIDMAP[[#This Row],[PLAYERNAME]],FIND(" ",PLAYERIDMAP[[#This Row],[PLAYERNAME]],1))</f>
        <v xml:space="preserve">Alexi </v>
      </c>
      <c r="E799" s="1" t="str">
        <f>MID(PLAYERIDMAP[PLAYERNAME],FIND(" ",PLAYERIDMAP[PLAYERNAME],1)+1,255)</f>
        <v>Ogando</v>
      </c>
      <c r="F799" t="s">
        <v>1036</v>
      </c>
      <c r="G799" t="s">
        <v>2163</v>
      </c>
      <c r="H799" s="2">
        <v>10261</v>
      </c>
      <c r="I799">
        <v>468396</v>
      </c>
      <c r="J799" t="s">
        <v>716</v>
      </c>
      <c r="K799" s="1">
        <v>1174266</v>
      </c>
      <c r="L799" s="1" t="s">
        <v>716</v>
      </c>
      <c r="M799" s="1" t="s">
        <v>4261</v>
      </c>
      <c r="N799" s="1" t="s">
        <v>4262</v>
      </c>
      <c r="O799" s="1" t="s">
        <v>1758</v>
      </c>
      <c r="P799" s="1">
        <v>8743</v>
      </c>
      <c r="Q799" s="1" t="s">
        <v>4263</v>
      </c>
      <c r="R799" s="1" t="s">
        <v>716</v>
      </c>
      <c r="S799" s="1">
        <v>30549</v>
      </c>
      <c r="T799" s="1" t="s">
        <v>716</v>
      </c>
    </row>
    <row r="800" spans="1:20" ht="15" customHeight="1" x14ac:dyDescent="0.25">
      <c r="A800" t="s">
        <v>1884</v>
      </c>
      <c r="B800" t="s">
        <v>781</v>
      </c>
      <c r="C800" s="35">
        <v>25847</v>
      </c>
      <c r="D800" s="1" t="str">
        <f>LEFT(PLAYERIDMAP[[#This Row],[PLAYERNAME]],FIND(" ",PLAYERIDMAP[[#This Row],[PLAYERNAME]],1))</f>
        <v xml:space="preserve">Darren </v>
      </c>
      <c r="E800" s="1" t="str">
        <f>MID(PLAYERIDMAP[PLAYERNAME],FIND(" ",PLAYERIDMAP[PLAYERNAME],1)+1,255)</f>
        <v>Oliver</v>
      </c>
      <c r="F800" t="s">
        <v>1037</v>
      </c>
      <c r="G800" t="s">
        <v>2163</v>
      </c>
      <c r="H800" s="2">
        <v>206</v>
      </c>
      <c r="I800">
        <v>119984</v>
      </c>
      <c r="J800" t="s">
        <v>781</v>
      </c>
      <c r="K800" s="1">
        <v>7941</v>
      </c>
      <c r="L800" s="1" t="s">
        <v>781</v>
      </c>
      <c r="M800" s="1" t="s">
        <v>4264</v>
      </c>
      <c r="N800" s="1" t="s">
        <v>4265</v>
      </c>
      <c r="O800" s="1" t="s">
        <v>1884</v>
      </c>
      <c r="P800" s="1">
        <v>5127</v>
      </c>
      <c r="Q800" s="1" t="s">
        <v>4266</v>
      </c>
      <c r="R800" s="1" t="s">
        <v>781</v>
      </c>
      <c r="S800" s="1">
        <v>2969</v>
      </c>
      <c r="T800" s="1" t="s">
        <v>781</v>
      </c>
    </row>
    <row r="801" spans="1:20" x14ac:dyDescent="0.25">
      <c r="A801" t="s">
        <v>2032</v>
      </c>
      <c r="B801" t="s">
        <v>4267</v>
      </c>
      <c r="C801" s="35">
        <v>32291</v>
      </c>
      <c r="D801" s="1" t="str">
        <f>LEFT(PLAYERIDMAP[[#This Row],[PLAYERNAME]],FIND(" ",PLAYERIDMAP[[#This Row],[PLAYERNAME]],1))</f>
        <v xml:space="preserve">Lester </v>
      </c>
      <c r="E801" s="1" t="str">
        <f>MID(PLAYERIDMAP[PLAYERNAME],FIND(" ",PLAYERIDMAP[PLAYERNAME],1)+1,255)</f>
        <v>Oliveros</v>
      </c>
      <c r="F801" t="s">
        <v>1052</v>
      </c>
      <c r="G801" t="s">
        <v>2163</v>
      </c>
      <c r="H801" s="2">
        <v>9167</v>
      </c>
      <c r="I801">
        <v>500902</v>
      </c>
      <c r="J801" t="s">
        <v>4267</v>
      </c>
      <c r="K801" s="1">
        <v>1741054</v>
      </c>
      <c r="L801" s="1" t="s">
        <v>4267</v>
      </c>
      <c r="M801" s="3" t="s">
        <v>2205</v>
      </c>
      <c r="N801" s="1" t="s">
        <v>4268</v>
      </c>
      <c r="O801" s="1" t="s">
        <v>2032</v>
      </c>
      <c r="P801" s="1">
        <v>8980</v>
      </c>
      <c r="Q801" s="1" t="s">
        <v>4269</v>
      </c>
      <c r="R801" s="1" t="s">
        <v>4267</v>
      </c>
      <c r="S801" s="1"/>
      <c r="T801" s="1" t="e">
        <v>#N/A</v>
      </c>
    </row>
    <row r="802" spans="1:20" ht="15" customHeight="1" x14ac:dyDescent="0.25">
      <c r="A802" t="s">
        <v>1298</v>
      </c>
      <c r="B802" t="s">
        <v>406</v>
      </c>
      <c r="C802" s="35">
        <v>28686</v>
      </c>
      <c r="D802" s="1" t="str">
        <f>LEFT(PLAYERIDMAP[[#This Row],[PLAYERNAME]],FIND(" ",PLAYERIDMAP[[#This Row],[PLAYERNAME]],1))</f>
        <v xml:space="preserve">Miguel </v>
      </c>
      <c r="E802" s="1" t="str">
        <f>MID(PLAYERIDMAP[PLAYERNAME],FIND(" ",PLAYERIDMAP[PLAYERNAME],1)+1,255)</f>
        <v>Olivo</v>
      </c>
      <c r="F802" t="s">
        <v>1049</v>
      </c>
      <c r="G802" t="s">
        <v>1215</v>
      </c>
      <c r="H802" s="2">
        <v>1638</v>
      </c>
      <c r="I802">
        <v>400018</v>
      </c>
      <c r="J802" t="s">
        <v>406</v>
      </c>
      <c r="K802" s="1">
        <v>223565</v>
      </c>
      <c r="L802" s="1" t="s">
        <v>406</v>
      </c>
      <c r="M802" s="1" t="s">
        <v>4270</v>
      </c>
      <c r="N802" s="1" t="s">
        <v>4271</v>
      </c>
      <c r="O802" s="1" t="s">
        <v>1298</v>
      </c>
      <c r="P802" s="1">
        <v>7028</v>
      </c>
      <c r="Q802" s="1" t="s">
        <v>4272</v>
      </c>
      <c r="R802" s="1" t="s">
        <v>406</v>
      </c>
      <c r="S802" s="1"/>
      <c r="T802" s="1"/>
    </row>
    <row r="803" spans="1:20" x14ac:dyDescent="0.25">
      <c r="A803" t="s">
        <v>1089</v>
      </c>
      <c r="B803" t="s">
        <v>4273</v>
      </c>
      <c r="C803" s="35">
        <v>32382</v>
      </c>
      <c r="D803" s="1" t="str">
        <f>LEFT(PLAYERIDMAP[[#This Row],[PLAYERNAME]],FIND(" ",PLAYERIDMAP[[#This Row],[PLAYERNAME]],1))</f>
        <v xml:space="preserve">Mike </v>
      </c>
      <c r="E803" s="1" t="str">
        <f>MID(PLAYERIDMAP[PLAYERNAME],FIND(" ",PLAYERIDMAP[PLAYERNAME],1)+1,255)</f>
        <v>Olt</v>
      </c>
      <c r="F803" t="s">
        <v>1036</v>
      </c>
      <c r="G803" t="s">
        <v>6</v>
      </c>
      <c r="H803" s="2">
        <v>10698</v>
      </c>
      <c r="I803">
        <v>592609</v>
      </c>
      <c r="J803" t="s">
        <v>4273</v>
      </c>
      <c r="K803" s="1">
        <v>1757980</v>
      </c>
      <c r="L803" s="1" t="s">
        <v>4273</v>
      </c>
      <c r="M803" s="3" t="s">
        <v>2205</v>
      </c>
      <c r="N803" s="3" t="s">
        <v>2205</v>
      </c>
      <c r="O803" s="1" t="s">
        <v>1089</v>
      </c>
      <c r="P803" s="1">
        <v>9254</v>
      </c>
      <c r="Q803" s="1" t="s">
        <v>4274</v>
      </c>
      <c r="R803" s="1" t="s">
        <v>4273</v>
      </c>
      <c r="S803" s="1">
        <v>31218</v>
      </c>
      <c r="T803" s="1" t="s">
        <v>4273</v>
      </c>
    </row>
    <row r="804" spans="1:20" ht="15" customHeight="1" x14ac:dyDescent="0.25">
      <c r="A804" t="s">
        <v>2105</v>
      </c>
      <c r="B804" t="s">
        <v>776</v>
      </c>
      <c r="C804" s="35">
        <v>31091</v>
      </c>
      <c r="D804" s="1" t="str">
        <f>LEFT(PLAYERIDMAP[[#This Row],[PLAYERNAME]],FIND(" ",PLAYERIDMAP[[#This Row],[PLAYERNAME]],1))</f>
        <v xml:space="preserve">Logan </v>
      </c>
      <c r="E804" s="1" t="str">
        <f>MID(PLAYERIDMAP[PLAYERNAME],FIND(" ",PLAYERIDMAP[PLAYERNAME],1)+1,255)</f>
        <v>Ondrusek</v>
      </c>
      <c r="F804" t="s">
        <v>1040</v>
      </c>
      <c r="G804" t="s">
        <v>2163</v>
      </c>
      <c r="H804" s="2">
        <v>3677</v>
      </c>
      <c r="I804">
        <v>446185</v>
      </c>
      <c r="J804" t="s">
        <v>776</v>
      </c>
      <c r="K804" s="1">
        <v>1725349</v>
      </c>
      <c r="L804" s="1" t="s">
        <v>776</v>
      </c>
      <c r="M804" s="1" t="s">
        <v>4275</v>
      </c>
      <c r="N804" s="1" t="s">
        <v>4276</v>
      </c>
      <c r="O804" s="1" t="s">
        <v>2105</v>
      </c>
      <c r="P804" s="1">
        <v>8703</v>
      </c>
      <c r="Q804" s="1" t="s">
        <v>4277</v>
      </c>
      <c r="R804" s="1" t="s">
        <v>776</v>
      </c>
      <c r="S804" s="1">
        <v>30393</v>
      </c>
      <c r="T804" s="1" t="s">
        <v>776</v>
      </c>
    </row>
    <row r="805" spans="1:20" x14ac:dyDescent="0.25">
      <c r="A805" t="s">
        <v>1407</v>
      </c>
      <c r="B805" t="s">
        <v>490</v>
      </c>
      <c r="C805" s="35">
        <v>29014</v>
      </c>
      <c r="D805" s="1" t="str">
        <f>LEFT(PLAYERIDMAP[[#This Row],[PLAYERNAME]],FIND(" ",PLAYERIDMAP[[#This Row],[PLAYERNAME]],1))</f>
        <v xml:space="preserve">Pete </v>
      </c>
      <c r="E805" s="1" t="str">
        <f>MID(PLAYERIDMAP[PLAYERNAME],FIND(" ",PLAYERIDMAP[PLAYERNAME],1)+1,255)</f>
        <v>Orr</v>
      </c>
      <c r="F805" t="s">
        <v>1054</v>
      </c>
      <c r="G805" t="s">
        <v>5</v>
      </c>
      <c r="H805" s="2">
        <v>2748</v>
      </c>
      <c r="I805">
        <v>434681</v>
      </c>
      <c r="J805" t="s">
        <v>490</v>
      </c>
      <c r="K805" s="1">
        <v>292414</v>
      </c>
      <c r="L805" s="1" t="s">
        <v>490</v>
      </c>
      <c r="M805" s="1" t="s">
        <v>4278</v>
      </c>
      <c r="N805" s="1" t="s">
        <v>4279</v>
      </c>
      <c r="O805" s="1" t="s">
        <v>1407</v>
      </c>
      <c r="P805" s="1">
        <v>7424</v>
      </c>
      <c r="Q805" s="1" t="s">
        <v>4280</v>
      </c>
      <c r="R805" s="1" t="s">
        <v>490</v>
      </c>
      <c r="S805" s="1">
        <v>6088</v>
      </c>
      <c r="T805" s="1" t="s">
        <v>490</v>
      </c>
    </row>
    <row r="806" spans="1:20" ht="15" customHeight="1" x14ac:dyDescent="0.25">
      <c r="A806" t="s">
        <v>1124</v>
      </c>
      <c r="B806" t="s">
        <v>4281</v>
      </c>
      <c r="C806" s="35">
        <v>33373</v>
      </c>
      <c r="D806" s="1" t="str">
        <f>LEFT(PLAYERIDMAP[[#This Row],[PLAYERNAME]],FIND(" ",PLAYERIDMAP[[#This Row],[PLAYERNAME]],1))</f>
        <v xml:space="preserve">Rafael </v>
      </c>
      <c r="E806" s="1" t="str">
        <f>MID(PLAYERIDMAP[PLAYERNAME],FIND(" ",PLAYERIDMAP[PLAYERNAME],1)+1,255)</f>
        <v>Ortega</v>
      </c>
      <c r="F806" t="s">
        <v>1036</v>
      </c>
      <c r="G806" t="s">
        <v>1222</v>
      </c>
      <c r="H806" s="2">
        <v>10323</v>
      </c>
      <c r="I806">
        <v>542364</v>
      </c>
      <c r="J806" t="s">
        <v>4281</v>
      </c>
      <c r="K806" s="1">
        <v>2017392</v>
      </c>
      <c r="L806" s="1" t="s">
        <v>4281</v>
      </c>
      <c r="M806" s="3" t="s">
        <v>2205</v>
      </c>
      <c r="N806" s="3" t="s">
        <v>2205</v>
      </c>
      <c r="O806" s="1" t="s">
        <v>1124</v>
      </c>
      <c r="P806" s="1">
        <v>9313</v>
      </c>
      <c r="Q806" s="1" t="s">
        <v>4282</v>
      </c>
      <c r="R806" s="1" t="s">
        <v>4281</v>
      </c>
      <c r="S806" s="1">
        <v>31833</v>
      </c>
      <c r="T806" s="1" t="s">
        <v>4281</v>
      </c>
    </row>
    <row r="807" spans="1:20" x14ac:dyDescent="0.25">
      <c r="A807" t="s">
        <v>1220</v>
      </c>
      <c r="B807" t="s">
        <v>36</v>
      </c>
      <c r="C807" s="35">
        <v>27716</v>
      </c>
      <c r="D807" s="1" t="str">
        <f>LEFT(PLAYERIDMAP[[#This Row],[PLAYERNAME]],FIND(" ",PLAYERIDMAP[[#This Row],[PLAYERNAME]],1))</f>
        <v xml:space="preserve">David </v>
      </c>
      <c r="E807" s="1" t="str">
        <f>MID(PLAYERIDMAP[PLAYERNAME],FIND(" ",PLAYERIDMAP[PLAYERNAME],1)+1,255)</f>
        <v>Ortiz</v>
      </c>
      <c r="F807" t="s">
        <v>1029</v>
      </c>
      <c r="G807" t="s">
        <v>2162</v>
      </c>
      <c r="H807" s="2">
        <v>745</v>
      </c>
      <c r="I807">
        <v>120074</v>
      </c>
      <c r="J807" t="s">
        <v>36</v>
      </c>
      <c r="K807" s="1">
        <v>8236</v>
      </c>
      <c r="L807" s="1" t="s">
        <v>36</v>
      </c>
      <c r="M807" s="1" t="s">
        <v>4283</v>
      </c>
      <c r="N807" s="1" t="s">
        <v>4284</v>
      </c>
      <c r="O807" s="1" t="s">
        <v>1220</v>
      </c>
      <c r="P807" s="1">
        <v>5909</v>
      </c>
      <c r="Q807" s="1" t="s">
        <v>4285</v>
      </c>
      <c r="R807" s="1" t="s">
        <v>36</v>
      </c>
      <c r="S807" s="1">
        <v>3748</v>
      </c>
      <c r="T807" s="1" t="s">
        <v>36</v>
      </c>
    </row>
    <row r="808" spans="1:20" ht="15" customHeight="1" x14ac:dyDescent="0.25">
      <c r="A808" t="s">
        <v>1870</v>
      </c>
      <c r="B808" t="s">
        <v>1021</v>
      </c>
      <c r="C808" s="35">
        <v>28366</v>
      </c>
      <c r="D808" s="1" t="str">
        <f>LEFT(PLAYERIDMAP[[#This Row],[PLAYERNAME]],FIND(" ",PLAYERIDMAP[[#This Row],[PLAYERNAME]],1))</f>
        <v xml:space="preserve">Roy </v>
      </c>
      <c r="E808" s="1" t="str">
        <f>MID(PLAYERIDMAP[PLAYERNAME],FIND(" ",PLAYERIDMAP[PLAYERNAME],1)+1,255)</f>
        <v>Oswalt</v>
      </c>
      <c r="F808" t="s">
        <v>1036</v>
      </c>
      <c r="G808" t="s">
        <v>2163</v>
      </c>
      <c r="H808" s="2">
        <v>571</v>
      </c>
      <c r="I808">
        <v>400061</v>
      </c>
      <c r="J808" t="s">
        <v>1021</v>
      </c>
      <c r="K808" s="1">
        <v>212033</v>
      </c>
      <c r="L808" s="1" t="s">
        <v>1021</v>
      </c>
      <c r="M808" s="1" t="s">
        <v>4286</v>
      </c>
      <c r="N808" s="1" t="s">
        <v>4287</v>
      </c>
      <c r="O808" s="1" t="s">
        <v>1870</v>
      </c>
      <c r="P808" s="1">
        <v>6646</v>
      </c>
      <c r="Q808" s="1" t="s">
        <v>4288</v>
      </c>
      <c r="R808" s="1" t="s">
        <v>1021</v>
      </c>
      <c r="S808" s="1">
        <v>4575</v>
      </c>
      <c r="T808" s="1" t="s">
        <v>1021</v>
      </c>
    </row>
    <row r="809" spans="1:20" x14ac:dyDescent="0.25">
      <c r="A809" t="s">
        <v>1848</v>
      </c>
      <c r="B809" t="s">
        <v>753</v>
      </c>
      <c r="C809" s="35">
        <v>31373</v>
      </c>
      <c r="D809" s="1" t="str">
        <f>LEFT(PLAYERIDMAP[[#This Row],[PLAYERNAME]],FIND(" ",PLAYERIDMAP[[#This Row],[PLAYERNAME]],1))</f>
        <v xml:space="preserve">Adam </v>
      </c>
      <c r="E809" s="1" t="str">
        <f>MID(PLAYERIDMAP[PLAYERNAME],FIND(" ",PLAYERIDMAP[PLAYERNAME],1)+1,255)</f>
        <v>Ottavino</v>
      </c>
      <c r="F809" t="s">
        <v>1038</v>
      </c>
      <c r="G809" t="s">
        <v>2163</v>
      </c>
      <c r="H809" s="2">
        <v>1247</v>
      </c>
      <c r="I809">
        <v>493603</v>
      </c>
      <c r="J809" t="s">
        <v>753</v>
      </c>
      <c r="K809" s="1">
        <v>1537191</v>
      </c>
      <c r="L809" s="1" t="s">
        <v>753</v>
      </c>
      <c r="M809" s="1" t="s">
        <v>4289</v>
      </c>
      <c r="N809" s="1" t="s">
        <v>4290</v>
      </c>
      <c r="O809" s="1" t="s">
        <v>1848</v>
      </c>
      <c r="P809" s="1">
        <v>8736</v>
      </c>
      <c r="Q809" s="1" t="s">
        <v>4291</v>
      </c>
      <c r="R809" s="1" t="s">
        <v>753</v>
      </c>
      <c r="S809" s="1">
        <v>29705</v>
      </c>
      <c r="T809" s="1" t="s">
        <v>753</v>
      </c>
    </row>
    <row r="810" spans="1:20" x14ac:dyDescent="0.25">
      <c r="A810" t="s">
        <v>1992</v>
      </c>
      <c r="B810" t="s">
        <v>886</v>
      </c>
      <c r="C810" s="35">
        <v>30939</v>
      </c>
      <c r="D810" s="1" t="str">
        <f>LEFT(PLAYERIDMAP[[#This Row],[PLAYERNAME]],FIND(" ",PLAYERIDMAP[[#This Row],[PLAYERNAME]],1))</f>
        <v xml:space="preserve">Josh </v>
      </c>
      <c r="E810" s="1" t="str">
        <f>MID(PLAYERIDMAP[PLAYERNAME],FIND(" ",PLAYERIDMAP[PLAYERNAME],1)+1,255)</f>
        <v>Outman</v>
      </c>
      <c r="F810" t="s">
        <v>1034</v>
      </c>
      <c r="G810" t="s">
        <v>2163</v>
      </c>
      <c r="H810" s="2">
        <v>4004</v>
      </c>
      <c r="I810">
        <v>489189</v>
      </c>
      <c r="J810" t="s">
        <v>886</v>
      </c>
      <c r="K810" s="1">
        <v>1447030</v>
      </c>
      <c r="L810" s="1" t="s">
        <v>886</v>
      </c>
      <c r="M810" s="1" t="s">
        <v>4292</v>
      </c>
      <c r="N810" s="1" t="s">
        <v>4293</v>
      </c>
      <c r="O810" s="1" t="s">
        <v>1992</v>
      </c>
      <c r="P810" s="1">
        <v>8371</v>
      </c>
      <c r="Q810" s="1" t="s">
        <v>4294</v>
      </c>
      <c r="R810" s="1" t="s">
        <v>886</v>
      </c>
      <c r="S810" s="1">
        <v>29251</v>
      </c>
      <c r="T810" s="1" t="s">
        <v>886</v>
      </c>
    </row>
    <row r="811" spans="1:20" x14ac:dyDescent="0.25">
      <c r="A811" t="s">
        <v>1497</v>
      </c>
      <c r="B811" t="s">
        <v>203</v>
      </c>
      <c r="C811" s="35">
        <v>28153</v>
      </c>
      <c r="D811" s="1" t="str">
        <f>LEFT(PLAYERIDMAP[[#This Row],[PLAYERNAME]],FIND(" ",PLAYERIDMAP[[#This Row],[PLAYERNAME]],1))</f>
        <v xml:space="preserve">Lyle </v>
      </c>
      <c r="E811" s="1" t="str">
        <f>MID(PLAYERIDMAP[PLAYERNAME],FIND(" ",PLAYERIDMAP[PLAYERNAME],1)+1,255)</f>
        <v>Overbay</v>
      </c>
      <c r="F811" t="s">
        <v>1041</v>
      </c>
      <c r="G811" t="s">
        <v>4</v>
      </c>
      <c r="H811" s="2">
        <v>1617</v>
      </c>
      <c r="I811">
        <v>407489</v>
      </c>
      <c r="J811" t="s">
        <v>203</v>
      </c>
      <c r="K811" s="1">
        <v>181597</v>
      </c>
      <c r="L811" s="1" t="s">
        <v>203</v>
      </c>
      <c r="M811" s="1" t="s">
        <v>4295</v>
      </c>
      <c r="N811" s="1" t="s">
        <v>4296</v>
      </c>
      <c r="O811" s="1" t="s">
        <v>1497</v>
      </c>
      <c r="P811" s="1">
        <v>6639</v>
      </c>
      <c r="Q811" s="1" t="s">
        <v>4297</v>
      </c>
      <c r="R811" s="1" t="s">
        <v>203</v>
      </c>
      <c r="S811" s="1">
        <v>4598</v>
      </c>
      <c r="T811" s="1" t="s">
        <v>203</v>
      </c>
    </row>
    <row r="812" spans="1:20" ht="15" customHeight="1" x14ac:dyDescent="0.25">
      <c r="A812" t="s">
        <v>2090</v>
      </c>
      <c r="B812" t="s">
        <v>4298</v>
      </c>
      <c r="C812" s="35">
        <v>30222</v>
      </c>
      <c r="D812" s="1" t="str">
        <f>LEFT(PLAYERIDMAP[[#This Row],[PLAYERNAME]],FIND(" ",PLAYERIDMAP[[#This Row],[PLAYERNAME]],1))</f>
        <v xml:space="preserve">Micah </v>
      </c>
      <c r="E812" s="1" t="str">
        <f>MID(PLAYERIDMAP[PLAYERNAME],FIND(" ",PLAYERIDMAP[PLAYERNAME],1)+1,255)</f>
        <v>Owings</v>
      </c>
      <c r="F812" t="s">
        <v>1051</v>
      </c>
      <c r="G812" t="s">
        <v>2163</v>
      </c>
      <c r="H812" s="2">
        <v>4253</v>
      </c>
      <c r="I812">
        <v>452249</v>
      </c>
      <c r="J812" t="s">
        <v>4298</v>
      </c>
      <c r="K812" s="1">
        <v>1098982</v>
      </c>
      <c r="L812" s="1" t="s">
        <v>4298</v>
      </c>
      <c r="M812" s="1" t="s">
        <v>4299</v>
      </c>
      <c r="N812" s="1" t="s">
        <v>4300</v>
      </c>
      <c r="O812" s="1" t="s">
        <v>2090</v>
      </c>
      <c r="P812" s="1">
        <v>7936</v>
      </c>
      <c r="Q812" s="1" t="s">
        <v>4301</v>
      </c>
      <c r="R812" s="1" t="s">
        <v>4298</v>
      </c>
      <c r="S812" s="1"/>
      <c r="T812" s="1"/>
    </row>
    <row r="813" spans="1:20" ht="15" customHeight="1" x14ac:dyDescent="0.25">
      <c r="A813" t="s">
        <v>4302</v>
      </c>
      <c r="B813" t="s">
        <v>316</v>
      </c>
      <c r="C813" s="35">
        <v>33189</v>
      </c>
      <c r="D813" s="1" t="str">
        <f>LEFT(PLAYERIDMAP[[#This Row],[PLAYERNAME]],FIND(" ",PLAYERIDMAP[[#This Row],[PLAYERNAME]],1))</f>
        <v xml:space="preserve">Marcell </v>
      </c>
      <c r="E813" s="1" t="str">
        <f>MID(PLAYERIDMAP[PLAYERNAME],FIND(" ",PLAYERIDMAP[PLAYERNAME],1)+1,255)</f>
        <v>Ozuna</v>
      </c>
      <c r="F813" s="1" t="s">
        <v>1057</v>
      </c>
      <c r="G813" t="s">
        <v>1222</v>
      </c>
      <c r="H813" s="2">
        <v>10324</v>
      </c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>
        <v>31668</v>
      </c>
      <c r="T813" s="1" t="s">
        <v>316</v>
      </c>
    </row>
    <row r="814" spans="1:20" x14ac:dyDescent="0.25">
      <c r="A814" t="s">
        <v>1270</v>
      </c>
      <c r="B814" t="s">
        <v>353</v>
      </c>
      <c r="C814" s="35">
        <v>31442</v>
      </c>
      <c r="D814" s="1" t="str">
        <f>LEFT(PLAYERIDMAP[[#This Row],[PLAYERNAME]],FIND(" ",PLAYERIDMAP[[#This Row],[PLAYERNAME]],1))</f>
        <v xml:space="preserve">Jordan </v>
      </c>
      <c r="E814" s="1" t="str">
        <f>MID(PLAYERIDMAP[PLAYERNAME],FIND(" ",PLAYERIDMAP[PLAYERNAME],1)+1,255)</f>
        <v>Pacheco</v>
      </c>
      <c r="F814" t="s">
        <v>1038</v>
      </c>
      <c r="G814" t="s">
        <v>1215</v>
      </c>
      <c r="H814" s="2">
        <v>2677</v>
      </c>
      <c r="I814">
        <v>457574</v>
      </c>
      <c r="J814" t="s">
        <v>353</v>
      </c>
      <c r="K814" s="1">
        <v>1736379</v>
      </c>
      <c r="L814" s="1" t="s">
        <v>353</v>
      </c>
      <c r="M814" s="3" t="s">
        <v>2205</v>
      </c>
      <c r="N814" s="1" t="s">
        <v>4303</v>
      </c>
      <c r="O814" s="1" t="s">
        <v>1270</v>
      </c>
      <c r="P814" s="1">
        <v>9067</v>
      </c>
      <c r="Q814" s="1" t="s">
        <v>4304</v>
      </c>
      <c r="R814" s="1" t="s">
        <v>353</v>
      </c>
      <c r="S814" s="1">
        <v>30605</v>
      </c>
      <c r="T814" s="1" t="s">
        <v>353</v>
      </c>
    </row>
    <row r="815" spans="1:20" x14ac:dyDescent="0.25">
      <c r="A815" t="s">
        <v>1620</v>
      </c>
      <c r="B815" t="s">
        <v>246</v>
      </c>
      <c r="C815" s="35">
        <v>29769</v>
      </c>
      <c r="D815" s="1" t="str">
        <f>LEFT(PLAYERIDMAP[[#This Row],[PLAYERNAME]],FIND(" ",PLAYERIDMAP[[#This Row],[PLAYERNAME]],1))</f>
        <v xml:space="preserve">Angel </v>
      </c>
      <c r="E815" s="1" t="str">
        <f>MID(PLAYERIDMAP[PLAYERNAME],FIND(" ",PLAYERIDMAP[PLAYERNAME],1)+1,255)</f>
        <v>Pagan</v>
      </c>
      <c r="F815" t="s">
        <v>13</v>
      </c>
      <c r="G815" t="s">
        <v>1222</v>
      </c>
      <c r="H815" s="2">
        <v>2918</v>
      </c>
      <c r="I815">
        <v>434636</v>
      </c>
      <c r="J815" t="s">
        <v>246</v>
      </c>
      <c r="K815" s="1">
        <v>490155</v>
      </c>
      <c r="L815" s="1" t="s">
        <v>246</v>
      </c>
      <c r="M815" s="1" t="s">
        <v>4305</v>
      </c>
      <c r="N815" s="1" t="s">
        <v>4306</v>
      </c>
      <c r="O815" s="1" t="s">
        <v>1620</v>
      </c>
      <c r="P815" s="1">
        <v>7717</v>
      </c>
      <c r="Q815" s="1" t="s">
        <v>4307</v>
      </c>
      <c r="R815" s="1" t="s">
        <v>246</v>
      </c>
      <c r="S815" s="1">
        <v>6488</v>
      </c>
      <c r="T815" s="1" t="s">
        <v>246</v>
      </c>
    </row>
    <row r="816" spans="1:20" ht="15" customHeight="1" x14ac:dyDescent="0.25">
      <c r="A816" t="s">
        <v>1663</v>
      </c>
      <c r="B816" t="s">
        <v>616</v>
      </c>
      <c r="C816" s="35">
        <v>29548</v>
      </c>
      <c r="D816" s="1" t="str">
        <f>LEFT(PLAYERIDMAP[[#This Row],[PLAYERNAME]],FIND(" ",PLAYERIDMAP[[#This Row],[PLAYERNAME]],1))</f>
        <v xml:space="preserve">Jonathan </v>
      </c>
      <c r="E816" s="1" t="str">
        <f>MID(PLAYERIDMAP[PLAYERNAME],FIND(" ",PLAYERIDMAP[PLAYERNAME],1)+1,255)</f>
        <v>Papelbon</v>
      </c>
      <c r="F816" t="s">
        <v>1054</v>
      </c>
      <c r="G816" t="s">
        <v>2163</v>
      </c>
      <c r="H816" s="2">
        <v>5975</v>
      </c>
      <c r="I816">
        <v>449097</v>
      </c>
      <c r="J816" t="s">
        <v>616</v>
      </c>
      <c r="K816" s="1">
        <v>549684</v>
      </c>
      <c r="L816" s="1" t="s">
        <v>616</v>
      </c>
      <c r="M816" s="1" t="s">
        <v>4308</v>
      </c>
      <c r="N816" s="1" t="s">
        <v>4309</v>
      </c>
      <c r="O816" s="1" t="s">
        <v>1663</v>
      </c>
      <c r="P816" s="1">
        <v>7614</v>
      </c>
      <c r="Q816" s="1" t="s">
        <v>4310</v>
      </c>
      <c r="R816" s="1" t="s">
        <v>616</v>
      </c>
      <c r="S816" s="1">
        <v>6373</v>
      </c>
      <c r="T816" s="1" t="s">
        <v>616</v>
      </c>
    </row>
    <row r="817" spans="1:20" x14ac:dyDescent="0.25">
      <c r="A817" t="s">
        <v>1441</v>
      </c>
      <c r="B817" t="s">
        <v>482</v>
      </c>
      <c r="C817" s="35">
        <v>32472</v>
      </c>
      <c r="D817" s="1" t="str">
        <f>LEFT(PLAYERIDMAP[[#This Row],[PLAYERNAME]],FIND(" ",PLAYERIDMAP[[#This Row],[PLAYERNAME]],1))</f>
        <v xml:space="preserve">Jimmy </v>
      </c>
      <c r="E817" s="1" t="str">
        <f>MID(PLAYERIDMAP[PLAYERNAME],FIND(" ",PLAYERIDMAP[PLAYERNAME],1)+1,255)</f>
        <v>Paredes</v>
      </c>
      <c r="F817" t="s">
        <v>1053</v>
      </c>
      <c r="G817" t="s">
        <v>6</v>
      </c>
      <c r="H817" s="2">
        <v>5481</v>
      </c>
      <c r="I817">
        <v>517370</v>
      </c>
      <c r="J817" t="s">
        <v>482</v>
      </c>
      <c r="K817" s="1">
        <v>1740985</v>
      </c>
      <c r="L817" s="1" t="s">
        <v>482</v>
      </c>
      <c r="M817" s="3" t="s">
        <v>2205</v>
      </c>
      <c r="N817" s="1" t="s">
        <v>4311</v>
      </c>
      <c r="O817" s="1" t="s">
        <v>1441</v>
      </c>
      <c r="P817" s="1">
        <v>9005</v>
      </c>
      <c r="Q817" s="1" t="s">
        <v>4312</v>
      </c>
      <c r="R817" s="1" t="s">
        <v>482</v>
      </c>
      <c r="S817" s="1">
        <v>30680</v>
      </c>
      <c r="T817" s="1" t="s">
        <v>482</v>
      </c>
    </row>
    <row r="818" spans="1:20" ht="15" customHeight="1" x14ac:dyDescent="0.25">
      <c r="A818" t="s">
        <v>1737</v>
      </c>
      <c r="B818" t="s">
        <v>638</v>
      </c>
      <c r="C818" s="35">
        <v>32471</v>
      </c>
      <c r="D818" s="1" t="str">
        <f>LEFT(PLAYERIDMAP[[#This Row],[PLAYERNAME]],FIND(" ",PLAYERIDMAP[[#This Row],[PLAYERNAME]],1))</f>
        <v xml:space="preserve">Jarrod </v>
      </c>
      <c r="E818" s="1" t="str">
        <f>MID(PLAYERIDMAP[PLAYERNAME],FIND(" ",PLAYERIDMAP[PLAYERNAME],1)+1,255)</f>
        <v>Parker</v>
      </c>
      <c r="F818" t="s">
        <v>1032</v>
      </c>
      <c r="G818" t="s">
        <v>2163</v>
      </c>
      <c r="H818" s="2">
        <v>4913</v>
      </c>
      <c r="I818">
        <v>519105</v>
      </c>
      <c r="J818" t="s">
        <v>638</v>
      </c>
      <c r="K818" s="1">
        <v>1531180</v>
      </c>
      <c r="L818" s="1" t="s">
        <v>638</v>
      </c>
      <c r="M818" s="1" t="s">
        <v>4313</v>
      </c>
      <c r="N818" s="1" t="s">
        <v>4314</v>
      </c>
      <c r="O818" s="1" t="s">
        <v>1737</v>
      </c>
      <c r="P818" s="1">
        <v>8414</v>
      </c>
      <c r="Q818" s="1" t="s">
        <v>4315</v>
      </c>
      <c r="R818" s="1" t="s">
        <v>638</v>
      </c>
      <c r="S818" s="1">
        <v>29806</v>
      </c>
      <c r="T818" s="1" t="s">
        <v>638</v>
      </c>
    </row>
    <row r="819" spans="1:20" ht="15" customHeight="1" x14ac:dyDescent="0.25">
      <c r="A819" t="s">
        <v>1519</v>
      </c>
      <c r="B819" t="s">
        <v>379</v>
      </c>
      <c r="C819" s="35">
        <v>32197</v>
      </c>
      <c r="D819" s="1" t="str">
        <f>LEFT(PLAYERIDMAP[[#This Row],[PLAYERNAME]],FIND(" ",PLAYERIDMAP[[#This Row],[PLAYERNAME]],1))</f>
        <v xml:space="preserve">Chris </v>
      </c>
      <c r="E819" s="1" t="str">
        <f>MID(PLAYERIDMAP[PLAYERNAME],FIND(" ",PLAYERIDMAP[PLAYERNAME],1)+1,255)</f>
        <v>Parmelee</v>
      </c>
      <c r="F819" t="s">
        <v>1052</v>
      </c>
      <c r="G819" t="s">
        <v>4</v>
      </c>
      <c r="H819" s="2">
        <v>2554</v>
      </c>
      <c r="I819">
        <v>476633</v>
      </c>
      <c r="J819" t="s">
        <v>379</v>
      </c>
      <c r="K819" s="1">
        <v>1670981</v>
      </c>
      <c r="L819" s="1" t="s">
        <v>379</v>
      </c>
      <c r="M819" s="3" t="s">
        <v>2205</v>
      </c>
      <c r="N819" s="1" t="s">
        <v>4316</v>
      </c>
      <c r="O819" s="1" t="s">
        <v>1519</v>
      </c>
      <c r="P819" s="1">
        <v>9062</v>
      </c>
      <c r="Q819" s="1" t="s">
        <v>4317</v>
      </c>
      <c r="R819" s="1" t="s">
        <v>379</v>
      </c>
      <c r="S819" s="1">
        <v>30228</v>
      </c>
      <c r="T819" s="1" t="s">
        <v>379</v>
      </c>
    </row>
    <row r="820" spans="1:20" ht="15" customHeight="1" x14ac:dyDescent="0.25">
      <c r="A820" t="s">
        <v>1759</v>
      </c>
      <c r="B820" t="s">
        <v>630</v>
      </c>
      <c r="C820" s="35">
        <v>30933</v>
      </c>
      <c r="D820" s="1" t="str">
        <f>LEFT(PLAYERIDMAP[[#This Row],[PLAYERNAME]],FIND(" ",PLAYERIDMAP[[#This Row],[PLAYERNAME]],1))</f>
        <v xml:space="preserve">Bobby </v>
      </c>
      <c r="E820" s="1" t="str">
        <f>MID(PLAYERIDMAP[PLAYERNAME],FIND(" ",PLAYERIDMAP[PLAYERNAME],1)+1,255)</f>
        <v>Parnell</v>
      </c>
      <c r="F820" t="s">
        <v>1050</v>
      </c>
      <c r="G820" t="s">
        <v>2163</v>
      </c>
      <c r="H820" s="2">
        <v>9926</v>
      </c>
      <c r="I820">
        <v>458730</v>
      </c>
      <c r="J820" t="s">
        <v>630</v>
      </c>
      <c r="K820" s="1">
        <v>1537192</v>
      </c>
      <c r="L820" s="1" t="s">
        <v>630</v>
      </c>
      <c r="M820" s="1" t="s">
        <v>4318</v>
      </c>
      <c r="N820" s="1" t="s">
        <v>4319</v>
      </c>
      <c r="O820" s="1" t="s">
        <v>1759</v>
      </c>
      <c r="P820" s="1">
        <v>8338</v>
      </c>
      <c r="Q820" s="1" t="s">
        <v>4320</v>
      </c>
      <c r="R820" s="1" t="s">
        <v>630</v>
      </c>
      <c r="S820" s="1">
        <v>29227</v>
      </c>
      <c r="T820" s="1" t="s">
        <v>630</v>
      </c>
    </row>
    <row r="821" spans="1:20" x14ac:dyDescent="0.25">
      <c r="A821" t="s">
        <v>1178</v>
      </c>
      <c r="B821" t="s">
        <v>155</v>
      </c>
      <c r="C821" s="35">
        <v>31903</v>
      </c>
      <c r="D821" s="1" t="str">
        <f>LEFT(PLAYERIDMAP[[#This Row],[PLAYERNAME]],FIND(" ",PLAYERIDMAP[[#This Row],[PLAYERNAME]],1))</f>
        <v xml:space="preserve">Gerardo </v>
      </c>
      <c r="E821" s="1" t="str">
        <f>MID(PLAYERIDMAP[PLAYERNAME],FIND(" ",PLAYERIDMAP[PLAYERNAME],1)+1,255)</f>
        <v>Parra</v>
      </c>
      <c r="F821" t="s">
        <v>1042</v>
      </c>
      <c r="G821" t="s">
        <v>1222</v>
      </c>
      <c r="H821" s="2">
        <v>8553</v>
      </c>
      <c r="I821">
        <v>467827</v>
      </c>
      <c r="J821" t="s">
        <v>155</v>
      </c>
      <c r="K821" s="1">
        <v>1208924</v>
      </c>
      <c r="L821" s="1" t="s">
        <v>155</v>
      </c>
      <c r="M821" s="1" t="s">
        <v>4321</v>
      </c>
      <c r="N821" s="1" t="s">
        <v>4322</v>
      </c>
      <c r="O821" s="1" t="s">
        <v>1178</v>
      </c>
      <c r="P821" s="1">
        <v>8473</v>
      </c>
      <c r="Q821" s="1" t="s">
        <v>4323</v>
      </c>
      <c r="R821" s="1" t="s">
        <v>155</v>
      </c>
      <c r="S821" s="1">
        <v>29807</v>
      </c>
      <c r="T821" s="1" t="s">
        <v>155</v>
      </c>
    </row>
    <row r="822" spans="1:20" ht="15" customHeight="1" x14ac:dyDescent="0.25">
      <c r="A822" t="s">
        <v>1940</v>
      </c>
      <c r="B822" t="s">
        <v>765</v>
      </c>
      <c r="C822" s="35">
        <v>30254</v>
      </c>
      <c r="D822" s="1" t="str">
        <f>LEFT(PLAYERIDMAP[[#This Row],[PLAYERNAME]],FIND(" ",PLAYERIDMAP[[#This Row],[PLAYERNAME]],1))</f>
        <v xml:space="preserve">Manny </v>
      </c>
      <c r="E822" s="1" t="str">
        <f>MID(PLAYERIDMAP[PLAYERNAME],FIND(" ",PLAYERIDMAP[PLAYERNAME],1)+1,255)</f>
        <v>Parra</v>
      </c>
      <c r="F822" t="s">
        <v>1040</v>
      </c>
      <c r="G822" t="s">
        <v>2163</v>
      </c>
      <c r="H822" s="2">
        <v>4279</v>
      </c>
      <c r="I822">
        <v>448159</v>
      </c>
      <c r="J822" t="s">
        <v>765</v>
      </c>
      <c r="K822" s="1">
        <v>392119</v>
      </c>
      <c r="L822" s="1" t="s">
        <v>765</v>
      </c>
      <c r="M822" s="1" t="s">
        <v>4324</v>
      </c>
      <c r="N822" s="1" t="s">
        <v>4325</v>
      </c>
      <c r="O822" s="1" t="s">
        <v>1940</v>
      </c>
      <c r="P822" s="1">
        <v>8069</v>
      </c>
      <c r="Q822" s="1" t="s">
        <v>4326</v>
      </c>
      <c r="R822" s="1" t="s">
        <v>765</v>
      </c>
      <c r="S822" s="1">
        <v>28827</v>
      </c>
      <c r="T822" s="1" t="s">
        <v>765</v>
      </c>
    </row>
    <row r="823" spans="1:20" ht="15" customHeight="1" x14ac:dyDescent="0.25">
      <c r="A823" t="s">
        <v>1486</v>
      </c>
      <c r="B823" t="s">
        <v>431</v>
      </c>
      <c r="C823" s="35">
        <v>32855</v>
      </c>
      <c r="D823" s="1" t="str">
        <f>LEFT(PLAYERIDMAP[[#This Row],[PLAYERNAME]],FIND(" ",PLAYERIDMAP[[#This Row],[PLAYERNAME]],1))</f>
        <v xml:space="preserve">Tyler </v>
      </c>
      <c r="E823" s="1" t="str">
        <f>MID(PLAYERIDMAP[PLAYERNAME],FIND(" ",PLAYERIDMAP[PLAYERNAME],1)+1,255)</f>
        <v>Pastornicky</v>
      </c>
      <c r="F823" t="s">
        <v>1041</v>
      </c>
      <c r="G823" t="s">
        <v>1219</v>
      </c>
      <c r="H823" s="2">
        <v>6777</v>
      </c>
      <c r="I823">
        <v>543629</v>
      </c>
      <c r="J823" t="s">
        <v>431</v>
      </c>
      <c r="K823" s="1">
        <v>1740986</v>
      </c>
      <c r="L823" s="1" t="s">
        <v>431</v>
      </c>
      <c r="M823" s="3" t="s">
        <v>2205</v>
      </c>
      <c r="N823" s="3" t="s">
        <v>2205</v>
      </c>
      <c r="O823" s="1" t="s">
        <v>1486</v>
      </c>
      <c r="P823" s="1">
        <v>9090</v>
      </c>
      <c r="Q823" s="1" t="s">
        <v>4327</v>
      </c>
      <c r="R823" s="1" t="s">
        <v>431</v>
      </c>
      <c r="S823" s="1">
        <v>30710</v>
      </c>
      <c r="T823" s="1" t="s">
        <v>431</v>
      </c>
    </row>
    <row r="824" spans="1:20" ht="15" customHeight="1" x14ac:dyDescent="0.25">
      <c r="A824" t="s">
        <v>1956</v>
      </c>
      <c r="B824" t="s">
        <v>797</v>
      </c>
      <c r="C824" s="35">
        <v>31293</v>
      </c>
      <c r="D824" s="1" t="str">
        <f>LEFT(PLAYERIDMAP[[#This Row],[PLAYERNAME]],FIND(" ",PLAYERIDMAP[[#This Row],[PLAYERNAME]],1))</f>
        <v xml:space="preserve">Troy </v>
      </c>
      <c r="E824" s="1" t="str">
        <f>MID(PLAYERIDMAP[PLAYERNAME],FIND(" ",PLAYERIDMAP[PLAYERNAME],1)+1,255)</f>
        <v>Patton</v>
      </c>
      <c r="F824" t="s">
        <v>1033</v>
      </c>
      <c r="G824" t="s">
        <v>2163</v>
      </c>
      <c r="H824" s="2">
        <v>8368</v>
      </c>
      <c r="I824">
        <v>461856</v>
      </c>
      <c r="J824" t="s">
        <v>797</v>
      </c>
      <c r="K824" s="1">
        <v>1205561</v>
      </c>
      <c r="L824" s="1" t="s">
        <v>797</v>
      </c>
      <c r="M824" s="1" t="s">
        <v>4328</v>
      </c>
      <c r="N824" s="1" t="s">
        <v>4329</v>
      </c>
      <c r="O824" s="1" t="s">
        <v>1956</v>
      </c>
      <c r="P824" s="1">
        <v>7962</v>
      </c>
      <c r="Q824" s="1" t="s">
        <v>4330</v>
      </c>
      <c r="R824" s="1" t="s">
        <v>797</v>
      </c>
      <c r="S824" s="1">
        <v>28686</v>
      </c>
      <c r="T824" s="1" t="s">
        <v>797</v>
      </c>
    </row>
    <row r="825" spans="1:20" ht="15" customHeight="1" x14ac:dyDescent="0.25">
      <c r="A825" t="s">
        <v>2087</v>
      </c>
      <c r="B825" t="s">
        <v>4331</v>
      </c>
      <c r="C825" s="35">
        <v>30484</v>
      </c>
      <c r="D825" s="1" t="str">
        <f>LEFT(PLAYERIDMAP[[#This Row],[PLAYERNAME]],FIND(" ",PLAYERIDMAP[[#This Row],[PLAYERNAME]],1))</f>
        <v xml:space="preserve">David </v>
      </c>
      <c r="E825" s="1" t="str">
        <f>MID(PLAYERIDMAP[PLAYERNAME],FIND(" ",PLAYERIDMAP[PLAYERNAME],1)+1,255)</f>
        <v>Pauley</v>
      </c>
      <c r="F825" t="s">
        <v>1037</v>
      </c>
      <c r="G825" t="s">
        <v>2163</v>
      </c>
      <c r="H825" s="2">
        <v>3625</v>
      </c>
      <c r="I825">
        <v>456102</v>
      </c>
      <c r="J825" t="s">
        <v>4331</v>
      </c>
      <c r="K825" s="1">
        <v>580598</v>
      </c>
      <c r="L825" s="1" t="s">
        <v>4331</v>
      </c>
      <c r="M825" s="1" t="s">
        <v>4332</v>
      </c>
      <c r="N825" s="1" t="s">
        <v>4333</v>
      </c>
      <c r="O825" s="1" t="s">
        <v>2087</v>
      </c>
      <c r="P825" s="1">
        <v>7782</v>
      </c>
      <c r="Q825" s="1" t="s">
        <v>4334</v>
      </c>
      <c r="R825" s="1" t="s">
        <v>4331</v>
      </c>
      <c r="S825" s="1"/>
      <c r="T825" s="1"/>
    </row>
    <row r="826" spans="1:20" ht="15" customHeight="1" x14ac:dyDescent="0.25">
      <c r="A826" t="s">
        <v>4335</v>
      </c>
      <c r="B826" t="s">
        <v>4336</v>
      </c>
      <c r="C826" s="35">
        <v>30594</v>
      </c>
      <c r="D826" s="1" t="str">
        <f>LEFT(PLAYERIDMAP[[#This Row],[PLAYERNAME]],FIND(" ",PLAYERIDMAP[[#This Row],[PLAYERNAME]],1))</f>
        <v xml:space="preserve">Felipe </v>
      </c>
      <c r="E826" s="1" t="str">
        <f>MID(PLAYERIDMAP[PLAYERNAME],FIND(" ",PLAYERIDMAP[PLAYERNAME],1)+1,255)</f>
        <v>Paulino</v>
      </c>
      <c r="F826" t="s">
        <v>1056</v>
      </c>
      <c r="G826" t="s">
        <v>2163</v>
      </c>
      <c r="H826" s="2">
        <v>3777</v>
      </c>
      <c r="I826">
        <v>462956</v>
      </c>
      <c r="J826" t="s">
        <v>4336</v>
      </c>
      <c r="K826" s="1">
        <v>580599</v>
      </c>
      <c r="L826" s="1" t="s">
        <v>4336</v>
      </c>
      <c r="M826" s="1" t="s">
        <v>4337</v>
      </c>
      <c r="N826" s="1" t="s">
        <v>4338</v>
      </c>
      <c r="O826" s="1" t="s">
        <v>4335</v>
      </c>
      <c r="P826" s="1">
        <v>8106</v>
      </c>
      <c r="Q826" s="1" t="s">
        <v>4339</v>
      </c>
      <c r="R826" s="1" t="s">
        <v>4336</v>
      </c>
      <c r="S826" s="1">
        <v>28871</v>
      </c>
      <c r="T826" s="1" t="s">
        <v>4336</v>
      </c>
    </row>
    <row r="827" spans="1:20" ht="15" customHeight="1" x14ac:dyDescent="0.25">
      <c r="A827" t="s">
        <v>1075</v>
      </c>
      <c r="B827" t="s">
        <v>4340</v>
      </c>
      <c r="C827" s="35">
        <v>29697</v>
      </c>
      <c r="D827" s="1" t="str">
        <f>LEFT(PLAYERIDMAP[[#This Row],[PLAYERNAME]],FIND(" ",PLAYERIDMAP[[#This Row],[PLAYERNAME]],1))</f>
        <v xml:space="preserve">Ronny </v>
      </c>
      <c r="E827" s="1" t="str">
        <f>MID(PLAYERIDMAP[PLAYERNAME],FIND(" ",PLAYERIDMAP[PLAYERNAME],1)+1,255)</f>
        <v>Paulino</v>
      </c>
      <c r="F827" t="s">
        <v>1033</v>
      </c>
      <c r="G827" t="s">
        <v>1215</v>
      </c>
      <c r="H827" s="2">
        <v>2129</v>
      </c>
      <c r="I827">
        <v>425661</v>
      </c>
      <c r="J827" t="s">
        <v>4340</v>
      </c>
      <c r="K827" s="1">
        <v>225415</v>
      </c>
      <c r="L827" s="1" t="s">
        <v>4340</v>
      </c>
      <c r="M827" s="1" t="s">
        <v>4341</v>
      </c>
      <c r="N827" s="1" t="s">
        <v>4342</v>
      </c>
      <c r="O827" s="1" t="s">
        <v>1075</v>
      </c>
      <c r="P827" s="1">
        <v>7089</v>
      </c>
      <c r="Q827" s="1" t="s">
        <v>4343</v>
      </c>
      <c r="R827" s="1" t="s">
        <v>4340</v>
      </c>
      <c r="S827" s="1"/>
      <c r="T827" s="1"/>
    </row>
    <row r="828" spans="1:20" x14ac:dyDescent="0.25">
      <c r="A828" t="s">
        <v>1577</v>
      </c>
      <c r="B828" t="s">
        <v>344</v>
      </c>
      <c r="C828" s="35">
        <v>31103</v>
      </c>
      <c r="D828" s="1" t="str">
        <f>LEFT(PLAYERIDMAP[[#This Row],[PLAYERNAME]],FIND(" ",PLAYERIDMAP[[#This Row],[PLAYERNAME]],1))</f>
        <v xml:space="preserve">Xavier </v>
      </c>
      <c r="E828" s="1" t="str">
        <f>MID(PLAYERIDMAP[PLAYERNAME],FIND(" ",PLAYERIDMAP[PLAYERNAME],1)+1,255)</f>
        <v>Paul</v>
      </c>
      <c r="F828" t="s">
        <v>1040</v>
      </c>
      <c r="G828" t="s">
        <v>1222</v>
      </c>
      <c r="H828" s="2">
        <v>5963</v>
      </c>
      <c r="I828">
        <v>449082</v>
      </c>
      <c r="J828" t="s">
        <v>344</v>
      </c>
      <c r="K828" s="1">
        <v>1098984</v>
      </c>
      <c r="L828" s="1" t="s">
        <v>344</v>
      </c>
      <c r="M828" s="1" t="s">
        <v>4344</v>
      </c>
      <c r="N828" s="1" t="s">
        <v>4345</v>
      </c>
      <c r="O828" s="1" t="s">
        <v>1577</v>
      </c>
      <c r="P828" s="1">
        <v>8467</v>
      </c>
      <c r="Q828" s="1" t="s">
        <v>4346</v>
      </c>
      <c r="R828" s="1" t="s">
        <v>344</v>
      </c>
      <c r="S828" s="1">
        <v>28985</v>
      </c>
      <c r="T828" s="1" t="s">
        <v>344</v>
      </c>
    </row>
    <row r="829" spans="1:20" x14ac:dyDescent="0.25">
      <c r="A829" t="s">
        <v>2114</v>
      </c>
      <c r="B829" t="s">
        <v>814</v>
      </c>
      <c r="C829" s="35">
        <v>32453</v>
      </c>
      <c r="D829" s="1" t="str">
        <f>LEFT(PLAYERIDMAP[[#This Row],[PLAYERNAME]],FIND(" ",PLAYERIDMAP[[#This Row],[PLAYERNAME]],1))</f>
        <v xml:space="preserve">James </v>
      </c>
      <c r="E829" s="1" t="str">
        <f>MID(PLAYERIDMAP[PLAYERNAME],FIND(" ",PLAYERIDMAP[PLAYERNAME],1)+1,255)</f>
        <v>Paxton</v>
      </c>
      <c r="F829" t="s">
        <v>1049</v>
      </c>
      <c r="G829" t="s">
        <v>2163</v>
      </c>
      <c r="H829" s="2" t="s">
        <v>813</v>
      </c>
      <c r="I829">
        <v>572020</v>
      </c>
      <c r="J829" t="s">
        <v>814</v>
      </c>
      <c r="K829" s="1">
        <v>1805124</v>
      </c>
      <c r="L829" s="1" t="s">
        <v>814</v>
      </c>
      <c r="M829" s="3" t="s">
        <v>2205</v>
      </c>
      <c r="N829" s="3" t="s">
        <v>2205</v>
      </c>
      <c r="O829" s="3" t="s">
        <v>2205</v>
      </c>
      <c r="P829" s="1">
        <v>9331</v>
      </c>
      <c r="Q829" s="1" t="s">
        <v>4347</v>
      </c>
      <c r="R829" s="1" t="s">
        <v>814</v>
      </c>
      <c r="S829" s="1">
        <v>31980</v>
      </c>
      <c r="T829" s="1" t="s">
        <v>814</v>
      </c>
    </row>
    <row r="830" spans="1:20" x14ac:dyDescent="0.25">
      <c r="A830" t="s">
        <v>1895</v>
      </c>
      <c r="B830" t="s">
        <v>857</v>
      </c>
      <c r="C830" s="35">
        <v>32175</v>
      </c>
      <c r="D830" s="1" t="str">
        <f>LEFT(PLAYERIDMAP[[#This Row],[PLAYERNAME]],FIND(" ",PLAYERIDMAP[[#This Row],[PLAYERNAME]],1))</f>
        <v xml:space="preserve">Brad </v>
      </c>
      <c r="E830" s="1" t="str">
        <f>MID(PLAYERIDMAP[PLAYERNAME],FIND(" ",PLAYERIDMAP[PLAYERNAME],1)+1,255)</f>
        <v>Peacock</v>
      </c>
      <c r="F830" t="s">
        <v>1053</v>
      </c>
      <c r="G830" t="s">
        <v>2163</v>
      </c>
      <c r="H830" s="2">
        <v>5401</v>
      </c>
      <c r="I830">
        <v>502748</v>
      </c>
      <c r="J830" t="s">
        <v>857</v>
      </c>
      <c r="K830" s="1">
        <v>1833104</v>
      </c>
      <c r="L830" s="1" t="s">
        <v>857</v>
      </c>
      <c r="M830" s="3" t="s">
        <v>2205</v>
      </c>
      <c r="N830" s="3" t="s">
        <v>2205</v>
      </c>
      <c r="O830" s="1" t="s">
        <v>1895</v>
      </c>
      <c r="P830" s="1">
        <v>9039</v>
      </c>
      <c r="Q830" s="1" t="s">
        <v>4348</v>
      </c>
      <c r="R830" s="1" t="s">
        <v>857</v>
      </c>
      <c r="S830" s="1">
        <v>31591</v>
      </c>
      <c r="T830" s="1" t="s">
        <v>857</v>
      </c>
    </row>
    <row r="831" spans="1:20" x14ac:dyDescent="0.25">
      <c r="A831" t="s">
        <v>1535</v>
      </c>
      <c r="B831" t="s">
        <v>420</v>
      </c>
      <c r="C831" s="35">
        <v>30419</v>
      </c>
      <c r="D831" s="1" t="str">
        <f>LEFT(PLAYERIDMAP[[#This Row],[PLAYERNAME]],FIND(" ",PLAYERIDMAP[[#This Row],[PLAYERNAME]],1))</f>
        <v xml:space="preserve">Steve </v>
      </c>
      <c r="E831" s="1" t="str">
        <f>MID(PLAYERIDMAP[PLAYERNAME],FIND(" ",PLAYERIDMAP[PLAYERNAME],1)+1,255)</f>
        <v>Pearce</v>
      </c>
      <c r="F831" t="s">
        <v>1033</v>
      </c>
      <c r="G831" t="s">
        <v>4</v>
      </c>
      <c r="H831" s="2">
        <v>9957</v>
      </c>
      <c r="I831">
        <v>456665</v>
      </c>
      <c r="J831" t="s">
        <v>420</v>
      </c>
      <c r="K831" s="1">
        <v>1221813</v>
      </c>
      <c r="L831" s="1" t="s">
        <v>420</v>
      </c>
      <c r="M831" s="1" t="s">
        <v>4349</v>
      </c>
      <c r="N831" s="1" t="s">
        <v>4350</v>
      </c>
      <c r="O831" s="1" t="s">
        <v>1535</v>
      </c>
      <c r="P831" s="1">
        <v>8117</v>
      </c>
      <c r="Q831" s="1" t="s">
        <v>4351</v>
      </c>
      <c r="R831" s="1" t="s">
        <v>420</v>
      </c>
      <c r="S831" s="1">
        <v>28886</v>
      </c>
      <c r="T831" s="1" t="s">
        <v>420</v>
      </c>
    </row>
    <row r="832" spans="1:20" ht="15" customHeight="1" x14ac:dyDescent="0.25">
      <c r="A832" t="s">
        <v>1682</v>
      </c>
      <c r="B832" t="s">
        <v>714</v>
      </c>
      <c r="C832" s="35">
        <v>29737</v>
      </c>
      <c r="D832" s="1" t="str">
        <f>LEFT(PLAYERIDMAP[[#This Row],[PLAYERNAME]],FIND(" ",PLAYERIDMAP[[#This Row],[PLAYERNAME]],1))</f>
        <v xml:space="preserve">Jake </v>
      </c>
      <c r="E832" s="1" t="str">
        <f>MID(PLAYERIDMAP[PLAYERNAME],FIND(" ",PLAYERIDMAP[PLAYERNAME],1)+1,255)</f>
        <v>Peavy</v>
      </c>
      <c r="F832" t="s">
        <v>1029</v>
      </c>
      <c r="G832" t="s">
        <v>2163</v>
      </c>
      <c r="H832" s="2">
        <v>1051</v>
      </c>
      <c r="I832">
        <v>408241</v>
      </c>
      <c r="J832" t="s">
        <v>714</v>
      </c>
      <c r="K832" s="1">
        <v>288915</v>
      </c>
      <c r="L832" s="1" t="s">
        <v>714</v>
      </c>
      <c r="M832" s="1" t="s">
        <v>4352</v>
      </c>
      <c r="N832" s="1" t="s">
        <v>4353</v>
      </c>
      <c r="O832" s="1" t="s">
        <v>1682</v>
      </c>
      <c r="P832" s="1">
        <v>6872</v>
      </c>
      <c r="Q832" s="1" t="s">
        <v>4354</v>
      </c>
      <c r="R832" s="1" t="s">
        <v>714</v>
      </c>
      <c r="S832" s="1">
        <v>5019</v>
      </c>
      <c r="T832" s="1" t="s">
        <v>714</v>
      </c>
    </row>
    <row r="833" spans="1:20" ht="15" customHeight="1" x14ac:dyDescent="0.25">
      <c r="A833" t="s">
        <v>1207</v>
      </c>
      <c r="B833" t="s">
        <v>50</v>
      </c>
      <c r="C833" s="35">
        <v>30545</v>
      </c>
      <c r="D833" s="1" t="str">
        <f>LEFT(PLAYERIDMAP[[#This Row],[PLAYERNAME]],FIND(" ",PLAYERIDMAP[[#This Row],[PLAYERNAME]],1))</f>
        <v xml:space="preserve">Dustin </v>
      </c>
      <c r="E833" s="1" t="str">
        <f>MID(PLAYERIDMAP[PLAYERNAME],FIND(" ",PLAYERIDMAP[PLAYERNAME],1)+1,255)</f>
        <v>Pedroia</v>
      </c>
      <c r="F833" t="s">
        <v>1029</v>
      </c>
      <c r="G833" t="s">
        <v>5</v>
      </c>
      <c r="H833" s="2">
        <v>8370</v>
      </c>
      <c r="I833">
        <v>456030</v>
      </c>
      <c r="J833" t="s">
        <v>50</v>
      </c>
      <c r="K833" s="1">
        <v>547429</v>
      </c>
      <c r="L833" s="1" t="s">
        <v>50</v>
      </c>
      <c r="M833" s="1" t="s">
        <v>4355</v>
      </c>
      <c r="N833" s="1" t="s">
        <v>4356</v>
      </c>
      <c r="O833" s="1" t="s">
        <v>1207</v>
      </c>
      <c r="P833" s="1">
        <v>7631</v>
      </c>
      <c r="Q833" s="1" t="s">
        <v>4357</v>
      </c>
      <c r="R833" s="1" t="s">
        <v>50</v>
      </c>
      <c r="S833" s="1">
        <v>6393</v>
      </c>
      <c r="T833" s="1" t="s">
        <v>50</v>
      </c>
    </row>
    <row r="834" spans="1:20" x14ac:dyDescent="0.25">
      <c r="A834" t="s">
        <v>1603</v>
      </c>
      <c r="B834" t="s">
        <v>508</v>
      </c>
      <c r="C834" s="35">
        <v>31830</v>
      </c>
      <c r="D834" s="1" t="str">
        <f>LEFT(PLAYERIDMAP[[#This Row],[PLAYERNAME]],FIND(" ",PLAYERIDMAP[[#This Row],[PLAYERNAME]],1))</f>
        <v xml:space="preserve">Carlos </v>
      </c>
      <c r="E834" s="1" t="str">
        <f>MID(PLAYERIDMAP[PLAYERNAME],FIND(" ",PLAYERIDMAP[PLAYERNAME],1)+1,255)</f>
        <v>Peguero</v>
      </c>
      <c r="F834" t="s">
        <v>1049</v>
      </c>
      <c r="G834" t="s">
        <v>1222</v>
      </c>
      <c r="H834" s="2">
        <v>8760</v>
      </c>
      <c r="I834">
        <v>451713</v>
      </c>
      <c r="J834" t="s">
        <v>508</v>
      </c>
      <c r="K834" s="1">
        <v>1740988</v>
      </c>
      <c r="L834" s="1" t="s">
        <v>508</v>
      </c>
      <c r="M834" s="3" t="s">
        <v>2205</v>
      </c>
      <c r="N834" s="1" t="s">
        <v>4358</v>
      </c>
      <c r="O834" s="1" t="s">
        <v>1603</v>
      </c>
      <c r="P834" s="1">
        <v>8908</v>
      </c>
      <c r="Q834" s="1" t="s">
        <v>4359</v>
      </c>
      <c r="R834" s="1" t="s">
        <v>508</v>
      </c>
      <c r="S834" s="1">
        <v>31587</v>
      </c>
      <c r="T834" s="1" t="s">
        <v>508</v>
      </c>
    </row>
    <row r="835" spans="1:20" x14ac:dyDescent="0.25">
      <c r="A835" t="s">
        <v>1574</v>
      </c>
      <c r="B835" t="s">
        <v>500</v>
      </c>
      <c r="C835" s="35">
        <v>32295</v>
      </c>
      <c r="D835" s="1" t="str">
        <f>LEFT(PLAYERIDMAP[[#This Row],[PLAYERNAME]],FIND(" ",PLAYERIDMAP[[#This Row],[PLAYERNAME]],1))</f>
        <v xml:space="preserve">Francisco </v>
      </c>
      <c r="E835" s="1" t="str">
        <f>MID(PLAYERIDMAP[PLAYERNAME],FIND(" ",PLAYERIDMAP[PLAYERNAME],1)+1,255)</f>
        <v>Peguero</v>
      </c>
      <c r="F835" t="s">
        <v>1033</v>
      </c>
      <c r="G835" t="s">
        <v>1222</v>
      </c>
      <c r="H835" s="2">
        <v>5496</v>
      </c>
      <c r="I835">
        <v>501317</v>
      </c>
      <c r="J835" t="s">
        <v>500</v>
      </c>
      <c r="K835" s="1">
        <v>1666195</v>
      </c>
      <c r="L835" s="1" t="s">
        <v>500</v>
      </c>
      <c r="M835" s="3" t="s">
        <v>2205</v>
      </c>
      <c r="N835" s="3" t="s">
        <v>2205</v>
      </c>
      <c r="O835" s="1" t="s">
        <v>1574</v>
      </c>
      <c r="P835" s="1">
        <v>9276</v>
      </c>
      <c r="Q835" s="1" t="s">
        <v>4360</v>
      </c>
      <c r="R835" s="1" t="s">
        <v>500</v>
      </c>
      <c r="S835" s="1">
        <v>30402</v>
      </c>
      <c r="T835" s="1" t="s">
        <v>500</v>
      </c>
    </row>
    <row r="836" spans="1:20" x14ac:dyDescent="0.25">
      <c r="A836" t="s">
        <v>2099</v>
      </c>
      <c r="B836" t="s">
        <v>994</v>
      </c>
      <c r="C836" s="35">
        <v>30695</v>
      </c>
      <c r="D836" s="1" t="str">
        <f>LEFT(PLAYERIDMAP[[#This Row],[PLAYERNAME]],FIND(" ",PLAYERIDMAP[[#This Row],[PLAYERNAME]],1))</f>
        <v xml:space="preserve">Mike </v>
      </c>
      <c r="E836" s="1" t="str">
        <f>MID(PLAYERIDMAP[PLAYERNAME],FIND(" ",PLAYERIDMAP[PLAYERNAME],1)+1,255)</f>
        <v>Pelfrey</v>
      </c>
      <c r="F836" t="s">
        <v>1052</v>
      </c>
      <c r="G836" t="s">
        <v>2163</v>
      </c>
      <c r="H836" s="2">
        <v>5203</v>
      </c>
      <c r="I836">
        <v>460059</v>
      </c>
      <c r="J836" t="s">
        <v>994</v>
      </c>
      <c r="K836" s="1">
        <v>585032</v>
      </c>
      <c r="L836" s="1" t="s">
        <v>994</v>
      </c>
      <c r="M836" s="1" t="s">
        <v>4361</v>
      </c>
      <c r="N836" s="1" t="s">
        <v>4362</v>
      </c>
      <c r="O836" s="1" t="s">
        <v>2099</v>
      </c>
      <c r="P836" s="1">
        <v>7807</v>
      </c>
      <c r="Q836" s="1" t="s">
        <v>4363</v>
      </c>
      <c r="R836" s="1" t="s">
        <v>994</v>
      </c>
      <c r="S836" s="1">
        <v>28507</v>
      </c>
      <c r="T836" s="1" t="s">
        <v>994</v>
      </c>
    </row>
    <row r="837" spans="1:20" x14ac:dyDescent="0.25">
      <c r="A837" t="s">
        <v>1306</v>
      </c>
      <c r="B837" t="s">
        <v>307</v>
      </c>
      <c r="C837" s="35">
        <v>29958</v>
      </c>
      <c r="D837" s="1" t="str">
        <f>LEFT(PLAYERIDMAP[[#This Row],[PLAYERNAME]],FIND(" ",PLAYERIDMAP[[#This Row],[PLAYERNAME]],1))</f>
        <v xml:space="preserve">Brayan </v>
      </c>
      <c r="E837" s="1" t="str">
        <f>MID(PLAYERIDMAP[PLAYERNAME],FIND(" ",PLAYERIDMAP[PLAYERNAME],1)+1,255)</f>
        <v>Pena</v>
      </c>
      <c r="F837" t="s">
        <v>1040</v>
      </c>
      <c r="G837" t="s">
        <v>1215</v>
      </c>
      <c r="H837" s="2">
        <v>3231</v>
      </c>
      <c r="I837">
        <v>430910</v>
      </c>
      <c r="J837" t="s">
        <v>307</v>
      </c>
      <c r="K837" s="1">
        <v>392100</v>
      </c>
      <c r="L837" s="1" t="s">
        <v>307</v>
      </c>
      <c r="M837" s="1" t="s">
        <v>4364</v>
      </c>
      <c r="N837" s="1" t="s">
        <v>4365</v>
      </c>
      <c r="O837" s="1" t="s">
        <v>1306</v>
      </c>
      <c r="P837" s="1">
        <v>7551</v>
      </c>
      <c r="Q837" s="1" t="s">
        <v>4366</v>
      </c>
      <c r="R837" s="1" t="s">
        <v>307</v>
      </c>
      <c r="S837" s="1">
        <v>6285</v>
      </c>
      <c r="T837" s="1" t="s">
        <v>307</v>
      </c>
    </row>
    <row r="838" spans="1:20" ht="15" customHeight="1" x14ac:dyDescent="0.25">
      <c r="A838" t="s">
        <v>1512</v>
      </c>
      <c r="B838" t="s">
        <v>338</v>
      </c>
      <c r="C838" s="35">
        <v>28627</v>
      </c>
      <c r="D838" s="1" t="str">
        <f>LEFT(PLAYERIDMAP[[#This Row],[PLAYERNAME]],FIND(" ",PLAYERIDMAP[[#This Row],[PLAYERNAME]],1))</f>
        <v xml:space="preserve">Carlos </v>
      </c>
      <c r="E838" s="1" t="str">
        <f>MID(PLAYERIDMAP[PLAYERNAME],FIND(" ",PLAYERIDMAP[PLAYERNAME],1)+1,255)</f>
        <v>Pena</v>
      </c>
      <c r="F838" t="s">
        <v>1053</v>
      </c>
      <c r="G838" t="s">
        <v>4</v>
      </c>
      <c r="H838" s="2">
        <v>934</v>
      </c>
      <c r="I838">
        <v>150289</v>
      </c>
      <c r="J838" t="s">
        <v>338</v>
      </c>
      <c r="K838" s="1">
        <v>127567</v>
      </c>
      <c r="L838" s="1" t="s">
        <v>338</v>
      </c>
      <c r="M838" s="1" t="s">
        <v>4367</v>
      </c>
      <c r="N838" s="1" t="s">
        <v>4368</v>
      </c>
      <c r="O838" s="1" t="s">
        <v>1512</v>
      </c>
      <c r="P838" s="1">
        <v>6621</v>
      </c>
      <c r="Q838" s="1" t="s">
        <v>4369</v>
      </c>
      <c r="R838" s="1" t="s">
        <v>338</v>
      </c>
      <c r="S838" s="1">
        <v>4594</v>
      </c>
      <c r="T838" s="1" t="s">
        <v>338</v>
      </c>
    </row>
    <row r="839" spans="1:20" x14ac:dyDescent="0.25">
      <c r="A839" t="s">
        <v>1458</v>
      </c>
      <c r="B839" t="s">
        <v>394</v>
      </c>
      <c r="C839" s="35">
        <v>31246</v>
      </c>
      <c r="D839" s="1" t="str">
        <f>LEFT(PLAYERIDMAP[[#This Row],[PLAYERNAME]],FIND(" ",PLAYERIDMAP[[#This Row],[PLAYERNAME]],1))</f>
        <v xml:space="preserve">Ramiro </v>
      </c>
      <c r="E839" s="1" t="str">
        <f>MID(PLAYERIDMAP[PLAYERNAME],FIND(" ",PLAYERIDMAP[PLAYERNAME],1)+1,255)</f>
        <v>Pena</v>
      </c>
      <c r="F839" t="s">
        <v>1041</v>
      </c>
      <c r="G839" t="s">
        <v>1219</v>
      </c>
      <c r="H839" s="2">
        <v>8841</v>
      </c>
      <c r="I839">
        <v>455369</v>
      </c>
      <c r="J839" t="s">
        <v>394</v>
      </c>
      <c r="K839" s="1">
        <v>594100</v>
      </c>
      <c r="L839" s="1" t="s">
        <v>394</v>
      </c>
      <c r="M839" s="1" t="s">
        <v>4370</v>
      </c>
      <c r="N839" s="1" t="s">
        <v>4371</v>
      </c>
      <c r="O839" s="1" t="s">
        <v>1458</v>
      </c>
      <c r="P839" s="1">
        <v>8441</v>
      </c>
      <c r="Q839" s="1" t="s">
        <v>4372</v>
      </c>
      <c r="R839" s="1" t="s">
        <v>394</v>
      </c>
      <c r="S839" s="1"/>
      <c r="T839" s="1" t="e">
        <v>#N/A</v>
      </c>
    </row>
    <row r="840" spans="1:20" x14ac:dyDescent="0.25">
      <c r="A840" t="s">
        <v>1630</v>
      </c>
      <c r="B840" t="s">
        <v>30</v>
      </c>
      <c r="C840" s="35">
        <v>30419</v>
      </c>
      <c r="D840" s="1" t="str">
        <f>LEFT(PLAYERIDMAP[[#This Row],[PLAYERNAME]],FIND(" ",PLAYERIDMAP[[#This Row],[PLAYERNAME]],1))</f>
        <v xml:space="preserve">Hunter </v>
      </c>
      <c r="E840" s="1" t="str">
        <f>MID(PLAYERIDMAP[PLAYERNAME],FIND(" ",PLAYERIDMAP[PLAYERNAME],1)+1,255)</f>
        <v>Pence</v>
      </c>
      <c r="F840" t="s">
        <v>13</v>
      </c>
      <c r="G840" t="s">
        <v>1222</v>
      </c>
      <c r="H840" s="2">
        <v>8252</v>
      </c>
      <c r="I840">
        <v>452254</v>
      </c>
      <c r="J840" t="s">
        <v>30</v>
      </c>
      <c r="K840" s="1">
        <v>584806</v>
      </c>
      <c r="L840" s="1" t="s">
        <v>30</v>
      </c>
      <c r="M840" s="1" t="s">
        <v>4373</v>
      </c>
      <c r="N840" s="1" t="s">
        <v>4374</v>
      </c>
      <c r="O840" s="1" t="s">
        <v>1630</v>
      </c>
      <c r="P840" s="1">
        <v>7963</v>
      </c>
      <c r="Q840" s="1" t="s">
        <v>4375</v>
      </c>
      <c r="R840" s="1" t="s">
        <v>30</v>
      </c>
      <c r="S840" s="1">
        <v>28687</v>
      </c>
      <c r="T840" s="1" t="s">
        <v>30</v>
      </c>
    </row>
    <row r="841" spans="1:20" ht="15" customHeight="1" x14ac:dyDescent="0.25">
      <c r="A841" t="s">
        <v>1475</v>
      </c>
      <c r="B841" t="s">
        <v>348</v>
      </c>
      <c r="C841" s="35">
        <v>30848</v>
      </c>
      <c r="D841" s="1" t="str">
        <f>LEFT(PLAYERIDMAP[[#This Row],[PLAYERNAME]],FIND(" ",PLAYERIDMAP[[#This Row],[PLAYERNAME]],1))</f>
        <v xml:space="preserve">Cliff </v>
      </c>
      <c r="E841" s="1" t="str">
        <f>MID(PLAYERIDMAP[PLAYERNAME],FIND(" ",PLAYERIDMAP[PLAYERNAME],1)+1,255)</f>
        <v>Pennington</v>
      </c>
      <c r="F841" t="s">
        <v>1042</v>
      </c>
      <c r="G841" t="s">
        <v>1219</v>
      </c>
      <c r="H841" s="2">
        <v>3395</v>
      </c>
      <c r="I841">
        <v>460060</v>
      </c>
      <c r="J841" t="s">
        <v>348</v>
      </c>
      <c r="K841" s="1">
        <v>583198</v>
      </c>
      <c r="L841" s="1" t="s">
        <v>348</v>
      </c>
      <c r="M841" s="1" t="s">
        <v>4376</v>
      </c>
      <c r="N841" s="1" t="s">
        <v>4377</v>
      </c>
      <c r="O841" s="1" t="s">
        <v>1475</v>
      </c>
      <c r="P841" s="1">
        <v>8324</v>
      </c>
      <c r="Q841" s="1" t="s">
        <v>4378</v>
      </c>
      <c r="R841" s="1" t="s">
        <v>348</v>
      </c>
      <c r="S841" s="1">
        <v>29210</v>
      </c>
      <c r="T841" s="1" t="s">
        <v>348</v>
      </c>
    </row>
    <row r="842" spans="1:20" x14ac:dyDescent="0.25">
      <c r="A842" t="s">
        <v>1470</v>
      </c>
      <c r="B842" t="s">
        <v>143</v>
      </c>
      <c r="C842" s="35">
        <v>30099</v>
      </c>
      <c r="D842" s="1" t="str">
        <f>LEFT(PLAYERIDMAP[[#This Row],[PLAYERNAME]],FIND(" ",PLAYERIDMAP[[#This Row],[PLAYERNAME]],1))</f>
        <v xml:space="preserve">Jhonny </v>
      </c>
      <c r="E842" s="1" t="str">
        <f>MID(PLAYERIDMAP[PLAYERNAME],FIND(" ",PLAYERIDMAP[PLAYERNAME],1)+1,255)</f>
        <v>Peralta</v>
      </c>
      <c r="F842" t="s">
        <v>1031</v>
      </c>
      <c r="G842" t="s">
        <v>1219</v>
      </c>
      <c r="H842" s="2">
        <v>1738</v>
      </c>
      <c r="I842">
        <v>425509</v>
      </c>
      <c r="J842" t="s">
        <v>143</v>
      </c>
      <c r="K842" s="1">
        <v>224393</v>
      </c>
      <c r="L842" s="1" t="s">
        <v>143</v>
      </c>
      <c r="M842" s="1" t="s">
        <v>4379</v>
      </c>
      <c r="N842" s="1" t="s">
        <v>4380</v>
      </c>
      <c r="O842" s="1" t="s">
        <v>1470</v>
      </c>
      <c r="P842" s="1">
        <v>7156</v>
      </c>
      <c r="Q842" s="1" t="s">
        <v>4381</v>
      </c>
      <c r="R842" s="1" t="s">
        <v>143</v>
      </c>
      <c r="S842" s="1">
        <v>5527</v>
      </c>
      <c r="T842" s="1" t="s">
        <v>143</v>
      </c>
    </row>
    <row r="843" spans="1:20" x14ac:dyDescent="0.25">
      <c r="A843" t="s">
        <v>1793</v>
      </c>
      <c r="B843" t="s">
        <v>712</v>
      </c>
      <c r="C843" s="35">
        <v>27842</v>
      </c>
      <c r="D843" s="1" t="str">
        <f>LEFT(PLAYERIDMAP[[#This Row],[PLAYERNAME]],FIND(" ",PLAYERIDMAP[[#This Row],[PLAYERNAME]],1))</f>
        <v xml:space="preserve">Joel </v>
      </c>
      <c r="E843" s="1" t="str">
        <f>MID(PLAYERIDMAP[PLAYERNAME],FIND(" ",PLAYERIDMAP[PLAYERNAME],1)+1,255)</f>
        <v>Peralta</v>
      </c>
      <c r="F843" t="s">
        <v>1039</v>
      </c>
      <c r="G843" t="s">
        <v>2163</v>
      </c>
      <c r="H843" s="2">
        <v>2332</v>
      </c>
      <c r="I843">
        <v>407908</v>
      </c>
      <c r="J843" t="s">
        <v>712</v>
      </c>
      <c r="K843" s="1">
        <v>538896</v>
      </c>
      <c r="L843" s="1" t="s">
        <v>712</v>
      </c>
      <c r="M843" s="1" t="s">
        <v>4379</v>
      </c>
      <c r="N843" s="1" t="s">
        <v>4382</v>
      </c>
      <c r="O843" s="1" t="s">
        <v>1793</v>
      </c>
      <c r="P843" s="1">
        <v>7553</v>
      </c>
      <c r="Q843" s="1" t="s">
        <v>4383</v>
      </c>
      <c r="R843" s="1" t="s">
        <v>712</v>
      </c>
      <c r="S843" s="1">
        <v>6287</v>
      </c>
      <c r="T843" s="1" t="s">
        <v>712</v>
      </c>
    </row>
    <row r="844" spans="1:20" ht="15" customHeight="1" x14ac:dyDescent="0.25">
      <c r="A844" t="s">
        <v>1901</v>
      </c>
      <c r="B844" t="s">
        <v>745</v>
      </c>
      <c r="C844" s="35">
        <v>32636</v>
      </c>
      <c r="D844" s="1" t="str">
        <f>LEFT(PLAYERIDMAP[[#This Row],[PLAYERNAME]],FIND(" ",PLAYERIDMAP[[#This Row],[PLAYERNAME]],1))</f>
        <v xml:space="preserve">Wily </v>
      </c>
      <c r="E844" s="1" t="str">
        <f>MID(PLAYERIDMAP[PLAYERNAME],FIND(" ",PLAYERIDMAP[PLAYERNAME],1)+1,255)</f>
        <v>Peralta</v>
      </c>
      <c r="F844" t="s">
        <v>1047</v>
      </c>
      <c r="G844" t="s">
        <v>2163</v>
      </c>
      <c r="H844" s="2">
        <v>7738</v>
      </c>
      <c r="I844">
        <v>503449</v>
      </c>
      <c r="J844" t="s">
        <v>745</v>
      </c>
      <c r="K844" s="1">
        <v>1784971</v>
      </c>
      <c r="L844" s="1" t="s">
        <v>745</v>
      </c>
      <c r="M844" s="3" t="s">
        <v>2205</v>
      </c>
      <c r="N844" s="3" t="s">
        <v>2205</v>
      </c>
      <c r="O844" s="1" t="s">
        <v>1901</v>
      </c>
      <c r="P844" s="1">
        <v>9019</v>
      </c>
      <c r="Q844" s="1" t="s">
        <v>4384</v>
      </c>
      <c r="R844" s="1" t="s">
        <v>745</v>
      </c>
      <c r="S844" s="1">
        <v>31140</v>
      </c>
      <c r="T844" s="1" t="s">
        <v>745</v>
      </c>
    </row>
    <row r="845" spans="1:20" x14ac:dyDescent="0.25">
      <c r="A845" t="s">
        <v>2144</v>
      </c>
      <c r="B845" t="s">
        <v>4385</v>
      </c>
      <c r="C845" s="35">
        <v>30799</v>
      </c>
      <c r="D845" s="1" t="str">
        <f>LEFT(PLAYERIDMAP[[#This Row],[PLAYERNAME]],FIND(" ",PLAYERIDMAP[[#This Row],[PLAYERNAME]],1))</f>
        <v xml:space="preserve">Luis </v>
      </c>
      <c r="E845" s="1" t="str">
        <f>MID(PLAYERIDMAP[PLAYERNAME],FIND(" ",PLAYERIDMAP[PLAYERNAME],1)+1,255)</f>
        <v>Perdomo</v>
      </c>
      <c r="F845" t="s">
        <v>2205</v>
      </c>
      <c r="G845" t="s">
        <v>2163</v>
      </c>
      <c r="H845" s="2">
        <v>5380</v>
      </c>
      <c r="I845">
        <v>466412</v>
      </c>
      <c r="J845" t="s">
        <v>4385</v>
      </c>
      <c r="K845" s="1">
        <v>1655643</v>
      </c>
      <c r="L845" s="1" t="s">
        <v>4386</v>
      </c>
      <c r="M845" s="1" t="s">
        <v>4387</v>
      </c>
      <c r="N845" s="1" t="s">
        <v>4388</v>
      </c>
      <c r="O845" s="1" t="s">
        <v>2144</v>
      </c>
      <c r="P845" s="1">
        <v>8425</v>
      </c>
      <c r="Q845" s="1" t="s">
        <v>4389</v>
      </c>
      <c r="R845" s="1" t="s">
        <v>4385</v>
      </c>
      <c r="S845" s="1"/>
      <c r="T845" s="1" t="e">
        <v>#N/A</v>
      </c>
    </row>
    <row r="846" spans="1:20" ht="15" customHeight="1" x14ac:dyDescent="0.25">
      <c r="A846" t="s">
        <v>1720</v>
      </c>
      <c r="B846" t="s">
        <v>657</v>
      </c>
      <c r="C846" s="35">
        <v>31229</v>
      </c>
      <c r="D846" s="1" t="str">
        <f>LEFT(PLAYERIDMAP[[#This Row],[PLAYERNAME]],FIND(" ",PLAYERIDMAP[[#This Row],[PLAYERNAME]],1))</f>
        <v xml:space="preserve">Chris </v>
      </c>
      <c r="E846" s="1" t="str">
        <f>MID(PLAYERIDMAP[PLAYERNAME],FIND(" ",PLAYERIDMAP[PLAYERNAME],1)+1,255)</f>
        <v>Perez</v>
      </c>
      <c r="F846" t="s">
        <v>1034</v>
      </c>
      <c r="G846" t="s">
        <v>2163</v>
      </c>
      <c r="H846" s="2">
        <v>5213</v>
      </c>
      <c r="I846">
        <v>453198</v>
      </c>
      <c r="J846" t="s">
        <v>657</v>
      </c>
      <c r="K846" s="1">
        <v>1209053</v>
      </c>
      <c r="L846" s="1" t="s">
        <v>657</v>
      </c>
      <c r="M846" s="1" t="s">
        <v>4390</v>
      </c>
      <c r="N846" s="1" t="s">
        <v>4391</v>
      </c>
      <c r="O846" s="1" t="s">
        <v>1720</v>
      </c>
      <c r="P846" s="1">
        <v>8251</v>
      </c>
      <c r="Q846" s="1" t="s">
        <v>4392</v>
      </c>
      <c r="R846" s="1" t="s">
        <v>657</v>
      </c>
      <c r="S846" s="1">
        <v>29134</v>
      </c>
      <c r="T846" s="1" t="s">
        <v>657</v>
      </c>
    </row>
    <row r="847" spans="1:20" ht="15" customHeight="1" x14ac:dyDescent="0.25">
      <c r="A847" t="s">
        <v>4393</v>
      </c>
      <c r="B847" t="s">
        <v>526</v>
      </c>
      <c r="C847" s="35">
        <v>33023</v>
      </c>
      <c r="D847" s="1" t="str">
        <f>LEFT(PLAYERIDMAP[[#This Row],[PLAYERNAME]],FIND(" ",PLAYERIDMAP[[#This Row],[PLAYERNAME]],1))</f>
        <v xml:space="preserve">Eury </v>
      </c>
      <c r="E847" s="1" t="str">
        <f>MID(PLAYERIDMAP[PLAYERNAME],FIND(" ",PLAYERIDMAP[PLAYERNAME],1)+1,255)</f>
        <v>Perez</v>
      </c>
      <c r="F847" s="4" t="s">
        <v>2205</v>
      </c>
      <c r="G847" s="4" t="s">
        <v>2205</v>
      </c>
      <c r="H847" s="2">
        <v>10299</v>
      </c>
      <c r="I847" s="4" t="s">
        <v>2205</v>
      </c>
      <c r="J847" s="4" t="s">
        <v>2205</v>
      </c>
      <c r="K847" s="3" t="s">
        <v>2205</v>
      </c>
      <c r="L847" s="3" t="s">
        <v>2205</v>
      </c>
      <c r="M847" s="3" t="s">
        <v>2205</v>
      </c>
      <c r="N847" s="3" t="s">
        <v>2205</v>
      </c>
      <c r="O847" s="3" t="s">
        <v>2205</v>
      </c>
      <c r="P847" s="3" t="s">
        <v>2205</v>
      </c>
      <c r="Q847" s="3" t="s">
        <v>2205</v>
      </c>
      <c r="R847" s="3" t="s">
        <v>2205</v>
      </c>
      <c r="S847" s="3">
        <v>31286</v>
      </c>
      <c r="T847" s="1" t="s">
        <v>526</v>
      </c>
    </row>
    <row r="848" spans="1:20" ht="15" customHeight="1" x14ac:dyDescent="0.25">
      <c r="A848" t="s">
        <v>1406</v>
      </c>
      <c r="B848" t="s">
        <v>437</v>
      </c>
      <c r="C848" s="35">
        <v>33323</v>
      </c>
      <c r="D848" s="1" t="str">
        <f>LEFT(PLAYERIDMAP[[#This Row],[PLAYERNAME]],FIND(" ",PLAYERIDMAP[[#This Row],[PLAYERNAME]],1))</f>
        <v xml:space="preserve">Hernan </v>
      </c>
      <c r="E848" s="1" t="str">
        <f>MID(PLAYERIDMAP[PLAYERNAME],FIND(" ",PLAYERIDMAP[PLAYERNAME],1)+1,255)</f>
        <v>Perez</v>
      </c>
      <c r="F848" t="s">
        <v>1030</v>
      </c>
      <c r="G848" t="s">
        <v>5</v>
      </c>
      <c r="H848" s="2">
        <v>5751</v>
      </c>
      <c r="I848">
        <v>541650</v>
      </c>
      <c r="J848" t="s">
        <v>437</v>
      </c>
      <c r="K848" s="1">
        <v>1741611</v>
      </c>
      <c r="L848" s="1" t="s">
        <v>437</v>
      </c>
      <c r="M848" s="3" t="s">
        <v>2205</v>
      </c>
      <c r="N848" s="3" t="s">
        <v>2205</v>
      </c>
      <c r="O848" s="1" t="s">
        <v>1406</v>
      </c>
      <c r="P848" s="1">
        <v>9213</v>
      </c>
      <c r="Q848" s="1" t="s">
        <v>4394</v>
      </c>
      <c r="R848" s="1" t="s">
        <v>437</v>
      </c>
      <c r="S848" s="1">
        <v>30878</v>
      </c>
      <c r="T848" s="1" t="s">
        <v>437</v>
      </c>
    </row>
    <row r="849" spans="1:20" ht="15" customHeight="1" x14ac:dyDescent="0.25">
      <c r="A849" t="s">
        <v>2004</v>
      </c>
      <c r="B849" t="s">
        <v>467</v>
      </c>
      <c r="C849" s="35">
        <v>28736</v>
      </c>
      <c r="D849" s="1" t="str">
        <f>LEFT(PLAYERIDMAP[[#This Row],[PLAYERNAME]],FIND(" ",PLAYERIDMAP[[#This Row],[PLAYERNAME]],1))</f>
        <v xml:space="preserve">Juan </v>
      </c>
      <c r="E849" s="1" t="str">
        <f>MID(PLAYERIDMAP[PLAYERNAME],FIND(" ",PLAYERIDMAP[PLAYERNAME],1)+1,255)</f>
        <v>Perez</v>
      </c>
      <c r="F849" t="s">
        <v>2205</v>
      </c>
      <c r="G849" t="s">
        <v>2163</v>
      </c>
      <c r="H849" s="2">
        <v>2557</v>
      </c>
      <c r="I849">
        <v>448722</v>
      </c>
      <c r="J849" t="s">
        <v>467</v>
      </c>
      <c r="K849" s="1">
        <v>580752</v>
      </c>
      <c r="L849" s="1" t="s">
        <v>467</v>
      </c>
      <c r="M849" s="3" t="s">
        <v>2205</v>
      </c>
      <c r="N849" s="1" t="s">
        <v>4395</v>
      </c>
      <c r="O849" s="1" t="s">
        <v>2004</v>
      </c>
      <c r="P849" s="1">
        <v>7882</v>
      </c>
      <c r="Q849" s="1" t="s">
        <v>4396</v>
      </c>
      <c r="R849" s="1" t="s">
        <v>467</v>
      </c>
      <c r="S849" s="1">
        <v>32011</v>
      </c>
      <c r="T849" s="1" t="s">
        <v>467</v>
      </c>
    </row>
    <row r="850" spans="1:20" ht="15" customHeight="1" x14ac:dyDescent="0.25">
      <c r="A850" t="s">
        <v>2049</v>
      </c>
      <c r="B850" t="s">
        <v>894</v>
      </c>
      <c r="C850" s="35">
        <v>31067</v>
      </c>
      <c r="D850" s="1" t="str">
        <f>LEFT(PLAYERIDMAP[[#This Row],[PLAYERNAME]],FIND(" ",PLAYERIDMAP[[#This Row],[PLAYERNAME]],1))</f>
        <v xml:space="preserve">Luis </v>
      </c>
      <c r="E850" s="1" t="str">
        <f>MID(PLAYERIDMAP[PLAYERNAME],FIND(" ",PLAYERIDMAP[PLAYERNAME],1)+1,255)</f>
        <v>Perez</v>
      </c>
      <c r="F850" t="s">
        <v>1037</v>
      </c>
      <c r="G850" t="s">
        <v>2163</v>
      </c>
      <c r="H850" s="2">
        <v>6389</v>
      </c>
      <c r="I850">
        <v>469802</v>
      </c>
      <c r="J850" t="s">
        <v>894</v>
      </c>
      <c r="K850" s="1">
        <v>1654343</v>
      </c>
      <c r="L850" s="1" t="s">
        <v>894</v>
      </c>
      <c r="M850" s="1" t="s">
        <v>4397</v>
      </c>
      <c r="N850" s="1" t="s">
        <v>4398</v>
      </c>
      <c r="O850" s="1" t="s">
        <v>2049</v>
      </c>
      <c r="P850" s="1">
        <v>8902</v>
      </c>
      <c r="Q850" s="1" t="s">
        <v>4399</v>
      </c>
      <c r="R850" s="1" t="s">
        <v>894</v>
      </c>
      <c r="S850" s="1">
        <v>30083</v>
      </c>
      <c r="T850" s="1" t="s">
        <v>894</v>
      </c>
    </row>
    <row r="851" spans="1:20" ht="15" customHeight="1" x14ac:dyDescent="0.25">
      <c r="A851" t="s">
        <v>2157</v>
      </c>
      <c r="B851" t="s">
        <v>709</v>
      </c>
      <c r="C851" s="35">
        <v>33332</v>
      </c>
      <c r="D851" s="1" t="str">
        <f>LEFT(PLAYERIDMAP[[#This Row],[PLAYERNAME]],FIND(" ",PLAYERIDMAP[[#This Row],[PLAYERNAME]],1))</f>
        <v xml:space="preserve">Martin </v>
      </c>
      <c r="E851" s="1" t="str">
        <f>MID(PLAYERIDMAP[PLAYERNAME],FIND(" ",PLAYERIDMAP[PLAYERNAME],1)+1,255)</f>
        <v>Perez</v>
      </c>
      <c r="F851" t="s">
        <v>1036</v>
      </c>
      <c r="G851" t="s">
        <v>2163</v>
      </c>
      <c r="H851" s="2">
        <v>6902</v>
      </c>
      <c r="I851">
        <v>527048</v>
      </c>
      <c r="J851" t="s">
        <v>709</v>
      </c>
      <c r="K851" s="1">
        <v>1674411</v>
      </c>
      <c r="L851" s="1" t="s">
        <v>709</v>
      </c>
      <c r="M851" s="1" t="s">
        <v>4400</v>
      </c>
      <c r="N851" s="3" t="s">
        <v>2205</v>
      </c>
      <c r="O851" s="1" t="s">
        <v>2157</v>
      </c>
      <c r="P851" s="1">
        <v>8652</v>
      </c>
      <c r="Q851" s="1" t="s">
        <v>4401</v>
      </c>
      <c r="R851" s="1" t="s">
        <v>709</v>
      </c>
      <c r="S851" s="1">
        <v>31098</v>
      </c>
      <c r="T851" s="1" t="s">
        <v>709</v>
      </c>
    </row>
    <row r="852" spans="1:20" x14ac:dyDescent="0.25">
      <c r="A852" t="s">
        <v>2006</v>
      </c>
      <c r="B852" t="s">
        <v>752</v>
      </c>
      <c r="C852" s="35">
        <v>29813</v>
      </c>
      <c r="D852" s="1" t="str">
        <f>LEFT(PLAYERIDMAP[[#This Row],[PLAYERNAME]],FIND(" ",PLAYERIDMAP[[#This Row],[PLAYERNAME]],1))</f>
        <v xml:space="preserve">Oliver </v>
      </c>
      <c r="E852" s="1" t="str">
        <f>MID(PLAYERIDMAP[PLAYERNAME],FIND(" ",PLAYERIDMAP[PLAYERNAME],1)+1,255)</f>
        <v>Perez</v>
      </c>
      <c r="F852" t="s">
        <v>1049</v>
      </c>
      <c r="G852" t="s">
        <v>2163</v>
      </c>
      <c r="H852" s="2">
        <v>1514</v>
      </c>
      <c r="I852">
        <v>424144</v>
      </c>
      <c r="J852" t="s">
        <v>752</v>
      </c>
      <c r="K852" s="1">
        <v>225417</v>
      </c>
      <c r="L852" s="1" t="s">
        <v>752</v>
      </c>
      <c r="M852" s="1" t="s">
        <v>4402</v>
      </c>
      <c r="N852" s="1" t="s">
        <v>4403</v>
      </c>
      <c r="O852" s="1" t="s">
        <v>2006</v>
      </c>
      <c r="P852" s="1">
        <v>6945</v>
      </c>
      <c r="Q852" s="1" t="s">
        <v>4404</v>
      </c>
      <c r="R852" s="1" t="s">
        <v>752</v>
      </c>
      <c r="S852" s="1">
        <v>5192</v>
      </c>
      <c r="T852" s="1" t="s">
        <v>752</v>
      </c>
    </row>
    <row r="853" spans="1:20" ht="15" customHeight="1" x14ac:dyDescent="0.25">
      <c r="A853" t="s">
        <v>1210</v>
      </c>
      <c r="B853" t="s">
        <v>118</v>
      </c>
      <c r="C853" s="35">
        <v>33003</v>
      </c>
      <c r="D853" s="1" t="str">
        <f>LEFT(PLAYERIDMAP[[#This Row],[PLAYERNAME]],FIND(" ",PLAYERIDMAP[[#This Row],[PLAYERNAME]],1))</f>
        <v xml:space="preserve">Salvador </v>
      </c>
      <c r="E853" s="1" t="str">
        <f>MID(PLAYERIDMAP[PLAYERNAME],FIND(" ",PLAYERIDMAP[PLAYERNAME],1)+1,255)</f>
        <v>Perez</v>
      </c>
      <c r="F853" t="s">
        <v>1046</v>
      </c>
      <c r="G853" t="s">
        <v>1215</v>
      </c>
      <c r="H853" s="2">
        <v>7304</v>
      </c>
      <c r="I853">
        <v>521692</v>
      </c>
      <c r="J853" t="s">
        <v>118</v>
      </c>
      <c r="K853" s="1">
        <v>1793168</v>
      </c>
      <c r="L853" s="1" t="s">
        <v>118</v>
      </c>
      <c r="M853" s="3" t="s">
        <v>2205</v>
      </c>
      <c r="N853" s="1" t="s">
        <v>4405</v>
      </c>
      <c r="O853" s="1" t="s">
        <v>1210</v>
      </c>
      <c r="P853" s="1">
        <v>9015</v>
      </c>
      <c r="Q853" s="1" t="s">
        <v>4406</v>
      </c>
      <c r="R853" s="1" t="s">
        <v>118</v>
      </c>
      <c r="S853" s="1">
        <v>31127</v>
      </c>
      <c r="T853" s="1" t="s">
        <v>118</v>
      </c>
    </row>
    <row r="854" spans="1:20" ht="15" customHeight="1" x14ac:dyDescent="0.25">
      <c r="A854" t="s">
        <v>1679</v>
      </c>
      <c r="B854" t="s">
        <v>594</v>
      </c>
      <c r="C854" s="35">
        <v>30377</v>
      </c>
      <c r="D854" s="1" t="str">
        <f>LEFT(PLAYERIDMAP[[#This Row],[PLAYERNAME]],FIND(" ",PLAYERIDMAP[[#This Row],[PLAYERNAME]],1))</f>
        <v xml:space="preserve">Glen </v>
      </c>
      <c r="E854" s="1" t="str">
        <f>MID(PLAYERIDMAP[PLAYERNAME],FIND(" ",PLAYERIDMAP[PLAYERNAME],1)+1,255)</f>
        <v>Perkins</v>
      </c>
      <c r="F854" t="s">
        <v>1052</v>
      </c>
      <c r="G854" t="s">
        <v>2163</v>
      </c>
      <c r="H854" s="2">
        <v>8041</v>
      </c>
      <c r="I854">
        <v>450282</v>
      </c>
      <c r="J854" t="s">
        <v>594</v>
      </c>
      <c r="K854" s="1">
        <v>549693</v>
      </c>
      <c r="L854" s="1" t="s">
        <v>594</v>
      </c>
      <c r="M854" s="1" t="s">
        <v>4407</v>
      </c>
      <c r="N854" s="1" t="s">
        <v>4408</v>
      </c>
      <c r="O854" s="1" t="s">
        <v>1679</v>
      </c>
      <c r="P854" s="1">
        <v>7711</v>
      </c>
      <c r="Q854" s="1" t="s">
        <v>4409</v>
      </c>
      <c r="R854" s="1" t="s">
        <v>594</v>
      </c>
      <c r="S854" s="1">
        <v>6482</v>
      </c>
      <c r="T854" s="1" t="s">
        <v>594</v>
      </c>
    </row>
    <row r="855" spans="1:20" ht="15" customHeight="1" x14ac:dyDescent="0.25">
      <c r="A855" t="s">
        <v>1791</v>
      </c>
      <c r="B855" t="s">
        <v>822</v>
      </c>
      <c r="C855" s="35">
        <v>31098</v>
      </c>
      <c r="D855" s="1" t="str">
        <f>LEFT(PLAYERIDMAP[[#This Row],[PLAYERNAME]],FIND(" ",PLAYERIDMAP[[#This Row],[PLAYERNAME]],1))</f>
        <v xml:space="preserve">Vinnie </v>
      </c>
      <c r="E855" s="1" t="str">
        <f>MID(PLAYERIDMAP[PLAYERNAME],FIND(" ",PLAYERIDMAP[PLAYERNAME],1)+1,255)</f>
        <v>Pestano</v>
      </c>
      <c r="F855" t="s">
        <v>1034</v>
      </c>
      <c r="G855" t="s">
        <v>2163</v>
      </c>
      <c r="H855" s="2">
        <v>4782</v>
      </c>
      <c r="I855">
        <v>502260</v>
      </c>
      <c r="J855" t="s">
        <v>822</v>
      </c>
      <c r="K855" s="1">
        <v>1771184</v>
      </c>
      <c r="L855" s="1" t="s">
        <v>822</v>
      </c>
      <c r="M855" s="1" t="s">
        <v>4410</v>
      </c>
      <c r="N855" s="1" t="s">
        <v>4411</v>
      </c>
      <c r="O855" s="1" t="s">
        <v>1791</v>
      </c>
      <c r="P855" s="1">
        <v>8841</v>
      </c>
      <c r="Q855" s="1" t="s">
        <v>4412</v>
      </c>
      <c r="R855" s="1" t="s">
        <v>822</v>
      </c>
      <c r="S855" s="1">
        <v>30964</v>
      </c>
      <c r="T855" s="1" t="s">
        <v>822</v>
      </c>
    </row>
    <row r="856" spans="1:20" x14ac:dyDescent="0.25">
      <c r="A856" t="s">
        <v>1131</v>
      </c>
      <c r="B856" t="s">
        <v>4413</v>
      </c>
      <c r="C856" s="35">
        <v>31511</v>
      </c>
      <c r="D856" s="1" t="str">
        <f>LEFT(PLAYERIDMAP[[#This Row],[PLAYERNAME]],FIND(" ",PLAYERIDMAP[[#This Row],[PLAYERNAME]],1))</f>
        <v xml:space="preserve">Bryan </v>
      </c>
      <c r="E856" s="1" t="str">
        <f>MID(PLAYERIDMAP[PLAYERNAME],FIND(" ",PLAYERIDMAP[PLAYERNAME],1)+1,255)</f>
        <v>Petersen</v>
      </c>
      <c r="F856" t="s">
        <v>1057</v>
      </c>
      <c r="G856" t="s">
        <v>1222</v>
      </c>
      <c r="H856" s="2">
        <v>2567</v>
      </c>
      <c r="I856">
        <v>519128</v>
      </c>
      <c r="J856" t="s">
        <v>4413</v>
      </c>
      <c r="K856" s="1">
        <v>1671056</v>
      </c>
      <c r="L856" s="1" t="s">
        <v>4413</v>
      </c>
      <c r="M856" s="3" t="s">
        <v>2205</v>
      </c>
      <c r="N856" s="1" t="s">
        <v>4414</v>
      </c>
      <c r="O856" s="1" t="s">
        <v>1131</v>
      </c>
      <c r="P856" s="1">
        <v>8726</v>
      </c>
      <c r="Q856" s="1" t="s">
        <v>4415</v>
      </c>
      <c r="R856" s="1" t="s">
        <v>4413</v>
      </c>
      <c r="S856" s="1"/>
      <c r="T856" s="1" t="e">
        <v>#N/A</v>
      </c>
    </row>
    <row r="857" spans="1:20" x14ac:dyDescent="0.25">
      <c r="A857" t="s">
        <v>1794</v>
      </c>
      <c r="B857" t="s">
        <v>680</v>
      </c>
      <c r="C857" s="35">
        <v>26465</v>
      </c>
      <c r="D857" s="1" t="str">
        <f>LEFT(PLAYERIDMAP[[#This Row],[PLAYERNAME]],FIND(" ",PLAYERIDMAP[[#This Row],[PLAYERNAME]],1))</f>
        <v xml:space="preserve">Andy </v>
      </c>
      <c r="E857" s="1" t="str">
        <f>MID(PLAYERIDMAP[PLAYERNAME],FIND(" ",PLAYERIDMAP[PLAYERNAME],1)+1,255)</f>
        <v>Pettitte</v>
      </c>
      <c r="F857" t="s">
        <v>1044</v>
      </c>
      <c r="G857" t="s">
        <v>2163</v>
      </c>
      <c r="H857" s="2">
        <v>840</v>
      </c>
      <c r="I857">
        <v>120485</v>
      </c>
      <c r="J857" t="s">
        <v>680</v>
      </c>
      <c r="K857" s="1">
        <v>7976</v>
      </c>
      <c r="L857" s="1" t="s">
        <v>680</v>
      </c>
      <c r="M857" s="1" t="s">
        <v>4416</v>
      </c>
      <c r="N857" s="3" t="s">
        <v>2205</v>
      </c>
      <c r="O857" s="1" t="s">
        <v>1794</v>
      </c>
      <c r="P857" s="1">
        <v>5331</v>
      </c>
      <c r="Q857" s="1" t="s">
        <v>4417</v>
      </c>
      <c r="R857" s="1" t="s">
        <v>680</v>
      </c>
      <c r="S857" s="1">
        <v>3171</v>
      </c>
      <c r="T857" s="1" t="s">
        <v>680</v>
      </c>
    </row>
    <row r="858" spans="1:20" x14ac:dyDescent="0.25">
      <c r="A858" t="s">
        <v>2109</v>
      </c>
      <c r="B858" t="s">
        <v>865</v>
      </c>
      <c r="C858" s="35">
        <v>33073</v>
      </c>
      <c r="D858" s="1" t="str">
        <f>LEFT(PLAYERIDMAP[[#This Row],[PLAYERNAME]],FIND(" ",PLAYERIDMAP[[#This Row],[PLAYERNAME]],1))</f>
        <v xml:space="preserve">Jonathan </v>
      </c>
      <c r="E858" s="1" t="str">
        <f>MID(PLAYERIDMAP[PLAYERNAME],FIND(" ",PLAYERIDMAP[PLAYERNAME],1)+1,255)</f>
        <v>Pettibone</v>
      </c>
      <c r="F858" t="s">
        <v>1054</v>
      </c>
      <c r="G858" t="s">
        <v>2163</v>
      </c>
      <c r="H858" s="2" t="s">
        <v>864</v>
      </c>
      <c r="I858">
        <v>543643</v>
      </c>
      <c r="J858" t="s">
        <v>865</v>
      </c>
      <c r="K858" s="3" t="s">
        <v>2205</v>
      </c>
      <c r="L858" s="3" t="s">
        <v>2205</v>
      </c>
      <c r="M858" s="3" t="s">
        <v>2205</v>
      </c>
      <c r="N858" s="3" t="s">
        <v>2205</v>
      </c>
      <c r="O858" s="3" t="s">
        <v>2205</v>
      </c>
      <c r="P858" s="3" t="s">
        <v>2205</v>
      </c>
      <c r="Q858" s="3" t="s">
        <v>2205</v>
      </c>
      <c r="R858" s="3" t="s">
        <v>2205</v>
      </c>
      <c r="S858" s="3"/>
      <c r="T858" s="1" t="e">
        <v>#N/A</v>
      </c>
    </row>
    <row r="859" spans="1:20" ht="15" customHeight="1" x14ac:dyDescent="0.25">
      <c r="A859" t="s">
        <v>4418</v>
      </c>
      <c r="B859" t="s">
        <v>496</v>
      </c>
      <c r="C859" s="35">
        <v>31800</v>
      </c>
      <c r="D859" s="1" t="str">
        <f>LEFT(PLAYERIDMAP[[#This Row],[PLAYERNAME]],FIND(" ",PLAYERIDMAP[[#This Row],[PLAYERNAME]],1))</f>
        <v xml:space="preserve">Cord </v>
      </c>
      <c r="E859" s="1" t="str">
        <f>MID(PLAYERIDMAP[PLAYERNAME],FIND(" ",PLAYERIDMAP[PLAYERNAME],1)+1,255)</f>
        <v>Phelps</v>
      </c>
      <c r="F859" s="4" t="s">
        <v>1033</v>
      </c>
      <c r="G859" s="4" t="s">
        <v>5</v>
      </c>
      <c r="H859" s="2">
        <v>8631</v>
      </c>
      <c r="I859" s="4">
        <v>543647</v>
      </c>
      <c r="J859" s="4" t="s">
        <v>496</v>
      </c>
      <c r="K859" s="3" t="s">
        <v>2205</v>
      </c>
      <c r="L859" s="3" t="s">
        <v>2205</v>
      </c>
      <c r="M859" s="3" t="s">
        <v>2205</v>
      </c>
      <c r="N859" s="3" t="s">
        <v>2205</v>
      </c>
      <c r="O859" s="3" t="s">
        <v>2205</v>
      </c>
      <c r="P859" s="3" t="s">
        <v>2205</v>
      </c>
      <c r="Q859" s="3" t="s">
        <v>2205</v>
      </c>
      <c r="R859" s="3" t="s">
        <v>2205</v>
      </c>
      <c r="S859" s="3">
        <v>30823</v>
      </c>
      <c r="T859" s="1" t="s">
        <v>496</v>
      </c>
    </row>
    <row r="860" spans="1:20" ht="15" customHeight="1" x14ac:dyDescent="0.25">
      <c r="A860" t="s">
        <v>1821</v>
      </c>
      <c r="B860" t="s">
        <v>828</v>
      </c>
      <c r="C860" s="35">
        <v>31694</v>
      </c>
      <c r="D860" s="1" t="str">
        <f>LEFT(PLAYERIDMAP[[#This Row],[PLAYERNAME]],FIND(" ",PLAYERIDMAP[[#This Row],[PLAYERNAME]],1))</f>
        <v xml:space="preserve">David </v>
      </c>
      <c r="E860" s="1" t="str">
        <f>MID(PLAYERIDMAP[PLAYERNAME],FIND(" ",PLAYERIDMAP[PLAYERNAME],1)+1,255)</f>
        <v>Phelps</v>
      </c>
      <c r="F860" t="s">
        <v>1044</v>
      </c>
      <c r="G860" t="s">
        <v>2163</v>
      </c>
      <c r="H860" s="2">
        <v>6316</v>
      </c>
      <c r="I860">
        <v>475479</v>
      </c>
      <c r="J860" t="s">
        <v>828</v>
      </c>
      <c r="K860" s="1">
        <v>1800944</v>
      </c>
      <c r="L860" s="1" t="s">
        <v>828</v>
      </c>
      <c r="M860" s="1" t="s">
        <v>4419</v>
      </c>
      <c r="N860" s="3" t="s">
        <v>2205</v>
      </c>
      <c r="O860" s="1" t="s">
        <v>1821</v>
      </c>
      <c r="P860" s="1">
        <v>9148</v>
      </c>
      <c r="Q860" s="1" t="s">
        <v>4420</v>
      </c>
      <c r="R860" s="1" t="s">
        <v>828</v>
      </c>
      <c r="S860" s="1">
        <v>31124</v>
      </c>
      <c r="T860" s="1" t="s">
        <v>828</v>
      </c>
    </row>
    <row r="861" spans="1:20" ht="15" customHeight="1" x14ac:dyDescent="0.25">
      <c r="A861" t="s">
        <v>1368</v>
      </c>
      <c r="B861" t="s">
        <v>61</v>
      </c>
      <c r="C861" s="35">
        <v>29765</v>
      </c>
      <c r="D861" s="1" t="str">
        <f>LEFT(PLAYERIDMAP[[#This Row],[PLAYERNAME]],FIND(" ",PLAYERIDMAP[[#This Row],[PLAYERNAME]],1))</f>
        <v xml:space="preserve">Brandon </v>
      </c>
      <c r="E861" s="1" t="str">
        <f>MID(PLAYERIDMAP[PLAYERNAME],FIND(" ",PLAYERIDMAP[PLAYERNAME],1)+1,255)</f>
        <v>Phillips</v>
      </c>
      <c r="F861" t="s">
        <v>1040</v>
      </c>
      <c r="G861" t="s">
        <v>5</v>
      </c>
      <c r="H861" s="2">
        <v>791</v>
      </c>
      <c r="I861">
        <v>408252</v>
      </c>
      <c r="J861" t="s">
        <v>61</v>
      </c>
      <c r="K861" s="1">
        <v>225418</v>
      </c>
      <c r="L861" s="1" t="s">
        <v>61</v>
      </c>
      <c r="M861" s="1" t="s">
        <v>4421</v>
      </c>
      <c r="N861" s="1" t="s">
        <v>4422</v>
      </c>
      <c r="O861" s="1" t="s">
        <v>1368</v>
      </c>
      <c r="P861" s="1">
        <v>6857</v>
      </c>
      <c r="Q861" s="1" t="s">
        <v>4423</v>
      </c>
      <c r="R861" s="1" t="s">
        <v>61</v>
      </c>
      <c r="S861" s="1">
        <v>5031</v>
      </c>
      <c r="T861" s="1" t="s">
        <v>61</v>
      </c>
    </row>
    <row r="862" spans="1:20" x14ac:dyDescent="0.25">
      <c r="A862" t="s">
        <v>1125</v>
      </c>
      <c r="B862" t="s">
        <v>4424</v>
      </c>
      <c r="C862" s="35">
        <v>31250</v>
      </c>
      <c r="D862" s="1" t="str">
        <f>LEFT(PLAYERIDMAP[[#This Row],[PLAYERNAME]],FIND(" ",PLAYERIDMAP[[#This Row],[PLAYERNAME]],1))</f>
        <v xml:space="preserve">Denis </v>
      </c>
      <c r="E862" s="1" t="str">
        <f>MID(PLAYERIDMAP[PLAYERNAME],FIND(" ",PLAYERIDMAP[PLAYERNAME],1)+1,255)</f>
        <v>Phipps</v>
      </c>
      <c r="F862" t="s">
        <v>1040</v>
      </c>
      <c r="G862" t="s">
        <v>1222</v>
      </c>
      <c r="H862" s="2">
        <v>6968</v>
      </c>
      <c r="I862">
        <v>464426</v>
      </c>
      <c r="J862" t="s">
        <v>4424</v>
      </c>
      <c r="K862" s="1">
        <v>1740991</v>
      </c>
      <c r="L862" s="1" t="s">
        <v>4424</v>
      </c>
      <c r="M862" s="3" t="s">
        <v>2205</v>
      </c>
      <c r="N862" s="3" t="s">
        <v>2205</v>
      </c>
      <c r="O862" s="1" t="s">
        <v>1125</v>
      </c>
      <c r="P862" s="1">
        <v>9283</v>
      </c>
      <c r="Q862" s="1" t="s">
        <v>4425</v>
      </c>
      <c r="R862" s="1" t="s">
        <v>4424</v>
      </c>
      <c r="S862" s="1"/>
      <c r="T862" s="1" t="e">
        <v>#N/A</v>
      </c>
    </row>
    <row r="863" spans="1:20" ht="15" customHeight="1" x14ac:dyDescent="0.25">
      <c r="A863" t="s">
        <v>1162</v>
      </c>
      <c r="B863" t="s">
        <v>299</v>
      </c>
      <c r="C863" s="35">
        <v>28351</v>
      </c>
      <c r="D863" s="1" t="str">
        <f>LEFT(PLAYERIDMAP[[#This Row],[PLAYERNAME]],FIND(" ",PLAYERIDMAP[[#This Row],[PLAYERNAME]],1))</f>
        <v xml:space="preserve">Juan </v>
      </c>
      <c r="E863" s="1" t="str">
        <f>MID(PLAYERIDMAP[PLAYERNAME],FIND(" ",PLAYERIDMAP[PLAYERNAME],1)+1,255)</f>
        <v>Pierre</v>
      </c>
      <c r="F863" t="s">
        <v>1057</v>
      </c>
      <c r="G863" t="s">
        <v>1222</v>
      </c>
      <c r="H863" s="2">
        <v>443</v>
      </c>
      <c r="I863">
        <v>334393</v>
      </c>
      <c r="J863" t="s">
        <v>299</v>
      </c>
      <c r="K863" s="1">
        <v>132725</v>
      </c>
      <c r="L863" s="1" t="s">
        <v>299</v>
      </c>
      <c r="M863" s="1" t="s">
        <v>4426</v>
      </c>
      <c r="N863" s="1" t="s">
        <v>4427</v>
      </c>
      <c r="O863" s="1" t="s">
        <v>1162</v>
      </c>
      <c r="P863" s="1">
        <v>6550</v>
      </c>
      <c r="Q863" s="1" t="s">
        <v>4428</v>
      </c>
      <c r="R863" s="1" t="s">
        <v>299</v>
      </c>
      <c r="S863" s="1">
        <v>4486</v>
      </c>
      <c r="T863" s="1" t="s">
        <v>299</v>
      </c>
    </row>
    <row r="864" spans="1:20" ht="15" customHeight="1" x14ac:dyDescent="0.25">
      <c r="A864" t="s">
        <v>1266</v>
      </c>
      <c r="B864" t="s">
        <v>124</v>
      </c>
      <c r="C864" s="35">
        <v>28124</v>
      </c>
      <c r="D864" s="1" t="str">
        <f>LEFT(PLAYERIDMAP[[#This Row],[PLAYERNAME]],FIND(" ",PLAYERIDMAP[[#This Row],[PLAYERNAME]],1))</f>
        <v xml:space="preserve">A.J. </v>
      </c>
      <c r="E864" s="1" t="str">
        <f>MID(PLAYERIDMAP[PLAYERNAME],FIND(" ",PLAYERIDMAP[PLAYERNAME],1)+1,255)</f>
        <v>Pierzynski</v>
      </c>
      <c r="F864" t="s">
        <v>1029</v>
      </c>
      <c r="G864" t="s">
        <v>1215</v>
      </c>
      <c r="H864" s="2">
        <v>746</v>
      </c>
      <c r="I864">
        <v>150229</v>
      </c>
      <c r="J864" t="s">
        <v>124</v>
      </c>
      <c r="K864" s="1">
        <v>18720</v>
      </c>
      <c r="L864" s="1" t="s">
        <v>124</v>
      </c>
      <c r="M864" s="1" t="s">
        <v>4429</v>
      </c>
      <c r="N864" s="1" t="s">
        <v>4430</v>
      </c>
      <c r="O864" s="1" t="s">
        <v>1266</v>
      </c>
      <c r="P864" s="1">
        <v>6109</v>
      </c>
      <c r="Q864" s="1" t="s">
        <v>4431</v>
      </c>
      <c r="R864" s="1" t="s">
        <v>124</v>
      </c>
      <c r="S864" s="1">
        <v>3948</v>
      </c>
      <c r="T864" s="1" t="s">
        <v>124</v>
      </c>
    </row>
    <row r="865" spans="1:20" ht="15" customHeight="1" x14ac:dyDescent="0.25">
      <c r="A865" t="s">
        <v>1530</v>
      </c>
      <c r="B865" t="s">
        <v>436</v>
      </c>
      <c r="C865" s="35">
        <v>30934</v>
      </c>
      <c r="D865" s="1" t="str">
        <f>LEFT(PLAYERIDMAP[[#This Row],[PLAYERNAME]],FIND(" ",PLAYERIDMAP[[#This Row],[PLAYERNAME]],1))</f>
        <v xml:space="preserve">Brett </v>
      </c>
      <c r="E865" s="1" t="str">
        <f>MID(PLAYERIDMAP[PLAYERNAME],FIND(" ",PLAYERIDMAP[PLAYERNAME],1)+1,255)</f>
        <v>Pill</v>
      </c>
      <c r="F865" t="s">
        <v>13</v>
      </c>
      <c r="G865" t="s">
        <v>4</v>
      </c>
      <c r="H865" s="2">
        <v>5834</v>
      </c>
      <c r="I865">
        <v>489209</v>
      </c>
      <c r="J865" t="s">
        <v>436</v>
      </c>
      <c r="K865" s="1">
        <v>1666694</v>
      </c>
      <c r="L865" s="1" t="s">
        <v>436</v>
      </c>
      <c r="M865" s="1" t="s">
        <v>4432</v>
      </c>
      <c r="N865" s="1" t="s">
        <v>4433</v>
      </c>
      <c r="O865" s="1" t="s">
        <v>1530</v>
      </c>
      <c r="P865" s="1">
        <v>9041</v>
      </c>
      <c r="Q865" s="1" t="s">
        <v>4434</v>
      </c>
      <c r="R865" s="1" t="s">
        <v>436</v>
      </c>
      <c r="S865" s="1">
        <v>30389</v>
      </c>
      <c r="T865" s="1" t="s">
        <v>436</v>
      </c>
    </row>
    <row r="866" spans="1:20" x14ac:dyDescent="0.25">
      <c r="A866" t="s">
        <v>1078</v>
      </c>
      <c r="B866" t="s">
        <v>4435</v>
      </c>
      <c r="C866" s="35">
        <v>31933</v>
      </c>
      <c r="D866" s="1" t="str">
        <f>LEFT(PLAYERIDMAP[[#This Row],[PLAYERNAME]],FIND(" ",PLAYERIDMAP[[#This Row],[PLAYERNAME]],1))</f>
        <v xml:space="preserve">Manny </v>
      </c>
      <c r="E866" s="1" t="str">
        <f>MID(PLAYERIDMAP[PLAYERNAME],FIND(" ",PLAYERIDMAP[PLAYERNAME],1)+1,255)</f>
        <v>Pina</v>
      </c>
      <c r="F866" t="s">
        <v>1046</v>
      </c>
      <c r="G866" t="s">
        <v>1215</v>
      </c>
      <c r="H866" s="2">
        <v>2829</v>
      </c>
      <c r="I866">
        <v>444489</v>
      </c>
      <c r="J866" t="s">
        <v>4435</v>
      </c>
      <c r="K866" s="1">
        <v>1662811</v>
      </c>
      <c r="L866" s="1" t="s">
        <v>4435</v>
      </c>
      <c r="M866" s="1" t="s">
        <v>4436</v>
      </c>
      <c r="N866" s="1" t="s">
        <v>4437</v>
      </c>
      <c r="O866" s="1" t="s">
        <v>1078</v>
      </c>
      <c r="P866" s="1">
        <v>9004</v>
      </c>
      <c r="Q866" s="1" t="s">
        <v>4438</v>
      </c>
      <c r="R866" s="1" t="s">
        <v>4439</v>
      </c>
      <c r="S866" s="1"/>
      <c r="T866" s="1" t="e">
        <v>#N/A</v>
      </c>
    </row>
    <row r="867" spans="1:20" ht="15" customHeight="1" x14ac:dyDescent="0.25">
      <c r="A867" t="s">
        <v>1893</v>
      </c>
      <c r="B867" t="s">
        <v>4440</v>
      </c>
      <c r="C867" s="35">
        <v>32526</v>
      </c>
      <c r="D867" s="1" t="str">
        <f>LEFT(PLAYERIDMAP[[#This Row],[PLAYERNAME]],FIND(" ",PLAYERIDMAP[[#This Row],[PLAYERNAME]],1))</f>
        <v xml:space="preserve">Michael </v>
      </c>
      <c r="E867" s="1" t="str">
        <f>MID(PLAYERIDMAP[PLAYERNAME],FIND(" ",PLAYERIDMAP[PLAYERNAME],1)+1,255)</f>
        <v>Pineda</v>
      </c>
      <c r="F867" t="s">
        <v>1044</v>
      </c>
      <c r="G867" t="s">
        <v>2163</v>
      </c>
      <c r="H867" s="2">
        <v>5372</v>
      </c>
      <c r="I867">
        <v>501381</v>
      </c>
      <c r="J867" t="s">
        <v>4440</v>
      </c>
      <c r="K867" s="1">
        <v>1741763</v>
      </c>
      <c r="L867" s="1" t="s">
        <v>4440</v>
      </c>
      <c r="M867" s="1" t="s">
        <v>4441</v>
      </c>
      <c r="N867" s="1" t="s">
        <v>4442</v>
      </c>
      <c r="O867" s="1" t="s">
        <v>1893</v>
      </c>
      <c r="P867" s="1">
        <v>8759</v>
      </c>
      <c r="Q867" s="1" t="s">
        <v>4443</v>
      </c>
      <c r="R867" s="1" t="s">
        <v>4440</v>
      </c>
      <c r="S867" s="1">
        <v>30937</v>
      </c>
      <c r="T867" s="1" t="s">
        <v>4440</v>
      </c>
    </row>
    <row r="868" spans="1:20" ht="15" customHeight="1" x14ac:dyDescent="0.25">
      <c r="A868" t="s">
        <v>4444</v>
      </c>
      <c r="B868" t="s">
        <v>506</v>
      </c>
      <c r="C868" s="35">
        <v>32598</v>
      </c>
      <c r="D868" s="1" t="str">
        <f>LEFT(PLAYERIDMAP[[#This Row],[PLAYERNAME]],FIND(" ",PLAYERIDMAP[[#This Row],[PLAYERNAME]],1))</f>
        <v xml:space="preserve">Josmil </v>
      </c>
      <c r="E868" s="1" t="str">
        <f>MID(PLAYERIDMAP[PLAYERNAME],FIND(" ",PLAYERIDMAP[PLAYERNAME],1)+1,255)</f>
        <v>Pinto</v>
      </c>
      <c r="F868" s="1" t="s">
        <v>1052</v>
      </c>
      <c r="G868" t="s">
        <v>1215</v>
      </c>
      <c r="H868" s="2">
        <v>6806</v>
      </c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>
        <v>31851</v>
      </c>
      <c r="T868" s="1" t="s">
        <v>506</v>
      </c>
    </row>
    <row r="869" spans="1:20" ht="15" customHeight="1" x14ac:dyDescent="0.25">
      <c r="A869" t="s">
        <v>1190</v>
      </c>
      <c r="B869" t="s">
        <v>211</v>
      </c>
      <c r="C869" s="35">
        <v>31578</v>
      </c>
      <c r="D869" s="1" t="str">
        <f>LEFT(PLAYERIDMAP[[#This Row],[PLAYERNAME]],FIND(" ",PLAYERIDMAP[[#This Row],[PLAYERNAME]],1))</f>
        <v xml:space="preserve">Trevor </v>
      </c>
      <c r="E869" s="1" t="str">
        <f>MID(PLAYERIDMAP[PLAYERNAME],FIND(" ",PLAYERIDMAP[PLAYERNAME],1)+1,255)</f>
        <v>Plouffe</v>
      </c>
      <c r="F869" t="s">
        <v>1052</v>
      </c>
      <c r="G869" t="s">
        <v>1222</v>
      </c>
      <c r="H869" s="2">
        <v>7462</v>
      </c>
      <c r="I869">
        <v>461858</v>
      </c>
      <c r="J869" t="s">
        <v>211</v>
      </c>
      <c r="K869" s="1">
        <v>1103761</v>
      </c>
      <c r="L869" s="1" t="s">
        <v>211</v>
      </c>
      <c r="M869" s="1" t="s">
        <v>4445</v>
      </c>
      <c r="N869" s="1" t="s">
        <v>4446</v>
      </c>
      <c r="O869" s="1" t="s">
        <v>1190</v>
      </c>
      <c r="P869" s="1">
        <v>8733</v>
      </c>
      <c r="Q869" s="1" t="s">
        <v>4447</v>
      </c>
      <c r="R869" s="1" t="s">
        <v>211</v>
      </c>
      <c r="S869" s="1">
        <v>29441</v>
      </c>
      <c r="T869" s="1" t="s">
        <v>211</v>
      </c>
    </row>
    <row r="870" spans="1:20" x14ac:dyDescent="0.25">
      <c r="A870" t="s">
        <v>1432</v>
      </c>
      <c r="B870" t="s">
        <v>360</v>
      </c>
      <c r="C870" s="35">
        <v>27677</v>
      </c>
      <c r="D870" s="1" t="str">
        <f>LEFT(PLAYERIDMAP[[#This Row],[PLAYERNAME]],FIND(" ",PLAYERIDMAP[[#This Row],[PLAYERNAME]],1))</f>
        <v xml:space="preserve">Placido </v>
      </c>
      <c r="E870" s="1" t="str">
        <f>MID(PLAYERIDMAP[PLAYERNAME],FIND(" ",PLAYERIDMAP[PLAYERNAME],1)+1,255)</f>
        <v>Polanco</v>
      </c>
      <c r="F870" t="s">
        <v>1057</v>
      </c>
      <c r="G870" t="s">
        <v>6</v>
      </c>
      <c r="H870" s="2">
        <v>1176</v>
      </c>
      <c r="I870">
        <v>135784</v>
      </c>
      <c r="J870" t="s">
        <v>360</v>
      </c>
      <c r="K870" s="1">
        <v>11714</v>
      </c>
      <c r="L870" s="1" t="s">
        <v>360</v>
      </c>
      <c r="M870" s="1" t="s">
        <v>4448</v>
      </c>
      <c r="N870" s="1" t="s">
        <v>4449</v>
      </c>
      <c r="O870" s="1" t="s">
        <v>1432</v>
      </c>
      <c r="P870" s="1">
        <v>6049</v>
      </c>
      <c r="Q870" s="1" t="s">
        <v>4450</v>
      </c>
      <c r="R870" s="1" t="s">
        <v>360</v>
      </c>
      <c r="S870" s="1">
        <v>3888</v>
      </c>
      <c r="T870" s="1" t="s">
        <v>360</v>
      </c>
    </row>
    <row r="871" spans="1:20" ht="15" customHeight="1" x14ac:dyDescent="0.25">
      <c r="A871" t="s">
        <v>1578</v>
      </c>
      <c r="B871" t="s">
        <v>184</v>
      </c>
      <c r="C871" s="35">
        <v>32116</v>
      </c>
      <c r="D871" s="1" t="str">
        <f>LEFT(PLAYERIDMAP[[#This Row],[PLAYERNAME]],FIND(" ",PLAYERIDMAP[[#This Row],[PLAYERNAME]],1))</f>
        <v xml:space="preserve">A.J. </v>
      </c>
      <c r="E871" s="1" t="str">
        <f>MID(PLAYERIDMAP[PLAYERNAME],FIND(" ",PLAYERIDMAP[PLAYERNAME],1)+1,255)</f>
        <v>Pollock</v>
      </c>
      <c r="F871" t="s">
        <v>1042</v>
      </c>
      <c r="G871" t="s">
        <v>1222</v>
      </c>
      <c r="H871" s="2">
        <v>9256</v>
      </c>
      <c r="I871">
        <v>572041</v>
      </c>
      <c r="J871" t="s">
        <v>184</v>
      </c>
      <c r="K871" s="1">
        <v>1740992</v>
      </c>
      <c r="L871" s="1" t="s">
        <v>184</v>
      </c>
      <c r="M871" s="3" t="s">
        <v>2205</v>
      </c>
      <c r="N871" s="3" t="s">
        <v>2205</v>
      </c>
      <c r="O871" s="1" t="s">
        <v>1578</v>
      </c>
      <c r="P871" s="1">
        <v>9157</v>
      </c>
      <c r="Q871" s="1" t="s">
        <v>4451</v>
      </c>
      <c r="R871" s="1" t="s">
        <v>4452</v>
      </c>
      <c r="S871" s="1">
        <v>30699</v>
      </c>
      <c r="T871" s="1" t="s">
        <v>184</v>
      </c>
    </row>
    <row r="872" spans="1:20" ht="15" customHeight="1" x14ac:dyDescent="0.25">
      <c r="A872" t="s">
        <v>1892</v>
      </c>
      <c r="B872" t="s">
        <v>1009</v>
      </c>
      <c r="C872" s="35">
        <v>32469</v>
      </c>
      <c r="D872" s="1" t="str">
        <f>LEFT(PLAYERIDMAP[[#This Row],[PLAYERNAME]],FIND(" ",PLAYERIDMAP[[#This Row],[PLAYERNAME]],1))</f>
        <v xml:space="preserve">Drew </v>
      </c>
      <c r="E872" s="1" t="str">
        <f>MID(PLAYERIDMAP[PLAYERNAME],FIND(" ",PLAYERIDMAP[PLAYERNAME],1)+1,255)</f>
        <v>Pomeranz</v>
      </c>
      <c r="F872" t="s">
        <v>1032</v>
      </c>
      <c r="G872" t="s">
        <v>2163</v>
      </c>
      <c r="H872" s="2">
        <v>11426</v>
      </c>
      <c r="I872">
        <v>519141</v>
      </c>
      <c r="J872" t="s">
        <v>1009</v>
      </c>
      <c r="K872" s="1">
        <v>1765810</v>
      </c>
      <c r="L872" s="1" t="s">
        <v>1009</v>
      </c>
      <c r="M872" s="1" t="s">
        <v>4453</v>
      </c>
      <c r="N872" s="1" t="s">
        <v>4454</v>
      </c>
      <c r="O872" s="1" t="s">
        <v>1892</v>
      </c>
      <c r="P872" s="1">
        <v>9068</v>
      </c>
      <c r="Q872" s="1" t="s">
        <v>4455</v>
      </c>
      <c r="R872" s="1" t="s">
        <v>1009</v>
      </c>
      <c r="S872" s="1">
        <v>31010</v>
      </c>
      <c r="T872" s="1" t="s">
        <v>1009</v>
      </c>
    </row>
    <row r="873" spans="1:20" x14ac:dyDescent="0.25">
      <c r="A873" t="s">
        <v>1975</v>
      </c>
      <c r="B873" t="s">
        <v>4456</v>
      </c>
      <c r="C873" s="35">
        <v>31033</v>
      </c>
      <c r="D873" s="1" t="str">
        <f>LEFT(PLAYERIDMAP[[#This Row],[PLAYERNAME]],FIND(" ",PLAYERIDMAP[[#This Row],[PLAYERNAME]],1))</f>
        <v xml:space="preserve">Stuart </v>
      </c>
      <c r="E873" s="1" t="str">
        <f>MID(PLAYERIDMAP[PLAYERNAME],FIND(" ",PLAYERIDMAP[PLAYERNAME],1)+1,255)</f>
        <v>Pomeranz</v>
      </c>
      <c r="F873" t="s">
        <v>1033</v>
      </c>
      <c r="G873" t="s">
        <v>2163</v>
      </c>
      <c r="H873" s="2">
        <v>6382</v>
      </c>
      <c r="I873">
        <v>456421</v>
      </c>
      <c r="J873" t="s">
        <v>4456</v>
      </c>
      <c r="K873" s="1">
        <v>1568447</v>
      </c>
      <c r="L873" s="1" t="s">
        <v>4457</v>
      </c>
      <c r="M873" s="3" t="s">
        <v>2205</v>
      </c>
      <c r="N873" s="3" t="s">
        <v>2205</v>
      </c>
      <c r="O873" s="1" t="s">
        <v>1975</v>
      </c>
      <c r="P873" s="1">
        <v>9175</v>
      </c>
      <c r="Q873" s="1" t="s">
        <v>4458</v>
      </c>
      <c r="R873" s="1" t="s">
        <v>4456</v>
      </c>
      <c r="S873" s="1"/>
      <c r="T873" s="1" t="e">
        <v>#N/A</v>
      </c>
    </row>
    <row r="874" spans="1:20" ht="15" customHeight="1" x14ac:dyDescent="0.25">
      <c r="A874" t="s">
        <v>1748</v>
      </c>
      <c r="B874" t="s">
        <v>650</v>
      </c>
      <c r="C874" s="35">
        <v>32504</v>
      </c>
      <c r="D874" s="1" t="str">
        <f>LEFT(PLAYERIDMAP[[#This Row],[PLAYERNAME]],FIND(" ",PLAYERIDMAP[[#This Row],[PLAYERNAME]],1))</f>
        <v xml:space="preserve">Rick </v>
      </c>
      <c r="E874" s="1" t="str">
        <f>MID(PLAYERIDMAP[PLAYERNAME],FIND(" ",PLAYERIDMAP[PLAYERNAME],1)+1,255)</f>
        <v>Porcello</v>
      </c>
      <c r="F874" t="s">
        <v>1030</v>
      </c>
      <c r="G874" t="s">
        <v>2163</v>
      </c>
      <c r="H874" s="2">
        <v>2717</v>
      </c>
      <c r="I874">
        <v>519144</v>
      </c>
      <c r="J874" t="s">
        <v>650</v>
      </c>
      <c r="K874" s="1">
        <v>1232129</v>
      </c>
      <c r="L874" s="1" t="s">
        <v>650</v>
      </c>
      <c r="M874" s="1" t="s">
        <v>4459</v>
      </c>
      <c r="N874" s="1" t="s">
        <v>4460</v>
      </c>
      <c r="O874" s="1" t="s">
        <v>1748</v>
      </c>
      <c r="P874" s="1">
        <v>8419</v>
      </c>
      <c r="Q874" s="1" t="s">
        <v>4461</v>
      </c>
      <c r="R874" s="1" t="s">
        <v>650</v>
      </c>
      <c r="S874" s="1">
        <v>29966</v>
      </c>
      <c r="T874" s="1" t="s">
        <v>650</v>
      </c>
    </row>
    <row r="875" spans="1:20" ht="15" customHeight="1" x14ac:dyDescent="0.25">
      <c r="A875" t="s">
        <v>1261</v>
      </c>
      <c r="B875" t="s">
        <v>97</v>
      </c>
      <c r="C875" s="35">
        <v>31863</v>
      </c>
      <c r="D875" s="1" t="str">
        <f>LEFT(PLAYERIDMAP[[#This Row],[PLAYERNAME]],FIND(" ",PLAYERIDMAP[[#This Row],[PLAYERNAME]],1))</f>
        <v xml:space="preserve">Buster </v>
      </c>
      <c r="E875" s="1" t="str">
        <f>MID(PLAYERIDMAP[PLAYERNAME],FIND(" ",PLAYERIDMAP[PLAYERNAME],1)+1,255)</f>
        <v>Posey</v>
      </c>
      <c r="F875" t="s">
        <v>13</v>
      </c>
      <c r="G875" t="s">
        <v>1215</v>
      </c>
      <c r="H875" s="2">
        <v>9166</v>
      </c>
      <c r="I875">
        <v>457763</v>
      </c>
      <c r="J875" t="s">
        <v>97</v>
      </c>
      <c r="K875" s="1">
        <v>1660162</v>
      </c>
      <c r="L875" s="1" t="s">
        <v>97</v>
      </c>
      <c r="M875" s="1" t="s">
        <v>4462</v>
      </c>
      <c r="N875" s="1" t="s">
        <v>4463</v>
      </c>
      <c r="O875" s="1" t="s">
        <v>1261</v>
      </c>
      <c r="P875" s="1">
        <v>8578</v>
      </c>
      <c r="Q875" s="1" t="s">
        <v>4464</v>
      </c>
      <c r="R875" s="1" t="s">
        <v>97</v>
      </c>
      <c r="S875" s="1">
        <v>30112</v>
      </c>
      <c r="T875" s="1" t="s">
        <v>97</v>
      </c>
    </row>
    <row r="876" spans="1:20" ht="15" customHeight="1" x14ac:dyDescent="0.25">
      <c r="A876" t="s">
        <v>1627</v>
      </c>
      <c r="B876" t="s">
        <v>96</v>
      </c>
      <c r="C876" s="35">
        <v>30616</v>
      </c>
      <c r="D876" s="1" t="str">
        <f>LEFT(PLAYERIDMAP[[#This Row],[PLAYERNAME]],FIND(" ",PLAYERIDMAP[[#This Row],[PLAYERNAME]],1))</f>
        <v xml:space="preserve">Martin </v>
      </c>
      <c r="E876" s="1" t="str">
        <f>MID(PLAYERIDMAP[PLAYERNAME],FIND(" ",PLAYERIDMAP[PLAYERNAME],1)+1,255)</f>
        <v>Prado</v>
      </c>
      <c r="F876" t="s">
        <v>1042</v>
      </c>
      <c r="G876" t="s">
        <v>1222</v>
      </c>
      <c r="H876" s="2">
        <v>3312</v>
      </c>
      <c r="I876">
        <v>445988</v>
      </c>
      <c r="J876" t="s">
        <v>96</v>
      </c>
      <c r="K876" s="1">
        <v>548120</v>
      </c>
      <c r="L876" s="1" t="s">
        <v>96</v>
      </c>
      <c r="M876" s="1" t="s">
        <v>4465</v>
      </c>
      <c r="N876" s="1" t="s">
        <v>4466</v>
      </c>
      <c r="O876" s="1" t="s">
        <v>1627</v>
      </c>
      <c r="P876" s="1">
        <v>7737</v>
      </c>
      <c r="Q876" s="1" t="s">
        <v>4467</v>
      </c>
      <c r="R876" s="1" t="s">
        <v>96</v>
      </c>
      <c r="S876" s="1">
        <v>6513</v>
      </c>
      <c r="T876" s="1" t="s">
        <v>96</v>
      </c>
    </row>
    <row r="877" spans="1:20" ht="15" customHeight="1" x14ac:dyDescent="0.25">
      <c r="A877" t="s">
        <v>1342</v>
      </c>
      <c r="B877" t="s">
        <v>408</v>
      </c>
      <c r="C877" s="35">
        <v>31253</v>
      </c>
      <c r="D877" s="1" t="str">
        <f>LEFT(PLAYERIDMAP[[#This Row],[PLAYERNAME]],FIND(" ",PLAYERIDMAP[[#This Row],[PLAYERNAME]],1))</f>
        <v xml:space="preserve">Alex </v>
      </c>
      <c r="E877" s="1" t="str">
        <f>MID(PLAYERIDMAP[PLAYERNAME],FIND(" ",PLAYERIDMAP[PLAYERNAME],1)+1,255)</f>
        <v>Presley</v>
      </c>
      <c r="F877" t="s">
        <v>1052</v>
      </c>
      <c r="G877" t="s">
        <v>1222</v>
      </c>
      <c r="H877" s="2">
        <v>5305</v>
      </c>
      <c r="I877">
        <v>502100</v>
      </c>
      <c r="J877" t="s">
        <v>408</v>
      </c>
      <c r="K877" s="1">
        <v>1603038</v>
      </c>
      <c r="L877" s="1" t="s">
        <v>408</v>
      </c>
      <c r="M877" s="3" t="s">
        <v>2205</v>
      </c>
      <c r="N877" s="1" t="s">
        <v>4468</v>
      </c>
      <c r="O877" s="1" t="s">
        <v>1342</v>
      </c>
      <c r="P877" s="1">
        <v>8823</v>
      </c>
      <c r="Q877" s="1" t="s">
        <v>4469</v>
      </c>
      <c r="R877" s="1" t="s">
        <v>408</v>
      </c>
      <c r="S877" s="1">
        <v>29683</v>
      </c>
      <c r="T877" s="1" t="s">
        <v>408</v>
      </c>
    </row>
    <row r="878" spans="1:20" x14ac:dyDescent="0.25">
      <c r="A878" t="s">
        <v>1647</v>
      </c>
      <c r="B878" t="s">
        <v>603</v>
      </c>
      <c r="C878" s="35">
        <v>31285</v>
      </c>
      <c r="D878" s="1" t="str">
        <f>LEFT(PLAYERIDMAP[[#This Row],[PLAYERNAME]],FIND(" ",PLAYERIDMAP[[#This Row],[PLAYERNAME]],1))</f>
        <v xml:space="preserve">David </v>
      </c>
      <c r="E878" s="1" t="str">
        <f>MID(PLAYERIDMAP[PLAYERNAME],FIND(" ",PLAYERIDMAP[PLAYERNAME],1)+1,255)</f>
        <v>Price</v>
      </c>
      <c r="F878" t="s">
        <v>1039</v>
      </c>
      <c r="G878" t="s">
        <v>2163</v>
      </c>
      <c r="H878" s="2">
        <v>3184</v>
      </c>
      <c r="I878">
        <v>456034</v>
      </c>
      <c r="J878" t="s">
        <v>603</v>
      </c>
      <c r="K878" s="1">
        <v>1232130</v>
      </c>
      <c r="L878" s="1" t="s">
        <v>603</v>
      </c>
      <c r="M878" s="1" t="s">
        <v>4470</v>
      </c>
      <c r="N878" s="1" t="s">
        <v>4471</v>
      </c>
      <c r="O878" s="1" t="s">
        <v>1647</v>
      </c>
      <c r="P878" s="1">
        <v>8175</v>
      </c>
      <c r="Q878" s="1" t="s">
        <v>4472</v>
      </c>
      <c r="R878" s="1" t="s">
        <v>603</v>
      </c>
      <c r="S878" s="1">
        <v>28958</v>
      </c>
      <c r="T878" s="1" t="s">
        <v>603</v>
      </c>
    </row>
    <row r="879" spans="1:20" x14ac:dyDescent="0.25">
      <c r="A879" t="s">
        <v>1607</v>
      </c>
      <c r="B879" t="s">
        <v>532</v>
      </c>
      <c r="C879" s="35">
        <v>30598</v>
      </c>
      <c r="D879" s="1" t="str">
        <f>LEFT(PLAYERIDMAP[[#This Row],[PLAYERNAME]],FIND(" ",PLAYERIDMAP[[#This Row],[PLAYERNAME]],1))</f>
        <v xml:space="preserve">Jason </v>
      </c>
      <c r="E879" s="1" t="str">
        <f>MID(PLAYERIDMAP[PLAYERNAME],FIND(" ",PLAYERIDMAP[PLAYERNAME],1)+1,255)</f>
        <v>Pridie</v>
      </c>
      <c r="F879" t="s">
        <v>1054</v>
      </c>
      <c r="G879" t="s">
        <v>1222</v>
      </c>
      <c r="H879" s="2">
        <v>4611</v>
      </c>
      <c r="I879">
        <v>445095</v>
      </c>
      <c r="J879" t="s">
        <v>532</v>
      </c>
      <c r="K879" s="1">
        <v>489859</v>
      </c>
      <c r="L879" s="1" t="s">
        <v>532</v>
      </c>
      <c r="M879" s="1" t="s">
        <v>4473</v>
      </c>
      <c r="N879" s="1" t="s">
        <v>4474</v>
      </c>
      <c r="O879" s="1" t="s">
        <v>1607</v>
      </c>
      <c r="P879" s="1">
        <v>7693</v>
      </c>
      <c r="Q879" s="1" t="s">
        <v>4475</v>
      </c>
      <c r="R879" s="1" t="s">
        <v>532</v>
      </c>
      <c r="S879" s="1">
        <v>6463</v>
      </c>
      <c r="T879" s="1" t="s">
        <v>532</v>
      </c>
    </row>
    <row r="880" spans="1:20" ht="15" customHeight="1" x14ac:dyDescent="0.25">
      <c r="A880" t="s">
        <v>1598</v>
      </c>
      <c r="B880" t="s">
        <v>520</v>
      </c>
      <c r="C880" s="35">
        <v>32168</v>
      </c>
      <c r="D880" s="1" t="str">
        <f>LEFT(PLAYERIDMAP[[#This Row],[PLAYERNAME]],FIND(" ",PLAYERIDMAP[[#This Row],[PLAYERNAME]],1))</f>
        <v xml:space="preserve">Josh </v>
      </c>
      <c r="E880" s="1" t="str">
        <f>MID(PLAYERIDMAP[PLAYERNAME],FIND(" ",PLAYERIDMAP[PLAYERNAME],1)+1,255)</f>
        <v>Prince</v>
      </c>
      <c r="F880" t="s">
        <v>1047</v>
      </c>
      <c r="G880" t="s">
        <v>1222</v>
      </c>
      <c r="H880" s="2" t="s">
        <v>521</v>
      </c>
      <c r="I880">
        <v>572389</v>
      </c>
      <c r="J880" t="s">
        <v>520</v>
      </c>
      <c r="K880" s="3" t="s">
        <v>2205</v>
      </c>
      <c r="L880" s="3" t="s">
        <v>2205</v>
      </c>
      <c r="M880" s="3" t="s">
        <v>2205</v>
      </c>
      <c r="N880" s="3" t="s">
        <v>2205</v>
      </c>
      <c r="O880" s="3" t="s">
        <v>2205</v>
      </c>
      <c r="P880" s="3" t="s">
        <v>2205</v>
      </c>
      <c r="Q880" s="3" t="s">
        <v>2205</v>
      </c>
      <c r="R880" s="3" t="s">
        <v>2205</v>
      </c>
      <c r="S880" s="3">
        <v>30660</v>
      </c>
      <c r="T880" s="1" t="s">
        <v>520</v>
      </c>
    </row>
    <row r="881" spans="1:20" x14ac:dyDescent="0.25">
      <c r="A881" t="s">
        <v>1474</v>
      </c>
      <c r="B881" t="s">
        <v>285</v>
      </c>
      <c r="C881" s="35">
        <v>34020</v>
      </c>
      <c r="D881" s="1" t="str">
        <f>LEFT(PLAYERIDMAP[[#This Row],[PLAYERNAME]],FIND(" ",PLAYERIDMAP[[#This Row],[PLAYERNAME]],1))</f>
        <v xml:space="preserve">Jurickson </v>
      </c>
      <c r="E881" s="1" t="str">
        <f>MID(PLAYERIDMAP[PLAYERNAME],FIND(" ",PLAYERIDMAP[PLAYERNAME],1)+1,255)</f>
        <v>Profar</v>
      </c>
      <c r="F881" t="s">
        <v>1036</v>
      </c>
      <c r="G881" t="s">
        <v>1219</v>
      </c>
      <c r="H881" s="2">
        <v>10815</v>
      </c>
      <c r="I881">
        <v>595777</v>
      </c>
      <c r="J881" t="s">
        <v>285</v>
      </c>
      <c r="K881" s="1">
        <v>1796123</v>
      </c>
      <c r="L881" s="1" t="s">
        <v>285</v>
      </c>
      <c r="M881" s="3" t="s">
        <v>2205</v>
      </c>
      <c r="N881" s="3" t="s">
        <v>2205</v>
      </c>
      <c r="O881" s="1" t="s">
        <v>1474</v>
      </c>
      <c r="P881" s="1">
        <v>9112</v>
      </c>
      <c r="Q881" s="1" t="s">
        <v>4476</v>
      </c>
      <c r="R881" s="1" t="s">
        <v>285</v>
      </c>
      <c r="S881" s="1">
        <v>31117</v>
      </c>
      <c r="T881" s="1" t="s">
        <v>285</v>
      </c>
    </row>
    <row r="882" spans="1:20" x14ac:dyDescent="0.25">
      <c r="A882" t="s">
        <v>2003</v>
      </c>
      <c r="B882" t="s">
        <v>853</v>
      </c>
      <c r="C882" s="35">
        <v>32712</v>
      </c>
      <c r="D882" s="1" t="str">
        <f>LEFT(PLAYERIDMAP[[#This Row],[PLAYERNAME]],FIND(" ",PLAYERIDMAP[[#This Row],[PLAYERNAME]],1))</f>
        <v xml:space="preserve">Stephen </v>
      </c>
      <c r="E882" s="1" t="str">
        <f>MID(PLAYERIDMAP[PLAYERNAME],FIND(" ",PLAYERIDMAP[PLAYERNAME],1)+1,255)</f>
        <v>Pryor</v>
      </c>
      <c r="F882" t="s">
        <v>1049</v>
      </c>
      <c r="G882" t="s">
        <v>2163</v>
      </c>
      <c r="H882" s="2">
        <v>10663</v>
      </c>
      <c r="I882">
        <v>543668</v>
      </c>
      <c r="J882" t="s">
        <v>853</v>
      </c>
      <c r="K882" s="1">
        <v>1939520</v>
      </c>
      <c r="L882" s="1" t="s">
        <v>853</v>
      </c>
      <c r="M882" s="1" t="s">
        <v>4477</v>
      </c>
      <c r="N882" s="3" t="s">
        <v>2205</v>
      </c>
      <c r="O882" s="1" t="s">
        <v>2003</v>
      </c>
      <c r="P882" s="1">
        <v>9202</v>
      </c>
      <c r="Q882" s="1" t="s">
        <v>4478</v>
      </c>
      <c r="R882" s="1" t="s">
        <v>853</v>
      </c>
      <c r="S882" s="1"/>
      <c r="T882" s="1" t="e">
        <v>#N/A</v>
      </c>
    </row>
    <row r="883" spans="1:20" x14ac:dyDescent="0.25">
      <c r="A883" t="s">
        <v>4479</v>
      </c>
      <c r="B883" t="s">
        <v>114</v>
      </c>
      <c r="C883" s="35">
        <v>33214</v>
      </c>
      <c r="D883" s="1" t="str">
        <f>LEFT(PLAYERIDMAP[[#This Row],[PLAYERNAME]],FIND(" ",PLAYERIDMAP[[#This Row],[PLAYERNAME]],1))</f>
        <v xml:space="preserve">Yasiel </v>
      </c>
      <c r="E883" s="1" t="str">
        <f>MID(PLAYERIDMAP[PLAYERNAME],FIND(" ",PLAYERIDMAP[PLAYERNAME],1)+1,255)</f>
        <v>Puig</v>
      </c>
      <c r="F883" s="1" t="s">
        <v>1045</v>
      </c>
      <c r="G883" t="s">
        <v>1222</v>
      </c>
      <c r="H883" s="2">
        <v>14225</v>
      </c>
      <c r="I883" s="1"/>
      <c r="J883" s="1"/>
      <c r="K883" s="1"/>
      <c r="L883" s="1"/>
      <c r="M883" s="1"/>
      <c r="N883" s="3"/>
      <c r="O883" s="1"/>
      <c r="P883" s="1"/>
      <c r="Q883" s="1"/>
      <c r="R883" s="1"/>
      <c r="S883" s="1">
        <v>32574</v>
      </c>
      <c r="T883" s="1" t="s">
        <v>114</v>
      </c>
    </row>
    <row r="884" spans="1:20" ht="15" customHeight="1" x14ac:dyDescent="0.25">
      <c r="A884" t="s">
        <v>1498</v>
      </c>
      <c r="B884" t="s">
        <v>163</v>
      </c>
      <c r="C884" s="35">
        <v>29236</v>
      </c>
      <c r="D884" s="1" t="str">
        <f>LEFT(PLAYERIDMAP[[#This Row],[PLAYERNAME]],FIND(" ",PLAYERIDMAP[[#This Row],[PLAYERNAME]],1))</f>
        <v xml:space="preserve">Albert </v>
      </c>
      <c r="E884" s="1" t="str">
        <f>MID(PLAYERIDMAP[PLAYERNAME],FIND(" ",PLAYERIDMAP[PLAYERNAME],1)+1,255)</f>
        <v>Pujols</v>
      </c>
      <c r="F884" t="s">
        <v>1035</v>
      </c>
      <c r="G884" t="s">
        <v>4</v>
      </c>
      <c r="H884" s="2">
        <v>1177</v>
      </c>
      <c r="I884">
        <v>405395</v>
      </c>
      <c r="J884" t="s">
        <v>163</v>
      </c>
      <c r="K884" s="1">
        <v>223571</v>
      </c>
      <c r="L884" s="1" t="s">
        <v>163</v>
      </c>
      <c r="M884" s="1" t="s">
        <v>4480</v>
      </c>
      <c r="N884" s="1" t="s">
        <v>4481</v>
      </c>
      <c r="O884" s="1" t="s">
        <v>1498</v>
      </c>
      <c r="P884" s="1">
        <v>6619</v>
      </c>
      <c r="Q884" s="1" t="s">
        <v>4482</v>
      </c>
      <c r="R884" s="1" t="s">
        <v>163</v>
      </c>
      <c r="S884" s="1">
        <v>4574</v>
      </c>
      <c r="T884" s="1" t="s">
        <v>163</v>
      </c>
    </row>
    <row r="885" spans="1:20" x14ac:dyDescent="0.25">
      <c r="A885" t="s">
        <v>1455</v>
      </c>
      <c r="B885" t="s">
        <v>294</v>
      </c>
      <c r="C885" s="35">
        <v>28437</v>
      </c>
      <c r="D885" s="1" t="str">
        <f>LEFT(PLAYERIDMAP[[#This Row],[PLAYERNAME]],FIND(" ",PLAYERIDMAP[[#This Row],[PLAYERNAME]],1))</f>
        <v xml:space="preserve">Nick </v>
      </c>
      <c r="E885" s="1" t="str">
        <f>MID(PLAYERIDMAP[PLAYERNAME],FIND(" ",PLAYERIDMAP[PLAYERNAME],1)+1,255)</f>
        <v>Punto</v>
      </c>
      <c r="F885" t="s">
        <v>1032</v>
      </c>
      <c r="G885" t="s">
        <v>6</v>
      </c>
      <c r="H885" s="2">
        <v>1429</v>
      </c>
      <c r="I885">
        <v>346857</v>
      </c>
      <c r="J885" t="s">
        <v>294</v>
      </c>
      <c r="K885" s="1">
        <v>129299</v>
      </c>
      <c r="L885" s="1" t="s">
        <v>294</v>
      </c>
      <c r="M885" s="1" t="s">
        <v>4483</v>
      </c>
      <c r="N885" s="1" t="s">
        <v>4484</v>
      </c>
      <c r="O885" s="1" t="s">
        <v>1455</v>
      </c>
      <c r="P885" s="1">
        <v>6793</v>
      </c>
      <c r="Q885" s="1" t="s">
        <v>4485</v>
      </c>
      <c r="R885" s="1" t="s">
        <v>294</v>
      </c>
      <c r="S885" s="1">
        <v>4946</v>
      </c>
      <c r="T885" s="1" t="s">
        <v>294</v>
      </c>
    </row>
    <row r="886" spans="1:20" ht="15" customHeight="1" x14ac:dyDescent="0.25">
      <c r="A886" t="s">
        <v>1700</v>
      </c>
      <c r="B886" t="s">
        <v>732</v>
      </c>
      <c r="C886" s="35">
        <v>28178</v>
      </c>
      <c r="D886" s="1" t="str">
        <f>LEFT(PLAYERIDMAP[[#This Row],[PLAYERNAME]],FIND(" ",PLAYERIDMAP[[#This Row],[PLAYERNAME]],1))</f>
        <v xml:space="preserve">J.J. </v>
      </c>
      <c r="E886" s="1" t="str">
        <f>MID(PLAYERIDMAP[PLAYERNAME],FIND(" ",PLAYERIDMAP[PLAYERNAME],1)+1,255)</f>
        <v>Putz</v>
      </c>
      <c r="F886" t="s">
        <v>1042</v>
      </c>
      <c r="G886" t="s">
        <v>2163</v>
      </c>
      <c r="H886" s="2">
        <v>1795</v>
      </c>
      <c r="I886">
        <v>407816</v>
      </c>
      <c r="J886" t="s">
        <v>732</v>
      </c>
      <c r="K886" s="1">
        <v>225422</v>
      </c>
      <c r="L886" s="1" t="s">
        <v>732</v>
      </c>
      <c r="M886" s="1" t="s">
        <v>4486</v>
      </c>
      <c r="N886" s="1" t="s">
        <v>4487</v>
      </c>
      <c r="O886" s="1" t="s">
        <v>1700</v>
      </c>
      <c r="P886" s="1">
        <v>7205</v>
      </c>
      <c r="Q886" s="1" t="s">
        <v>4488</v>
      </c>
      <c r="R886" s="1" t="s">
        <v>732</v>
      </c>
      <c r="S886" s="1">
        <v>5640</v>
      </c>
      <c r="T886" s="1" t="s">
        <v>732</v>
      </c>
    </row>
    <row r="887" spans="1:20" ht="15" customHeight="1" x14ac:dyDescent="0.25">
      <c r="A887" s="53" t="s">
        <v>5281</v>
      </c>
      <c r="B887" s="53" t="s">
        <v>5282</v>
      </c>
      <c r="C887" s="56">
        <v>28719</v>
      </c>
      <c r="D887" s="54" t="str">
        <f>LEFT(PLAYERIDMAP[[#This Row],[PLAYERNAME]],FIND(" ",PLAYERIDMAP[[#This Row],[PLAYERNAME]],1))</f>
        <v xml:space="preserve">Chad </v>
      </c>
      <c r="E887" s="54" t="str">
        <f>MID(PLAYERIDMAP[PLAYERNAME],FIND(" ",PLAYERIDMAP[PLAYERNAME],1)+1,255)</f>
        <v>Qualls</v>
      </c>
      <c r="F887" s="54" t="s">
        <v>1053</v>
      </c>
      <c r="G887" s="53" t="s">
        <v>2163</v>
      </c>
      <c r="H887" s="55">
        <v>2170</v>
      </c>
      <c r="I887" s="54">
        <v>430589</v>
      </c>
      <c r="J887" s="54" t="s">
        <v>5282</v>
      </c>
      <c r="K887" s="54">
        <v>448415</v>
      </c>
      <c r="L887" s="54" t="s">
        <v>5282</v>
      </c>
      <c r="M887" s="54"/>
      <c r="N887" s="54"/>
      <c r="O887" s="54" t="s">
        <v>5281</v>
      </c>
      <c r="P887" s="54"/>
      <c r="Q887" s="54"/>
      <c r="R887" s="54"/>
      <c r="S887" s="54">
        <v>6034</v>
      </c>
      <c r="T887" s="54" t="s">
        <v>5282</v>
      </c>
    </row>
    <row r="888" spans="1:20" x14ac:dyDescent="0.25">
      <c r="A888" t="s">
        <v>1181</v>
      </c>
      <c r="B888" t="s">
        <v>226</v>
      </c>
      <c r="C888" s="35">
        <v>30191</v>
      </c>
      <c r="D888" s="1" t="str">
        <f>LEFT(PLAYERIDMAP[[#This Row],[PLAYERNAME]],FIND(" ",PLAYERIDMAP[[#This Row],[PLAYERNAME]],1))</f>
        <v xml:space="preserve">Carlos </v>
      </c>
      <c r="E888" s="1" t="str">
        <f>MID(PLAYERIDMAP[PLAYERNAME],FIND(" ",PLAYERIDMAP[PLAYERNAME],1)+1,255)</f>
        <v>Quentin</v>
      </c>
      <c r="F888" t="s">
        <v>1051</v>
      </c>
      <c r="G888" t="s">
        <v>1222</v>
      </c>
      <c r="H888" s="2">
        <v>6274</v>
      </c>
      <c r="I888">
        <v>435041</v>
      </c>
      <c r="J888" t="s">
        <v>226</v>
      </c>
      <c r="K888" s="1">
        <v>490156</v>
      </c>
      <c r="L888" s="1" t="s">
        <v>226</v>
      </c>
      <c r="M888" s="1" t="s">
        <v>4489</v>
      </c>
      <c r="N888" s="1" t="s">
        <v>4490</v>
      </c>
      <c r="O888" s="1" t="s">
        <v>1181</v>
      </c>
      <c r="P888" s="1">
        <v>7485</v>
      </c>
      <c r="Q888" s="1" t="s">
        <v>4491</v>
      </c>
      <c r="R888" s="1" t="s">
        <v>226</v>
      </c>
      <c r="S888" s="1">
        <v>6192</v>
      </c>
      <c r="T888" s="1" t="s">
        <v>226</v>
      </c>
    </row>
    <row r="889" spans="1:20" ht="15" customHeight="1" x14ac:dyDescent="0.25">
      <c r="A889" t="s">
        <v>1321</v>
      </c>
      <c r="B889" t="s">
        <v>388</v>
      </c>
      <c r="C889" s="35">
        <v>29075</v>
      </c>
      <c r="D889" s="1" t="str">
        <f>LEFT(PLAYERIDMAP[[#This Row],[PLAYERNAME]],FIND(" ",PLAYERIDMAP[[#This Row],[PLAYERNAME]],1))</f>
        <v xml:space="preserve">Humberto </v>
      </c>
      <c r="E889" s="1" t="str">
        <f>MID(PLAYERIDMAP[PLAYERNAME],FIND(" ",PLAYERIDMAP[PLAYERNAME],1)+1,255)</f>
        <v>Quintero</v>
      </c>
      <c r="F889" t="s">
        <v>1046</v>
      </c>
      <c r="G889" t="s">
        <v>1215</v>
      </c>
      <c r="H889" s="2">
        <v>1824</v>
      </c>
      <c r="I889">
        <v>279827</v>
      </c>
      <c r="J889" t="s">
        <v>388</v>
      </c>
      <c r="K889" s="1">
        <v>174796</v>
      </c>
      <c r="L889" s="1" t="s">
        <v>388</v>
      </c>
      <c r="M889" s="1" t="s">
        <v>4492</v>
      </c>
      <c r="N889" s="1" t="s">
        <v>4493</v>
      </c>
      <c r="O889" s="1" t="s">
        <v>1321</v>
      </c>
      <c r="P889" s="1">
        <v>7235</v>
      </c>
      <c r="Q889" s="1" t="s">
        <v>4494</v>
      </c>
      <c r="R889" s="1" t="s">
        <v>388</v>
      </c>
      <c r="S889" s="1">
        <v>5794</v>
      </c>
      <c r="T889" s="1" t="s">
        <v>388</v>
      </c>
    </row>
    <row r="890" spans="1:20" ht="15" customHeight="1" x14ac:dyDescent="0.25">
      <c r="A890" t="s">
        <v>2033</v>
      </c>
      <c r="B890" t="s">
        <v>633</v>
      </c>
      <c r="C890" s="35">
        <v>32532</v>
      </c>
      <c r="D890" s="1" t="str">
        <f>LEFT(PLAYERIDMAP[[#This Row],[PLAYERNAME]],FIND(" ",PLAYERIDMAP[[#This Row],[PLAYERNAME]],1))</f>
        <v xml:space="preserve">Jose </v>
      </c>
      <c r="E890" s="1" t="str">
        <f>MID(PLAYERIDMAP[PLAYERNAME],FIND(" ",PLAYERIDMAP[PLAYERNAME],1)+1,255)</f>
        <v>Quintana</v>
      </c>
      <c r="F890" t="s">
        <v>1056</v>
      </c>
      <c r="G890" t="s">
        <v>2163</v>
      </c>
      <c r="H890" s="2">
        <v>11423</v>
      </c>
      <c r="I890">
        <v>500779</v>
      </c>
      <c r="J890" t="s">
        <v>633</v>
      </c>
      <c r="K890" s="1">
        <v>1913316</v>
      </c>
      <c r="L890" s="1" t="s">
        <v>633</v>
      </c>
      <c r="M890" s="1" t="s">
        <v>4495</v>
      </c>
      <c r="N890" s="3" t="s">
        <v>2205</v>
      </c>
      <c r="O890" s="1" t="s">
        <v>2033</v>
      </c>
      <c r="P890" s="1">
        <v>9176</v>
      </c>
      <c r="Q890" s="1" t="s">
        <v>4496</v>
      </c>
      <c r="R890" s="1" t="s">
        <v>633</v>
      </c>
      <c r="S890" s="1">
        <v>32106</v>
      </c>
      <c r="T890" s="1" t="s">
        <v>633</v>
      </c>
    </row>
    <row r="891" spans="1:20" x14ac:dyDescent="0.25">
      <c r="A891" t="s">
        <v>1493</v>
      </c>
      <c r="B891" t="s">
        <v>351</v>
      </c>
      <c r="C891" s="35">
        <v>29883</v>
      </c>
      <c r="D891" s="1" t="str">
        <f>LEFT(PLAYERIDMAP[[#This Row],[PLAYERNAME]],FIND(" ",PLAYERIDMAP[[#This Row],[PLAYERNAME]],1))</f>
        <v xml:space="preserve">Omar </v>
      </c>
      <c r="E891" s="1" t="str">
        <f>MID(PLAYERIDMAP[PLAYERNAME],FIND(" ",PLAYERIDMAP[PLAYERNAME],1)+1,255)</f>
        <v>Quintanilla</v>
      </c>
      <c r="F891" t="s">
        <v>2205</v>
      </c>
      <c r="G891" t="s">
        <v>1219</v>
      </c>
      <c r="H891" s="2">
        <v>6335</v>
      </c>
      <c r="I891">
        <v>435560</v>
      </c>
      <c r="J891" t="s">
        <v>351</v>
      </c>
      <c r="K891" s="1">
        <v>490393</v>
      </c>
      <c r="L891" s="1" t="s">
        <v>351</v>
      </c>
      <c r="M891" s="1" t="s">
        <v>4497</v>
      </c>
      <c r="N891" s="1" t="s">
        <v>4498</v>
      </c>
      <c r="O891" s="1" t="s">
        <v>1493</v>
      </c>
      <c r="P891" s="1">
        <v>7615</v>
      </c>
      <c r="Q891" s="1" t="s">
        <v>4499</v>
      </c>
      <c r="R891" s="1" t="s">
        <v>351</v>
      </c>
      <c r="S891" s="1">
        <v>6374</v>
      </c>
      <c r="T891" s="1" t="s">
        <v>351</v>
      </c>
    </row>
    <row r="892" spans="1:20" ht="15" customHeight="1" x14ac:dyDescent="0.25">
      <c r="A892" t="s">
        <v>1413</v>
      </c>
      <c r="B892" t="s">
        <v>171</v>
      </c>
      <c r="C892" s="35">
        <v>29693</v>
      </c>
      <c r="D892" s="1" t="str">
        <f>LEFT(PLAYERIDMAP[[#This Row],[PLAYERNAME]],FIND(" ",PLAYERIDMAP[[#This Row],[PLAYERNAME]],1))</f>
        <v xml:space="preserve">Ryan </v>
      </c>
      <c r="E892" s="1" t="str">
        <f>MID(PLAYERIDMAP[PLAYERNAME],FIND(" ",PLAYERIDMAP[PLAYERNAME],1)+1,255)</f>
        <v>Raburn</v>
      </c>
      <c r="F892" t="s">
        <v>1034</v>
      </c>
      <c r="G892" t="s">
        <v>1222</v>
      </c>
      <c r="H892" s="2">
        <v>2218</v>
      </c>
      <c r="I892">
        <v>430605</v>
      </c>
      <c r="J892" t="s">
        <v>171</v>
      </c>
      <c r="K892" s="1">
        <v>448416</v>
      </c>
      <c r="L892" s="1" t="s">
        <v>171</v>
      </c>
      <c r="M892" s="1" t="s">
        <v>4500</v>
      </c>
      <c r="N892" s="1" t="s">
        <v>4501</v>
      </c>
      <c r="O892" s="1" t="s">
        <v>1413</v>
      </c>
      <c r="P892" s="1">
        <v>7454</v>
      </c>
      <c r="Q892" s="1" t="s">
        <v>4502</v>
      </c>
      <c r="R892" s="1" t="s">
        <v>171</v>
      </c>
      <c r="S892" s="1">
        <v>6124</v>
      </c>
      <c r="T892" s="1" t="s">
        <v>171</v>
      </c>
    </row>
    <row r="893" spans="1:20" ht="15" customHeight="1" x14ac:dyDescent="0.25">
      <c r="A893" t="s">
        <v>1244</v>
      </c>
      <c r="B893" t="s">
        <v>88</v>
      </c>
      <c r="C893" s="35">
        <v>29851</v>
      </c>
      <c r="D893" s="1" t="str">
        <f>LEFT(PLAYERIDMAP[[#This Row],[PLAYERNAME]],FIND(" ",PLAYERIDMAP[[#This Row],[PLAYERNAME]],1))</f>
        <v xml:space="preserve">Alexei </v>
      </c>
      <c r="E893" s="1" t="str">
        <f>MID(PLAYERIDMAP[PLAYERNAME],FIND(" ",PLAYERIDMAP[PLAYERNAME],1)+1,255)</f>
        <v>Ramirez</v>
      </c>
      <c r="F893" t="s">
        <v>1056</v>
      </c>
      <c r="G893" t="s">
        <v>1219</v>
      </c>
      <c r="H893" s="2">
        <v>5133</v>
      </c>
      <c r="I893">
        <v>493351</v>
      </c>
      <c r="J893" t="s">
        <v>88</v>
      </c>
      <c r="K893" s="1">
        <v>1507970</v>
      </c>
      <c r="L893" s="1" t="s">
        <v>88</v>
      </c>
      <c r="M893" s="1" t="s">
        <v>4503</v>
      </c>
      <c r="N893" s="1" t="s">
        <v>4504</v>
      </c>
      <c r="O893" s="1" t="s">
        <v>1244</v>
      </c>
      <c r="P893" s="1">
        <v>8169</v>
      </c>
      <c r="Q893" s="1" t="s">
        <v>4505</v>
      </c>
      <c r="R893" s="1" t="s">
        <v>88</v>
      </c>
      <c r="S893" s="1">
        <v>28952</v>
      </c>
      <c r="T893" s="1" t="s">
        <v>88</v>
      </c>
    </row>
    <row r="894" spans="1:20" x14ac:dyDescent="0.25">
      <c r="A894" t="s">
        <v>1419</v>
      </c>
      <c r="B894" t="s">
        <v>210</v>
      </c>
      <c r="C894" s="35">
        <v>28666</v>
      </c>
      <c r="D894" s="1" t="str">
        <f>LEFT(PLAYERIDMAP[[#This Row],[PLAYERNAME]],FIND(" ",PLAYERIDMAP[[#This Row],[PLAYERNAME]],1))</f>
        <v xml:space="preserve">Aramis </v>
      </c>
      <c r="E894" s="1" t="str">
        <f>MID(PLAYERIDMAP[PLAYERNAME],FIND(" ",PLAYERIDMAP[PLAYERNAME],1)+1,255)</f>
        <v>Ramirez</v>
      </c>
      <c r="F894" t="s">
        <v>1047</v>
      </c>
      <c r="G894" t="s">
        <v>6</v>
      </c>
      <c r="H894" s="2">
        <v>1002</v>
      </c>
      <c r="I894">
        <v>133380</v>
      </c>
      <c r="J894" t="s">
        <v>210</v>
      </c>
      <c r="K894" s="1">
        <v>11073</v>
      </c>
      <c r="L894" s="1" t="s">
        <v>210</v>
      </c>
      <c r="M894" s="1" t="s">
        <v>4503</v>
      </c>
      <c r="N894" s="1" t="s">
        <v>4506</v>
      </c>
      <c r="O894" s="1" t="s">
        <v>1419</v>
      </c>
      <c r="P894" s="1">
        <v>6014</v>
      </c>
      <c r="Q894" s="1" t="s">
        <v>4507</v>
      </c>
      <c r="R894" s="1" t="s">
        <v>210</v>
      </c>
      <c r="S894" s="1">
        <v>3853</v>
      </c>
      <c r="T894" s="1" t="s">
        <v>210</v>
      </c>
    </row>
    <row r="895" spans="1:20" ht="15" customHeight="1" x14ac:dyDescent="0.25">
      <c r="A895" t="s">
        <v>2089</v>
      </c>
      <c r="B895" t="s">
        <v>4508</v>
      </c>
      <c r="C895" s="35">
        <v>32060</v>
      </c>
      <c r="D895" s="1" t="str">
        <f>LEFT(PLAYERIDMAP[[#This Row],[PLAYERNAME]],FIND(" ",PLAYERIDMAP[[#This Row],[PLAYERNAME]],1))</f>
        <v xml:space="preserve">Elvin </v>
      </c>
      <c r="E895" s="1" t="str">
        <f>MID(PLAYERIDMAP[PLAYERNAME],FIND(" ",PLAYERIDMAP[PLAYERNAME],1)+1,255)</f>
        <v>Ramirez</v>
      </c>
      <c r="F895" t="s">
        <v>1050</v>
      </c>
      <c r="G895" t="s">
        <v>2163</v>
      </c>
      <c r="H895" s="2">
        <v>2247</v>
      </c>
      <c r="I895">
        <v>468517</v>
      </c>
      <c r="J895" t="s">
        <v>4508</v>
      </c>
      <c r="K895" s="1">
        <v>1787651</v>
      </c>
      <c r="L895" s="1" t="s">
        <v>4508</v>
      </c>
      <c r="M895" s="1" t="s">
        <v>4509</v>
      </c>
      <c r="N895" s="3" t="s">
        <v>2205</v>
      </c>
      <c r="O895" s="1" t="s">
        <v>2089</v>
      </c>
      <c r="P895" s="1">
        <v>8892</v>
      </c>
      <c r="Q895" s="1" t="s">
        <v>4510</v>
      </c>
      <c r="R895" s="1" t="s">
        <v>4508</v>
      </c>
      <c r="S895" s="1"/>
      <c r="T895" s="1" t="e">
        <v>#N/A</v>
      </c>
    </row>
    <row r="896" spans="1:20" ht="15" customHeight="1" x14ac:dyDescent="0.25">
      <c r="A896" t="s">
        <v>1803</v>
      </c>
      <c r="B896" t="s">
        <v>887</v>
      </c>
      <c r="C896" s="35">
        <v>32995</v>
      </c>
      <c r="D896" s="1" t="str">
        <f>LEFT(PLAYERIDMAP[[#This Row],[PLAYERNAME]],FIND(" ",PLAYERIDMAP[[#This Row],[PLAYERNAME]],1))</f>
        <v xml:space="preserve">Erasmo </v>
      </c>
      <c r="E896" s="1" t="str">
        <f>MID(PLAYERIDMAP[PLAYERNAME],FIND(" ",PLAYERIDMAP[PLAYERNAME],1)+1,255)</f>
        <v>Ramirez</v>
      </c>
      <c r="F896" t="s">
        <v>1049</v>
      </c>
      <c r="G896" t="s">
        <v>2163</v>
      </c>
      <c r="H896" s="2">
        <v>10314</v>
      </c>
      <c r="I896">
        <v>541640</v>
      </c>
      <c r="J896" t="s">
        <v>887</v>
      </c>
      <c r="K896" s="1">
        <v>1939521</v>
      </c>
      <c r="L896" s="1" t="s">
        <v>887</v>
      </c>
      <c r="M896" s="1" t="s">
        <v>4511</v>
      </c>
      <c r="N896" s="3" t="s">
        <v>2205</v>
      </c>
      <c r="O896" s="1" t="s">
        <v>1803</v>
      </c>
      <c r="P896" s="1">
        <v>9135</v>
      </c>
      <c r="Q896" s="1" t="s">
        <v>4512</v>
      </c>
      <c r="R896" s="1" t="s">
        <v>887</v>
      </c>
      <c r="S896" s="1">
        <v>31983</v>
      </c>
      <c r="T896" s="1" t="s">
        <v>887</v>
      </c>
    </row>
    <row r="897" spans="1:20" ht="15" customHeight="1" x14ac:dyDescent="0.25">
      <c r="A897" t="s">
        <v>1462</v>
      </c>
      <c r="B897" t="s">
        <v>68</v>
      </c>
      <c r="C897" s="35">
        <v>30673</v>
      </c>
      <c r="D897" s="1" t="str">
        <f>LEFT(PLAYERIDMAP[[#This Row],[PLAYERNAME]],FIND(" ",PLAYERIDMAP[[#This Row],[PLAYERNAME]],1))</f>
        <v xml:space="preserve">Hanley </v>
      </c>
      <c r="E897" s="1" t="str">
        <f>MID(PLAYERIDMAP[PLAYERNAME],FIND(" ",PLAYERIDMAP[PLAYERNAME],1)+1,255)</f>
        <v>Ramirez</v>
      </c>
      <c r="F897" t="s">
        <v>1045</v>
      </c>
      <c r="G897" t="s">
        <v>1219</v>
      </c>
      <c r="H897" s="2">
        <v>8001</v>
      </c>
      <c r="I897">
        <v>434670</v>
      </c>
      <c r="J897" t="s">
        <v>68</v>
      </c>
      <c r="K897" s="1">
        <v>393458</v>
      </c>
      <c r="L897" s="1" t="s">
        <v>68</v>
      </c>
      <c r="M897" s="1" t="s">
        <v>4513</v>
      </c>
      <c r="N897" s="1" t="s">
        <v>4514</v>
      </c>
      <c r="O897" s="1" t="s">
        <v>1462</v>
      </c>
      <c r="P897" s="1">
        <v>7488</v>
      </c>
      <c r="Q897" s="1" t="s">
        <v>4515</v>
      </c>
      <c r="R897" s="1" t="s">
        <v>68</v>
      </c>
      <c r="S897" s="1">
        <v>6195</v>
      </c>
      <c r="T897" s="1" t="s">
        <v>68</v>
      </c>
    </row>
    <row r="898" spans="1:20" x14ac:dyDescent="0.25">
      <c r="A898" t="s">
        <v>2053</v>
      </c>
      <c r="B898" t="s">
        <v>952</v>
      </c>
      <c r="C898" s="35">
        <v>29829</v>
      </c>
      <c r="D898" s="1" t="str">
        <f>LEFT(PLAYERIDMAP[[#This Row],[PLAYERNAME]],FIND(" ",PLAYERIDMAP[[#This Row],[PLAYERNAME]],1))</f>
        <v xml:space="preserve">Ramon </v>
      </c>
      <c r="E898" s="1" t="str">
        <f>MID(PLAYERIDMAP[PLAYERNAME],FIND(" ",PLAYERIDMAP[PLAYERNAME],1)+1,255)</f>
        <v>Ramirez</v>
      </c>
      <c r="F898" t="s">
        <v>1050</v>
      </c>
      <c r="G898" t="s">
        <v>2163</v>
      </c>
      <c r="H898" s="2">
        <v>7986</v>
      </c>
      <c r="I898">
        <v>430673</v>
      </c>
      <c r="J898" t="s">
        <v>952</v>
      </c>
      <c r="K898" s="1">
        <v>448960</v>
      </c>
      <c r="L898" s="1" t="s">
        <v>952</v>
      </c>
      <c r="M898" s="1" t="s">
        <v>4516</v>
      </c>
      <c r="N898" s="1" t="s">
        <v>4517</v>
      </c>
      <c r="O898" s="1" t="s">
        <v>2053</v>
      </c>
      <c r="P898" s="1">
        <v>7730</v>
      </c>
      <c r="Q898" s="1" t="s">
        <v>4518</v>
      </c>
      <c r="R898" s="1" t="s">
        <v>952</v>
      </c>
      <c r="S898" s="1"/>
      <c r="T898" s="1" t="e">
        <v>#N/A</v>
      </c>
    </row>
    <row r="899" spans="1:20" ht="15" customHeight="1" x14ac:dyDescent="0.25">
      <c r="A899" t="s">
        <v>1872</v>
      </c>
      <c r="B899" t="s">
        <v>713</v>
      </c>
      <c r="C899" s="35">
        <v>31675</v>
      </c>
      <c r="D899" s="1" t="str">
        <f>LEFT(PLAYERIDMAP[[#This Row],[PLAYERNAME]],FIND(" ",PLAYERIDMAP[[#This Row],[PLAYERNAME]],1))</f>
        <v xml:space="preserve">A.J. </v>
      </c>
      <c r="E899" s="1" t="str">
        <f>MID(PLAYERIDMAP[PLAYERNAME],FIND(" ",PLAYERIDMAP[PLAYERNAME],1)+1,255)</f>
        <v>Ramos</v>
      </c>
      <c r="F899" t="s">
        <v>1057</v>
      </c>
      <c r="G899" t="s">
        <v>2163</v>
      </c>
      <c r="H899" s="2">
        <v>8350</v>
      </c>
      <c r="I899">
        <v>573109</v>
      </c>
      <c r="J899" t="s">
        <v>713</v>
      </c>
      <c r="K899" s="1">
        <v>1945284</v>
      </c>
      <c r="L899" s="1" t="s">
        <v>713</v>
      </c>
      <c r="M899" s="3" t="s">
        <v>2205</v>
      </c>
      <c r="N899" s="3" t="s">
        <v>2205</v>
      </c>
      <c r="O899" s="1" t="s">
        <v>1872</v>
      </c>
      <c r="P899" s="1">
        <v>9298</v>
      </c>
      <c r="Q899" s="1" t="s">
        <v>4519</v>
      </c>
      <c r="R899" s="1" t="s">
        <v>713</v>
      </c>
      <c r="S899" s="1">
        <v>32104</v>
      </c>
      <c r="T899" s="1" t="s">
        <v>713</v>
      </c>
    </row>
    <row r="900" spans="1:20" x14ac:dyDescent="0.25">
      <c r="A900" t="s">
        <v>2030</v>
      </c>
      <c r="B900" t="s">
        <v>794</v>
      </c>
      <c r="C900" s="35">
        <v>30855</v>
      </c>
      <c r="D900" s="1" t="str">
        <f>LEFT(PLAYERIDMAP[[#This Row],[PLAYERNAME]],FIND(" ",PLAYERIDMAP[[#This Row],[PLAYERNAME]],1))</f>
        <v xml:space="preserve">Cesar </v>
      </c>
      <c r="E900" s="1" t="str">
        <f>MID(PLAYERIDMAP[PLAYERNAME],FIND(" ",PLAYERIDMAP[PLAYERNAME],1)+1,255)</f>
        <v>Ramos</v>
      </c>
      <c r="F900" t="s">
        <v>1039</v>
      </c>
      <c r="G900" t="s">
        <v>2163</v>
      </c>
      <c r="H900" s="2">
        <v>3357</v>
      </c>
      <c r="I900">
        <v>459987</v>
      </c>
      <c r="J900" t="s">
        <v>794</v>
      </c>
      <c r="K900" s="1">
        <v>1543512</v>
      </c>
      <c r="L900" s="1" t="s">
        <v>794</v>
      </c>
      <c r="M900" s="1" t="s">
        <v>4520</v>
      </c>
      <c r="N900" s="1" t="s">
        <v>4521</v>
      </c>
      <c r="O900" s="1" t="s">
        <v>2030</v>
      </c>
      <c r="P900" s="1">
        <v>8593</v>
      </c>
      <c r="Q900" s="1" t="s">
        <v>4522</v>
      </c>
      <c r="R900" s="1" t="s">
        <v>794</v>
      </c>
      <c r="S900" s="1">
        <v>29734</v>
      </c>
      <c r="T900" s="1" t="s">
        <v>794</v>
      </c>
    </row>
    <row r="901" spans="1:20" x14ac:dyDescent="0.25">
      <c r="A901" t="s">
        <v>1217</v>
      </c>
      <c r="B901" t="s">
        <v>165</v>
      </c>
      <c r="C901" s="35">
        <v>31999</v>
      </c>
      <c r="D901" s="1" t="str">
        <f>LEFT(PLAYERIDMAP[[#This Row],[PLAYERNAME]],FIND(" ",PLAYERIDMAP[[#This Row],[PLAYERNAME]],1))</f>
        <v xml:space="preserve">Wilson </v>
      </c>
      <c r="E901" s="1" t="str">
        <f>MID(PLAYERIDMAP[PLAYERNAME],FIND(" ",PLAYERIDMAP[PLAYERNAME],1)+1,255)</f>
        <v>Ramos</v>
      </c>
      <c r="F901" t="s">
        <v>1043</v>
      </c>
      <c r="G901" t="s">
        <v>1215</v>
      </c>
      <c r="H901" s="2">
        <v>1433</v>
      </c>
      <c r="I901">
        <v>467092</v>
      </c>
      <c r="J901" t="s">
        <v>165</v>
      </c>
      <c r="K901" s="1">
        <v>1654347</v>
      </c>
      <c r="L901" s="1" t="s">
        <v>165</v>
      </c>
      <c r="M901" s="1" t="s">
        <v>4523</v>
      </c>
      <c r="N901" s="1" t="s">
        <v>4524</v>
      </c>
      <c r="O901" s="1" t="s">
        <v>1217</v>
      </c>
      <c r="P901" s="1">
        <v>8620</v>
      </c>
      <c r="Q901" s="1" t="s">
        <v>4525</v>
      </c>
      <c r="R901" s="1" t="s">
        <v>165</v>
      </c>
      <c r="S901" s="1">
        <v>30173</v>
      </c>
      <c r="T901" s="1" t="s">
        <v>165</v>
      </c>
    </row>
    <row r="902" spans="1:20" x14ac:dyDescent="0.25">
      <c r="A902" t="s">
        <v>2043</v>
      </c>
      <c r="B902" t="s">
        <v>895</v>
      </c>
      <c r="C902" s="35">
        <v>29654</v>
      </c>
      <c r="D902" s="1" t="str">
        <f>LEFT(PLAYERIDMAP[[#This Row],[PLAYERNAME]],FIND(" ",PLAYERIDMAP[[#This Row],[PLAYERNAME]],1))</f>
        <v xml:space="preserve">Clay </v>
      </c>
      <c r="E902" s="1" t="str">
        <f>MID(PLAYERIDMAP[PLAYERNAME],FIND(" ",PLAYERIDMAP[PLAYERNAME],1)+1,255)</f>
        <v>Rapada</v>
      </c>
      <c r="F902" t="s">
        <v>1044</v>
      </c>
      <c r="G902" t="s">
        <v>2163</v>
      </c>
      <c r="H902" s="2">
        <v>4831</v>
      </c>
      <c r="I902">
        <v>449060</v>
      </c>
      <c r="J902" t="s">
        <v>895</v>
      </c>
      <c r="K902" s="1">
        <v>1174235</v>
      </c>
      <c r="L902" s="1" t="s">
        <v>895</v>
      </c>
      <c r="M902" s="1" t="s">
        <v>4526</v>
      </c>
      <c r="N902" s="1" t="s">
        <v>4527</v>
      </c>
      <c r="O902" s="1" t="s">
        <v>2043</v>
      </c>
      <c r="P902" s="1">
        <v>8056</v>
      </c>
      <c r="Q902" s="1" t="s">
        <v>4528</v>
      </c>
      <c r="R902" s="1" t="s">
        <v>895</v>
      </c>
      <c r="S902" s="1">
        <v>28807</v>
      </c>
      <c r="T902" s="1" t="s">
        <v>895</v>
      </c>
    </row>
    <row r="903" spans="1:20" ht="15" customHeight="1" x14ac:dyDescent="0.25">
      <c r="A903" t="s">
        <v>1362</v>
      </c>
      <c r="B903" t="s">
        <v>137</v>
      </c>
      <c r="C903" s="35">
        <v>31635</v>
      </c>
      <c r="D903" s="1" t="str">
        <f>LEFT(PLAYERIDMAP[[#This Row],[PLAYERNAME]],FIND(" ",PLAYERIDMAP[[#This Row],[PLAYERNAME]],1))</f>
        <v xml:space="preserve">Colby </v>
      </c>
      <c r="E903" s="1" t="str">
        <f>MID(PLAYERIDMAP[PLAYERNAME],FIND(" ",PLAYERIDMAP[PLAYERNAME],1)+1,255)</f>
        <v>Rasmus</v>
      </c>
      <c r="F903" t="s">
        <v>1037</v>
      </c>
      <c r="G903" t="s">
        <v>1222</v>
      </c>
      <c r="H903" s="2">
        <v>9893</v>
      </c>
      <c r="I903">
        <v>458675</v>
      </c>
      <c r="J903" t="s">
        <v>137</v>
      </c>
      <c r="K903" s="1">
        <v>1184596</v>
      </c>
      <c r="L903" s="1" t="s">
        <v>137</v>
      </c>
      <c r="M903" s="1" t="s">
        <v>4529</v>
      </c>
      <c r="N903" s="1" t="s">
        <v>4530</v>
      </c>
      <c r="O903" s="1" t="s">
        <v>1362</v>
      </c>
      <c r="P903" s="1">
        <v>8190</v>
      </c>
      <c r="Q903" s="1" t="s">
        <v>4531</v>
      </c>
      <c r="R903" s="1" t="s">
        <v>137</v>
      </c>
      <c r="S903" s="1">
        <v>28973</v>
      </c>
      <c r="T903" s="1" t="s">
        <v>137</v>
      </c>
    </row>
    <row r="904" spans="1:20" ht="15" customHeight="1" x14ac:dyDescent="0.25">
      <c r="A904" t="s">
        <v>1990</v>
      </c>
      <c r="B904" t="s">
        <v>923</v>
      </c>
      <c r="C904" s="35">
        <v>28760</v>
      </c>
      <c r="D904" s="1" t="str">
        <f>LEFT(PLAYERIDMAP[[#This Row],[PLAYERNAME]],FIND(" ",PLAYERIDMAP[[#This Row],[PLAYERNAME]],1))</f>
        <v xml:space="preserve">Jon </v>
      </c>
      <c r="E904" s="1" t="str">
        <f>MID(PLAYERIDMAP[PLAYERNAME],FIND(" ",PLAYERIDMAP[PLAYERNAME],1)+1,255)</f>
        <v>Rauch</v>
      </c>
      <c r="F904" t="s">
        <v>1057</v>
      </c>
      <c r="G904" t="s">
        <v>2163</v>
      </c>
      <c r="H904" s="2">
        <v>1475</v>
      </c>
      <c r="I904">
        <v>400010</v>
      </c>
      <c r="J904" t="s">
        <v>923</v>
      </c>
      <c r="K904" s="1">
        <v>220082</v>
      </c>
      <c r="L904" s="1" t="s">
        <v>923</v>
      </c>
      <c r="M904" s="1" t="s">
        <v>4532</v>
      </c>
      <c r="N904" s="1" t="s">
        <v>4533</v>
      </c>
      <c r="O904" s="1" t="s">
        <v>1990</v>
      </c>
      <c r="P904" s="1">
        <v>6620</v>
      </c>
      <c r="Q904" s="1" t="s">
        <v>4534</v>
      </c>
      <c r="R904" s="1" t="s">
        <v>923</v>
      </c>
      <c r="S904" s="1">
        <v>4572</v>
      </c>
      <c r="T904" s="1" t="s">
        <v>923</v>
      </c>
    </row>
    <row r="905" spans="1:20" x14ac:dyDescent="0.25">
      <c r="A905" t="s">
        <v>1303</v>
      </c>
      <c r="B905" t="s">
        <v>343</v>
      </c>
      <c r="C905" s="35">
        <v>30557</v>
      </c>
      <c r="D905" s="1" t="str">
        <f>LEFT(PLAYERIDMAP[[#This Row],[PLAYERNAME]],FIND(" ",PLAYERIDMAP[[#This Row],[PLAYERNAME]],1))</f>
        <v xml:space="preserve">Anthony </v>
      </c>
      <c r="E905" s="1" t="str">
        <f>MID(PLAYERIDMAP[PLAYERNAME],FIND(" ",PLAYERIDMAP[PLAYERNAME],1)+1,255)</f>
        <v>Recker</v>
      </c>
      <c r="F905" t="s">
        <v>1050</v>
      </c>
      <c r="G905" t="s">
        <v>1215</v>
      </c>
      <c r="H905" s="2">
        <v>4063</v>
      </c>
      <c r="I905">
        <v>489232</v>
      </c>
      <c r="J905" t="s">
        <v>343</v>
      </c>
      <c r="K905" s="1">
        <v>1520598</v>
      </c>
      <c r="L905" s="1" t="s">
        <v>343</v>
      </c>
      <c r="M905" s="3" t="s">
        <v>2205</v>
      </c>
      <c r="N905" s="1" t="s">
        <v>4535</v>
      </c>
      <c r="O905" s="1" t="s">
        <v>1303</v>
      </c>
      <c r="P905" s="1">
        <v>9023</v>
      </c>
      <c r="Q905" s="1" t="s">
        <v>4536</v>
      </c>
      <c r="R905" s="1" t="s">
        <v>343</v>
      </c>
      <c r="S905" s="1">
        <v>29490</v>
      </c>
      <c r="T905" s="1" t="s">
        <v>343</v>
      </c>
    </row>
    <row r="906" spans="1:20" ht="15" customHeight="1" x14ac:dyDescent="0.25">
      <c r="A906" t="s">
        <v>1631</v>
      </c>
      <c r="B906" t="s">
        <v>192</v>
      </c>
      <c r="C906" s="35">
        <v>31827</v>
      </c>
      <c r="D906" s="1" t="str">
        <f>LEFT(PLAYERIDMAP[[#This Row],[PLAYERNAME]],FIND(" ",PLAYERIDMAP[[#This Row],[PLAYERNAME]],1))</f>
        <v xml:space="preserve">Josh </v>
      </c>
      <c r="E906" s="1" t="str">
        <f>MID(PLAYERIDMAP[PLAYERNAME],FIND(" ",PLAYERIDMAP[PLAYERNAME],1)+1,255)</f>
        <v>Reddick</v>
      </c>
      <c r="F906" t="s">
        <v>1032</v>
      </c>
      <c r="G906" t="s">
        <v>1222</v>
      </c>
      <c r="H906" s="2">
        <v>3892</v>
      </c>
      <c r="I906">
        <v>502210</v>
      </c>
      <c r="J906" t="s">
        <v>192</v>
      </c>
      <c r="K906" s="1">
        <v>1662780</v>
      </c>
      <c r="L906" s="1" t="s">
        <v>192</v>
      </c>
      <c r="M906" s="1" t="s">
        <v>4537</v>
      </c>
      <c r="N906" s="1" t="s">
        <v>4538</v>
      </c>
      <c r="O906" s="1" t="s">
        <v>1631</v>
      </c>
      <c r="P906" s="1">
        <v>8544</v>
      </c>
      <c r="Q906" s="1" t="s">
        <v>4539</v>
      </c>
      <c r="R906" s="1" t="s">
        <v>192</v>
      </c>
      <c r="S906" s="1">
        <v>30195</v>
      </c>
      <c r="T906" s="1" t="s">
        <v>192</v>
      </c>
    </row>
    <row r="907" spans="1:20" ht="15" customHeight="1" x14ac:dyDescent="0.25">
      <c r="A907" t="s">
        <v>1711</v>
      </c>
      <c r="B907" t="s">
        <v>592</v>
      </c>
      <c r="C907" s="35">
        <v>32504</v>
      </c>
      <c r="D907" s="1" t="str">
        <f>LEFT(PLAYERIDMAP[[#This Row],[PLAYERNAME]],FIND(" ",PLAYERIDMAP[[#This Row],[PLAYERNAME]],1))</f>
        <v xml:space="preserve">Addison </v>
      </c>
      <c r="E907" s="1" t="str">
        <f>MID(PLAYERIDMAP[PLAYERNAME],FIND(" ",PLAYERIDMAP[PLAYERNAME],1)+1,255)</f>
        <v>Reed</v>
      </c>
      <c r="F907" t="s">
        <v>1042</v>
      </c>
      <c r="G907" t="s">
        <v>2163</v>
      </c>
      <c r="H907" s="2">
        <v>10586</v>
      </c>
      <c r="I907">
        <v>592665</v>
      </c>
      <c r="J907" t="s">
        <v>592</v>
      </c>
      <c r="K907" s="1">
        <v>1813264</v>
      </c>
      <c r="L907" s="1" t="s">
        <v>592</v>
      </c>
      <c r="M907" s="3" t="s">
        <v>2205</v>
      </c>
      <c r="N907" s="1" t="s">
        <v>4540</v>
      </c>
      <c r="O907" s="1" t="s">
        <v>1711</v>
      </c>
      <c r="P907" s="1">
        <v>9053</v>
      </c>
      <c r="Q907" s="1" t="s">
        <v>4541</v>
      </c>
      <c r="R907" s="1" t="s">
        <v>592</v>
      </c>
      <c r="S907" s="1">
        <v>31493</v>
      </c>
      <c r="T907" s="1" t="s">
        <v>592</v>
      </c>
    </row>
    <row r="908" spans="1:20" x14ac:dyDescent="0.25">
      <c r="A908" t="s">
        <v>1551</v>
      </c>
      <c r="B908" t="s">
        <v>432</v>
      </c>
      <c r="C908" s="35">
        <v>30601</v>
      </c>
      <c r="D908" s="1" t="str">
        <f>LEFT(PLAYERIDMAP[[#This Row],[PLAYERNAME]],FIND(" ",PLAYERIDMAP[[#This Row],[PLAYERNAME]],1))</f>
        <v xml:space="preserve">Nolan </v>
      </c>
      <c r="E908" s="1" t="str">
        <f>MID(PLAYERIDMAP[PLAYERNAME],FIND(" ",PLAYERIDMAP[PLAYERNAME],1)+1,255)</f>
        <v>Reimold</v>
      </c>
      <c r="F908" t="s">
        <v>1033</v>
      </c>
      <c r="G908" t="s">
        <v>1222</v>
      </c>
      <c r="H908" s="2">
        <v>3441</v>
      </c>
      <c r="I908">
        <v>460099</v>
      </c>
      <c r="J908" t="s">
        <v>432</v>
      </c>
      <c r="K908" s="1">
        <v>1200078</v>
      </c>
      <c r="L908" s="1" t="s">
        <v>432</v>
      </c>
      <c r="M908" s="1" t="s">
        <v>4542</v>
      </c>
      <c r="N908" s="1" t="s">
        <v>4543</v>
      </c>
      <c r="O908" s="1" t="s">
        <v>1551</v>
      </c>
      <c r="P908" s="1">
        <v>8191</v>
      </c>
      <c r="Q908" s="1" t="s">
        <v>4544</v>
      </c>
      <c r="R908" s="1" t="s">
        <v>432</v>
      </c>
      <c r="S908" s="1">
        <v>28974</v>
      </c>
      <c r="T908" s="1" t="s">
        <v>432</v>
      </c>
    </row>
    <row r="909" spans="1:20" ht="15" customHeight="1" x14ac:dyDescent="0.25">
      <c r="A909" t="s">
        <v>1347</v>
      </c>
      <c r="B909" t="s">
        <v>252</v>
      </c>
      <c r="C909" s="35">
        <v>33030</v>
      </c>
      <c r="D909" s="1" t="str">
        <f>LEFT(PLAYERIDMAP[[#This Row],[PLAYERNAME]],FIND(" ",PLAYERIDMAP[[#This Row],[PLAYERNAME]],1))</f>
        <v xml:space="preserve">Anthony </v>
      </c>
      <c r="E909" s="1" t="str">
        <f>MID(PLAYERIDMAP[PLAYERNAME],FIND(" ",PLAYERIDMAP[PLAYERNAME],1)+1,255)</f>
        <v>Rendon</v>
      </c>
      <c r="F909" t="s">
        <v>1043</v>
      </c>
      <c r="G909" t="s">
        <v>6</v>
      </c>
      <c r="H909" s="2">
        <v>12861</v>
      </c>
      <c r="I909">
        <v>543685</v>
      </c>
      <c r="J909" t="s">
        <v>252</v>
      </c>
      <c r="K909" s="3" t="s">
        <v>2205</v>
      </c>
      <c r="L909" s="3" t="s">
        <v>2205</v>
      </c>
      <c r="M909" s="3" t="s">
        <v>2205</v>
      </c>
      <c r="N909" s="3" t="s">
        <v>2205</v>
      </c>
      <c r="O909" s="1" t="s">
        <v>1347</v>
      </c>
      <c r="P909" s="1">
        <v>9106</v>
      </c>
      <c r="Q909" s="1" t="s">
        <v>4545</v>
      </c>
      <c r="R909" s="1" t="s">
        <v>252</v>
      </c>
      <c r="S909" s="1">
        <v>32098</v>
      </c>
      <c r="T909" s="1" t="s">
        <v>252</v>
      </c>
    </row>
    <row r="910" spans="1:20" x14ac:dyDescent="0.25">
      <c r="A910" t="s">
        <v>2029</v>
      </c>
      <c r="B910" t="s">
        <v>918</v>
      </c>
      <c r="C910" s="35">
        <v>30259</v>
      </c>
      <c r="D910" s="1" t="str">
        <f>LEFT(PLAYERIDMAP[[#This Row],[PLAYERNAME]],FIND(" ",PLAYERIDMAP[[#This Row],[PLAYERNAME]],1))</f>
        <v xml:space="preserve">Chris </v>
      </c>
      <c r="E910" s="1" t="str">
        <f>MID(PLAYERIDMAP[PLAYERNAME],FIND(" ",PLAYERIDMAP[PLAYERNAME],1)+1,255)</f>
        <v>Resop</v>
      </c>
      <c r="F910" t="s">
        <v>1032</v>
      </c>
      <c r="G910" t="s">
        <v>2163</v>
      </c>
      <c r="H910" s="2">
        <v>3799</v>
      </c>
      <c r="I910">
        <v>434592</v>
      </c>
      <c r="J910" t="s">
        <v>918</v>
      </c>
      <c r="K910" s="1">
        <v>533014</v>
      </c>
      <c r="L910" s="1" t="s">
        <v>918</v>
      </c>
      <c r="M910" s="1" t="s">
        <v>4546</v>
      </c>
      <c r="N910" s="1" t="s">
        <v>4547</v>
      </c>
      <c r="O910" s="1" t="s">
        <v>2029</v>
      </c>
      <c r="P910" s="1">
        <v>7589</v>
      </c>
      <c r="Q910" s="1" t="s">
        <v>4548</v>
      </c>
      <c r="R910" s="1" t="s">
        <v>918</v>
      </c>
      <c r="S910" s="1"/>
      <c r="T910" s="1" t="e">
        <v>#N/A</v>
      </c>
    </row>
    <row r="911" spans="1:20" ht="15" customHeight="1" x14ac:dyDescent="0.25">
      <c r="A911" t="s">
        <v>1223</v>
      </c>
      <c r="B911" t="s">
        <v>244</v>
      </c>
      <c r="C911" s="35">
        <v>32266</v>
      </c>
      <c r="D911" s="1" t="str">
        <f>LEFT(PLAYERIDMAP[[#This Row],[PLAYERNAME]],FIND(" ",PLAYERIDMAP[[#This Row],[PLAYERNAME]],1))</f>
        <v xml:space="preserve">Ben </v>
      </c>
      <c r="E911" s="1" t="str">
        <f>MID(PLAYERIDMAP[PLAYERNAME],FIND(" ",PLAYERIDMAP[PLAYERNAME],1)+1,255)</f>
        <v>Revere</v>
      </c>
      <c r="F911" t="s">
        <v>1054</v>
      </c>
      <c r="G911" t="s">
        <v>1222</v>
      </c>
      <c r="H911" s="2">
        <v>4712</v>
      </c>
      <c r="I911">
        <v>519184</v>
      </c>
      <c r="J911" t="s">
        <v>244</v>
      </c>
      <c r="K911" s="1">
        <v>1630089</v>
      </c>
      <c r="L911" s="1" t="s">
        <v>244</v>
      </c>
      <c r="M911" s="3" t="s">
        <v>2205</v>
      </c>
      <c r="N911" s="1" t="s">
        <v>4549</v>
      </c>
      <c r="O911" s="1" t="s">
        <v>1223</v>
      </c>
      <c r="P911" s="1">
        <v>8687</v>
      </c>
      <c r="Q911" s="1" t="s">
        <v>4550</v>
      </c>
      <c r="R911" s="1" t="s">
        <v>244</v>
      </c>
      <c r="S911" s="1">
        <v>29976</v>
      </c>
      <c r="T911" s="1" t="s">
        <v>244</v>
      </c>
    </row>
    <row r="912" spans="1:20" ht="15" customHeight="1" x14ac:dyDescent="0.25">
      <c r="A912" t="s">
        <v>1201</v>
      </c>
      <c r="B912" t="s">
        <v>128</v>
      </c>
      <c r="C912" s="35">
        <v>30478</v>
      </c>
      <c r="D912" s="1" t="str">
        <f>LEFT(PLAYERIDMAP[[#This Row],[PLAYERNAME]],FIND(" ",PLAYERIDMAP[[#This Row],[PLAYERNAME]],1))</f>
        <v xml:space="preserve">Jose </v>
      </c>
      <c r="E912" s="1" t="str">
        <f>MID(PLAYERIDMAP[PLAYERNAME],FIND(" ",PLAYERIDMAP[PLAYERNAME],1)+1,255)</f>
        <v>Reyes</v>
      </c>
      <c r="F912" t="s">
        <v>1037</v>
      </c>
      <c r="G912" t="s">
        <v>1219</v>
      </c>
      <c r="H912" s="2">
        <v>1736</v>
      </c>
      <c r="I912">
        <v>408314</v>
      </c>
      <c r="J912" t="s">
        <v>128</v>
      </c>
      <c r="K912" s="1">
        <v>288917</v>
      </c>
      <c r="L912" s="1" t="s">
        <v>128</v>
      </c>
      <c r="M912" s="1" t="s">
        <v>4551</v>
      </c>
      <c r="N912" s="1" t="s">
        <v>4552</v>
      </c>
      <c r="O912" s="1" t="s">
        <v>1201</v>
      </c>
      <c r="P912" s="1">
        <v>7066</v>
      </c>
      <c r="Q912" s="1" t="s">
        <v>4553</v>
      </c>
      <c r="R912" s="1" t="s">
        <v>128</v>
      </c>
      <c r="S912" s="1">
        <v>5411</v>
      </c>
      <c r="T912" s="1" t="s">
        <v>128</v>
      </c>
    </row>
    <row r="913" spans="1:20" x14ac:dyDescent="0.25">
      <c r="A913" t="s">
        <v>1424</v>
      </c>
      <c r="B913" t="s">
        <v>162</v>
      </c>
      <c r="C913" s="35">
        <v>30531</v>
      </c>
      <c r="D913" s="1" t="str">
        <f>LEFT(PLAYERIDMAP[[#This Row],[PLAYERNAME]],FIND(" ",PLAYERIDMAP[[#This Row],[PLAYERNAME]],1))</f>
        <v xml:space="preserve">Mark </v>
      </c>
      <c r="E913" s="1" t="str">
        <f>MID(PLAYERIDMAP[PLAYERNAME],FIND(" ",PLAYERIDMAP[PLAYERNAME],1)+1,255)</f>
        <v>Reynolds</v>
      </c>
      <c r="F913" t="s">
        <v>1034</v>
      </c>
      <c r="G913" t="s">
        <v>6</v>
      </c>
      <c r="H913" s="2">
        <v>7619</v>
      </c>
      <c r="I913">
        <v>448602</v>
      </c>
      <c r="J913" t="s">
        <v>162</v>
      </c>
      <c r="K913" s="1">
        <v>1098995</v>
      </c>
      <c r="L913" s="1" t="s">
        <v>162</v>
      </c>
      <c r="M913" s="1" t="s">
        <v>4554</v>
      </c>
      <c r="N913" s="1" t="s">
        <v>4555</v>
      </c>
      <c r="O913" s="1" t="s">
        <v>1424</v>
      </c>
      <c r="P913" s="1">
        <v>8030</v>
      </c>
      <c r="Q913" s="1" t="s">
        <v>4556</v>
      </c>
      <c r="R913" s="1" t="s">
        <v>162</v>
      </c>
      <c r="S913" s="1">
        <v>28772</v>
      </c>
      <c r="T913" s="1" t="s">
        <v>162</v>
      </c>
    </row>
    <row r="914" spans="1:20" ht="15" customHeight="1" x14ac:dyDescent="0.25">
      <c r="A914" t="s">
        <v>1951</v>
      </c>
      <c r="B914" t="s">
        <v>811</v>
      </c>
      <c r="C914" s="35">
        <v>30957</v>
      </c>
      <c r="D914" s="1" t="str">
        <f>LEFT(PLAYERIDMAP[[#This Row],[PLAYERNAME]],FIND(" ",PLAYERIDMAP[[#This Row],[PLAYERNAME]],1))</f>
        <v xml:space="preserve">Matt </v>
      </c>
      <c r="E914" s="1" t="str">
        <f>MID(PLAYERIDMAP[PLAYERNAME],FIND(" ",PLAYERIDMAP[PLAYERNAME],1)+1,255)</f>
        <v>Reynolds</v>
      </c>
      <c r="F914" t="s">
        <v>1042</v>
      </c>
      <c r="G914" t="s">
        <v>2163</v>
      </c>
      <c r="H914" s="2">
        <v>8887</v>
      </c>
      <c r="I914">
        <v>519186</v>
      </c>
      <c r="J914" t="s">
        <v>811</v>
      </c>
      <c r="K914" s="1">
        <v>1736381</v>
      </c>
      <c r="L914" s="1" t="s">
        <v>811</v>
      </c>
      <c r="M914" s="1" t="s">
        <v>4554</v>
      </c>
      <c r="N914" s="1" t="s">
        <v>4557</v>
      </c>
      <c r="O914" s="1" t="s">
        <v>1951</v>
      </c>
      <c r="P914" s="1">
        <v>8788</v>
      </c>
      <c r="Q914" s="1" t="s">
        <v>4558</v>
      </c>
      <c r="R914" s="1" t="s">
        <v>811</v>
      </c>
      <c r="S914" s="1"/>
      <c r="T914" s="1" t="e">
        <v>#N/A</v>
      </c>
    </row>
    <row r="915" spans="1:20" x14ac:dyDescent="0.25">
      <c r="A915" t="s">
        <v>4559</v>
      </c>
      <c r="B915" t="s">
        <v>4560</v>
      </c>
      <c r="C915" s="35">
        <v>30407</v>
      </c>
      <c r="D915" s="1" t="str">
        <f>LEFT(PLAYERIDMAP[[#This Row],[PLAYERNAME]],FIND(" ",PLAYERIDMAP[[#This Row],[PLAYERNAME]],1))</f>
        <v xml:space="preserve">Will </v>
      </c>
      <c r="E915" s="1" t="str">
        <f>MID(PLAYERIDMAP[PLAYERNAME],FIND(" ",PLAYERIDMAP[PLAYERNAME],1)+1,255)</f>
        <v>Rhymes</v>
      </c>
      <c r="F915" s="4" t="s">
        <v>2205</v>
      </c>
      <c r="G915" s="4" t="s">
        <v>2205</v>
      </c>
      <c r="H915" s="2">
        <v>9802</v>
      </c>
      <c r="I915" s="4" t="s">
        <v>2205</v>
      </c>
      <c r="J915" s="4" t="s">
        <v>2205</v>
      </c>
      <c r="K915" s="3" t="s">
        <v>2205</v>
      </c>
      <c r="L915" s="3" t="s">
        <v>2205</v>
      </c>
      <c r="M915" s="3" t="s">
        <v>2205</v>
      </c>
      <c r="N915" s="3" t="s">
        <v>2205</v>
      </c>
      <c r="O915" s="3" t="s">
        <v>2205</v>
      </c>
      <c r="P915" s="3" t="s">
        <v>2205</v>
      </c>
      <c r="Q915" s="3" t="s">
        <v>2205</v>
      </c>
      <c r="R915" s="3" t="s">
        <v>2205</v>
      </c>
      <c r="S915" s="3"/>
      <c r="T915" s="1" t="e">
        <v>#N/A</v>
      </c>
    </row>
    <row r="916" spans="1:20" x14ac:dyDescent="0.25">
      <c r="A916" t="s">
        <v>1754</v>
      </c>
      <c r="B916" t="s">
        <v>1018</v>
      </c>
      <c r="C916" s="35">
        <v>30571</v>
      </c>
      <c r="D916" s="1" t="str">
        <f>LEFT(PLAYERIDMAP[[#This Row],[PLAYERNAME]],FIND(" ",PLAYERIDMAP[[#This Row],[PLAYERNAME]],1))</f>
        <v xml:space="preserve">Clayton </v>
      </c>
      <c r="E916" s="1" t="str">
        <f>MID(PLAYERIDMAP[PLAYERNAME],FIND(" ",PLAYERIDMAP[PLAYERNAME],1)+1,255)</f>
        <v>Richard</v>
      </c>
      <c r="F916" t="s">
        <v>1051</v>
      </c>
      <c r="G916" t="s">
        <v>2163</v>
      </c>
      <c r="H916" s="2">
        <v>3551</v>
      </c>
      <c r="I916">
        <v>453385</v>
      </c>
      <c r="J916" t="s">
        <v>1018</v>
      </c>
      <c r="K916" s="1">
        <v>1103052</v>
      </c>
      <c r="L916" s="1" t="s">
        <v>1018</v>
      </c>
      <c r="M916" s="1" t="s">
        <v>4561</v>
      </c>
      <c r="N916" s="1" t="s">
        <v>4562</v>
      </c>
      <c r="O916" s="1" t="s">
        <v>1754</v>
      </c>
      <c r="P916" s="1">
        <v>8309</v>
      </c>
      <c r="Q916" s="1" t="s">
        <v>4563</v>
      </c>
      <c r="R916" s="1" t="s">
        <v>1018</v>
      </c>
      <c r="S916" s="1">
        <v>29195</v>
      </c>
      <c r="T916" s="1" t="s">
        <v>1018</v>
      </c>
    </row>
    <row r="917" spans="1:20" x14ac:dyDescent="0.25">
      <c r="A917" t="s">
        <v>2073</v>
      </c>
      <c r="B917" t="s">
        <v>773</v>
      </c>
      <c r="C917" s="35">
        <v>32290</v>
      </c>
      <c r="D917" s="1" t="str">
        <f>LEFT(PLAYERIDMAP[[#This Row],[PLAYERNAME]],FIND(" ",PLAYERIDMAP[[#This Row],[PLAYERNAME]],1))</f>
        <v xml:space="preserve">Garrett </v>
      </c>
      <c r="E917" s="1" t="str">
        <f>MID(PLAYERIDMAP[PLAYERNAME],FIND(" ",PLAYERIDMAP[PLAYERNAME],1)+1,255)</f>
        <v>Richards</v>
      </c>
      <c r="F917" t="s">
        <v>1035</v>
      </c>
      <c r="G917" t="s">
        <v>2163</v>
      </c>
      <c r="H917" s="2">
        <v>9784</v>
      </c>
      <c r="I917">
        <v>572070</v>
      </c>
      <c r="J917" t="s">
        <v>773</v>
      </c>
      <c r="K917" s="1">
        <v>1741652</v>
      </c>
      <c r="L917" s="1" t="s">
        <v>773</v>
      </c>
      <c r="M917" s="1" t="s">
        <v>4564</v>
      </c>
      <c r="N917" s="1" t="s">
        <v>4565</v>
      </c>
      <c r="O917" s="1" t="s">
        <v>2073</v>
      </c>
      <c r="P917" s="1">
        <v>9012</v>
      </c>
      <c r="Q917" s="1" t="s">
        <v>4566</v>
      </c>
      <c r="R917" s="1" t="s">
        <v>773</v>
      </c>
      <c r="S917" s="1">
        <v>30892</v>
      </c>
      <c r="T917" s="1" t="s">
        <v>773</v>
      </c>
    </row>
    <row r="918" spans="1:20" x14ac:dyDescent="0.25">
      <c r="A918" t="s">
        <v>4567</v>
      </c>
      <c r="B918" t="s">
        <v>4568</v>
      </c>
      <c r="C918" s="35">
        <v>29097</v>
      </c>
      <c r="D918" s="1" t="str">
        <f>LEFT(PLAYERIDMAP[[#This Row],[PLAYERNAME]],FIND(" ",PLAYERIDMAP[[#This Row],[PLAYERNAME]],1))</f>
        <v xml:space="preserve">Scott </v>
      </c>
      <c r="E918" s="1" t="str">
        <f>MID(PLAYERIDMAP[PLAYERNAME],FIND(" ",PLAYERIDMAP[PLAYERNAME],1)+1,255)</f>
        <v>Richmond</v>
      </c>
      <c r="F918" t="s">
        <v>1037</v>
      </c>
      <c r="G918" t="s">
        <v>2163</v>
      </c>
      <c r="H918" s="2">
        <v>4307</v>
      </c>
      <c r="I918">
        <v>446341</v>
      </c>
      <c r="J918" t="s">
        <v>4568</v>
      </c>
      <c r="K918" s="1">
        <v>1626568</v>
      </c>
      <c r="L918" s="1" t="s">
        <v>4568</v>
      </c>
      <c r="M918" s="1" t="s">
        <v>4569</v>
      </c>
      <c r="N918" s="1" t="s">
        <v>4570</v>
      </c>
      <c r="O918" s="1" t="s">
        <v>4567</v>
      </c>
      <c r="P918" s="1">
        <v>8311</v>
      </c>
      <c r="Q918" s="1" t="s">
        <v>4571</v>
      </c>
      <c r="R918" s="1" t="s">
        <v>4568</v>
      </c>
      <c r="S918" s="1"/>
      <c r="T918" s="1" t="e">
        <v>#N/A</v>
      </c>
    </row>
    <row r="919" spans="1:20" ht="15" customHeight="1" x14ac:dyDescent="0.25">
      <c r="A919" t="s">
        <v>1626</v>
      </c>
      <c r="B919" t="s">
        <v>34</v>
      </c>
      <c r="C919" s="35">
        <v>29635</v>
      </c>
      <c r="D919" s="1" t="str">
        <f>LEFT(PLAYERIDMAP[[#This Row],[PLAYERNAME]],FIND(" ",PLAYERIDMAP[[#This Row],[PLAYERNAME]],1))</f>
        <v xml:space="preserve">Alex </v>
      </c>
      <c r="E919" s="1" t="str">
        <f>MID(PLAYERIDMAP[PLAYERNAME],FIND(" ",PLAYERIDMAP[PLAYERNAME],1)+1,255)</f>
        <v>Rios</v>
      </c>
      <c r="F919" t="s">
        <v>1036</v>
      </c>
      <c r="G919" t="s">
        <v>1222</v>
      </c>
      <c r="H919" s="2">
        <v>2090</v>
      </c>
      <c r="I919">
        <v>425567</v>
      </c>
      <c r="J919" t="s">
        <v>34</v>
      </c>
      <c r="K919" s="1">
        <v>383411</v>
      </c>
      <c r="L919" s="1" t="s">
        <v>34</v>
      </c>
      <c r="M919" s="1" t="s">
        <v>4572</v>
      </c>
      <c r="N919" s="1" t="s">
        <v>4573</v>
      </c>
      <c r="O919" s="1" t="s">
        <v>1626</v>
      </c>
      <c r="P919" s="1">
        <v>7254</v>
      </c>
      <c r="Q919" s="1" t="s">
        <v>4574</v>
      </c>
      <c r="R919" s="1" t="s">
        <v>34</v>
      </c>
      <c r="S919" s="1">
        <v>5880</v>
      </c>
      <c r="T919" s="1" t="s">
        <v>34</v>
      </c>
    </row>
    <row r="920" spans="1:20" ht="15" customHeight="1" x14ac:dyDescent="0.25">
      <c r="A920" t="s">
        <v>1129</v>
      </c>
      <c r="B920" t="s">
        <v>4575</v>
      </c>
      <c r="C920" s="35">
        <v>28674</v>
      </c>
      <c r="D920" s="1" t="str">
        <f>LEFT(PLAYERIDMAP[[#This Row],[PLAYERNAME]],FIND(" ",PLAYERIDMAP[[#This Row],[PLAYERNAME]],1))</f>
        <v xml:space="preserve">Juan </v>
      </c>
      <c r="E920" s="1" t="str">
        <f>MID(PLAYERIDMAP[PLAYERNAME],FIND(" ",PLAYERIDMAP[PLAYERNAME],1)+1,255)</f>
        <v>Rivera</v>
      </c>
      <c r="F920" t="s">
        <v>1044</v>
      </c>
      <c r="G920" t="s">
        <v>1222</v>
      </c>
      <c r="H920" s="2">
        <v>843</v>
      </c>
      <c r="I920">
        <v>407487</v>
      </c>
      <c r="J920" t="s">
        <v>4575</v>
      </c>
      <c r="K920" s="1">
        <v>225428</v>
      </c>
      <c r="L920" s="1" t="s">
        <v>4575</v>
      </c>
      <c r="M920" s="1" t="s">
        <v>4576</v>
      </c>
      <c r="N920" s="1" t="s">
        <v>4577</v>
      </c>
      <c r="O920" s="1" t="s">
        <v>1129</v>
      </c>
      <c r="P920" s="1">
        <v>6805</v>
      </c>
      <c r="Q920" s="1" t="s">
        <v>4578</v>
      </c>
      <c r="R920" s="1" t="s">
        <v>4575</v>
      </c>
      <c r="S920" s="1">
        <v>4956</v>
      </c>
      <c r="T920" s="1" t="s">
        <v>4575</v>
      </c>
    </row>
    <row r="921" spans="1:20" x14ac:dyDescent="0.25">
      <c r="A921" t="s">
        <v>1719</v>
      </c>
      <c r="B921" t="s">
        <v>575</v>
      </c>
      <c r="C921" s="35">
        <v>25536</v>
      </c>
      <c r="D921" s="1" t="str">
        <f>LEFT(PLAYERIDMAP[[#This Row],[PLAYERNAME]],FIND(" ",PLAYERIDMAP[[#This Row],[PLAYERNAME]],1))</f>
        <v xml:space="preserve">Mariano </v>
      </c>
      <c r="E921" s="1" t="str">
        <f>MID(PLAYERIDMAP[PLAYERNAME],FIND(" ",PLAYERIDMAP[PLAYERNAME],1)+1,255)</f>
        <v>Rivera</v>
      </c>
      <c r="F921" t="s">
        <v>1044</v>
      </c>
      <c r="G921" t="s">
        <v>2163</v>
      </c>
      <c r="H921" s="2">
        <v>844</v>
      </c>
      <c r="I921">
        <v>121250</v>
      </c>
      <c r="J921" t="s">
        <v>575</v>
      </c>
      <c r="K921" s="1">
        <v>8019</v>
      </c>
      <c r="L921" s="1" t="s">
        <v>575</v>
      </c>
      <c r="M921" s="1" t="s">
        <v>4579</v>
      </c>
      <c r="N921" s="1" t="s">
        <v>4580</v>
      </c>
      <c r="O921" s="1" t="s">
        <v>1719</v>
      </c>
      <c r="P921" s="1">
        <v>5400</v>
      </c>
      <c r="Q921" s="1" t="s">
        <v>4581</v>
      </c>
      <c r="R921" s="1" t="s">
        <v>575</v>
      </c>
      <c r="S921" s="1">
        <v>3240</v>
      </c>
      <c r="T921" s="1" t="s">
        <v>575</v>
      </c>
    </row>
    <row r="922" spans="1:20" x14ac:dyDescent="0.25">
      <c r="A922" t="s">
        <v>1501</v>
      </c>
      <c r="B922" t="s">
        <v>110</v>
      </c>
      <c r="C922" s="35">
        <v>32728</v>
      </c>
      <c r="D922" s="1" t="str">
        <f>LEFT(PLAYERIDMAP[[#This Row],[PLAYERNAME]],FIND(" ",PLAYERIDMAP[[#This Row],[PLAYERNAME]],1))</f>
        <v xml:space="preserve">Anthony </v>
      </c>
      <c r="E922" s="1" t="str">
        <f>MID(PLAYERIDMAP[PLAYERNAME],FIND(" ",PLAYERIDMAP[PLAYERNAME],1)+1,255)</f>
        <v>Rizzo</v>
      </c>
      <c r="F922" t="s">
        <v>1055</v>
      </c>
      <c r="G922" t="s">
        <v>4</v>
      </c>
      <c r="H922" s="2">
        <v>3473</v>
      </c>
      <c r="I922">
        <v>519203</v>
      </c>
      <c r="J922" t="s">
        <v>110</v>
      </c>
      <c r="K922" s="1">
        <v>1670417</v>
      </c>
      <c r="L922" s="1" t="s">
        <v>110</v>
      </c>
      <c r="M922" s="3" t="s">
        <v>2205</v>
      </c>
      <c r="N922" s="1" t="s">
        <v>4582</v>
      </c>
      <c r="O922" s="1" t="s">
        <v>1501</v>
      </c>
      <c r="P922" s="1">
        <v>8868</v>
      </c>
      <c r="Q922" s="1" t="s">
        <v>4583</v>
      </c>
      <c r="R922" s="1" t="s">
        <v>110</v>
      </c>
      <c r="S922" s="1">
        <v>30782</v>
      </c>
      <c r="T922" s="1" t="s">
        <v>110</v>
      </c>
    </row>
    <row r="923" spans="1:20" x14ac:dyDescent="0.25">
      <c r="A923" t="s">
        <v>1401</v>
      </c>
      <c r="B923" t="s">
        <v>253</v>
      </c>
      <c r="C923" s="35">
        <v>28407</v>
      </c>
      <c r="D923" s="1" t="str">
        <f>LEFT(PLAYERIDMAP[[#This Row],[PLAYERNAME]],FIND(" ",PLAYERIDMAP[[#This Row],[PLAYERNAME]],1))</f>
        <v xml:space="preserve">Brian </v>
      </c>
      <c r="E923" s="1" t="str">
        <f>MID(PLAYERIDMAP[PLAYERNAME],FIND(" ",PLAYERIDMAP[PLAYERNAME],1)+1,255)</f>
        <v>Roberts</v>
      </c>
      <c r="F923" t="s">
        <v>1044</v>
      </c>
      <c r="G923" t="s">
        <v>5</v>
      </c>
      <c r="H923" s="2">
        <v>166</v>
      </c>
      <c r="I923">
        <v>406878</v>
      </c>
      <c r="J923" t="s">
        <v>253</v>
      </c>
      <c r="K923" s="1">
        <v>223690</v>
      </c>
      <c r="L923" s="1" t="s">
        <v>253</v>
      </c>
      <c r="M923" s="1" t="s">
        <v>4584</v>
      </c>
      <c r="N923" s="1" t="s">
        <v>4585</v>
      </c>
      <c r="O923" s="1" t="s">
        <v>1401</v>
      </c>
      <c r="P923" s="1">
        <v>6741</v>
      </c>
      <c r="Q923" s="1" t="s">
        <v>4586</v>
      </c>
      <c r="R923" s="1" t="s">
        <v>253</v>
      </c>
      <c r="S923" s="1">
        <v>4773</v>
      </c>
      <c r="T923" s="1" t="s">
        <v>253</v>
      </c>
    </row>
    <row r="924" spans="1:20" x14ac:dyDescent="0.25">
      <c r="A924" t="s">
        <v>1779</v>
      </c>
      <c r="B924" t="s">
        <v>640</v>
      </c>
      <c r="C924" s="35">
        <v>31146</v>
      </c>
      <c r="D924" s="1" t="str">
        <f>LEFT(PLAYERIDMAP[[#This Row],[PLAYERNAME]],FIND(" ",PLAYERIDMAP[[#This Row],[PLAYERNAME]],1))</f>
        <v xml:space="preserve">David </v>
      </c>
      <c r="E924" s="1" t="str">
        <f>MID(PLAYERIDMAP[PLAYERNAME],FIND(" ",PLAYERIDMAP[PLAYERNAME],1)+1,255)</f>
        <v>Robertson</v>
      </c>
      <c r="F924" t="s">
        <v>1044</v>
      </c>
      <c r="G924" t="s">
        <v>2163</v>
      </c>
      <c r="H924" s="2">
        <v>8241</v>
      </c>
      <c r="I924">
        <v>502085</v>
      </c>
      <c r="J924" t="s">
        <v>640</v>
      </c>
      <c r="K924" s="1">
        <v>1622557</v>
      </c>
      <c r="L924" s="1" t="s">
        <v>640</v>
      </c>
      <c r="M924" s="1" t="s">
        <v>4587</v>
      </c>
      <c r="N924" s="1" t="s">
        <v>4588</v>
      </c>
      <c r="O924" s="1" t="s">
        <v>1779</v>
      </c>
      <c r="P924" s="1">
        <v>8287</v>
      </c>
      <c r="Q924" s="1" t="s">
        <v>4589</v>
      </c>
      <c r="R924" s="1" t="s">
        <v>640</v>
      </c>
      <c r="S924" s="1">
        <v>29172</v>
      </c>
      <c r="T924" s="1" t="s">
        <v>640</v>
      </c>
    </row>
    <row r="925" spans="1:20" ht="15" customHeight="1" x14ac:dyDescent="0.25">
      <c r="A925" t="s">
        <v>1435</v>
      </c>
      <c r="B925" t="s">
        <v>374</v>
      </c>
      <c r="C925" s="35">
        <v>29483</v>
      </c>
      <c r="D925" s="1" t="str">
        <f>LEFT(PLAYERIDMAP[[#This Row],[PLAYERNAME]],FIND(" ",PLAYERIDMAP[[#This Row],[PLAYERNAME]],1))</f>
        <v xml:space="preserve">Ryan </v>
      </c>
      <c r="E925" s="1" t="str">
        <f>MID(PLAYERIDMAP[PLAYERNAME],FIND(" ",PLAYERIDMAP[PLAYERNAME],1)+1,255)</f>
        <v>Roberts</v>
      </c>
      <c r="F925" t="s">
        <v>1039</v>
      </c>
      <c r="G925" t="s">
        <v>6</v>
      </c>
      <c r="H925" s="2">
        <v>5653</v>
      </c>
      <c r="I925">
        <v>440251</v>
      </c>
      <c r="J925" t="s">
        <v>374</v>
      </c>
      <c r="K925" s="1">
        <v>580529</v>
      </c>
      <c r="L925" s="1" t="s">
        <v>374</v>
      </c>
      <c r="M925" s="1" t="s">
        <v>4590</v>
      </c>
      <c r="N925" s="1" t="s">
        <v>4591</v>
      </c>
      <c r="O925" s="1" t="s">
        <v>1435</v>
      </c>
      <c r="P925" s="1">
        <v>7826</v>
      </c>
      <c r="Q925" s="1" t="s">
        <v>4592</v>
      </c>
      <c r="R925" s="1" t="s">
        <v>374</v>
      </c>
      <c r="S925" s="1">
        <v>28532</v>
      </c>
      <c r="T925" s="1" t="s">
        <v>374</v>
      </c>
    </row>
    <row r="926" spans="1:20" x14ac:dyDescent="0.25">
      <c r="A926" t="s">
        <v>2078</v>
      </c>
      <c r="B926" t="s">
        <v>898</v>
      </c>
      <c r="C926" s="35">
        <v>32134</v>
      </c>
      <c r="D926" s="1" t="str">
        <f>LEFT(PLAYERIDMAP[[#This Row],[PLAYERNAME]],FIND(" ",PLAYERIDMAP[[#This Row],[PLAYERNAME]],1))</f>
        <v xml:space="preserve">Tyler </v>
      </c>
      <c r="E926" s="1" t="str">
        <f>MID(PLAYERIDMAP[PLAYERNAME],FIND(" ",PLAYERIDMAP[PLAYERNAME],1)+1,255)</f>
        <v>Robertson</v>
      </c>
      <c r="F926" t="s">
        <v>1052</v>
      </c>
      <c r="G926" t="s">
        <v>2163</v>
      </c>
      <c r="H926" s="2">
        <v>3223</v>
      </c>
      <c r="I926">
        <v>502356</v>
      </c>
      <c r="J926" t="s">
        <v>898</v>
      </c>
      <c r="K926" s="1">
        <v>1708188</v>
      </c>
      <c r="L926" s="1" t="s">
        <v>898</v>
      </c>
      <c r="M926" s="3" t="s">
        <v>2205</v>
      </c>
      <c r="N926" s="3" t="s">
        <v>2205</v>
      </c>
      <c r="O926" s="1" t="s">
        <v>2078</v>
      </c>
      <c r="P926" s="1">
        <v>9222</v>
      </c>
      <c r="Q926" s="1" t="s">
        <v>4593</v>
      </c>
      <c r="R926" s="1" t="s">
        <v>898</v>
      </c>
      <c r="S926" s="1">
        <v>31937</v>
      </c>
      <c r="T926" s="1" t="s">
        <v>898</v>
      </c>
    </row>
    <row r="927" spans="1:20" ht="15" customHeight="1" x14ac:dyDescent="0.25">
      <c r="A927" t="s">
        <v>1561</v>
      </c>
      <c r="B927" t="s">
        <v>392</v>
      </c>
      <c r="C927" s="35">
        <v>30985</v>
      </c>
      <c r="D927" s="1" t="str">
        <f>LEFT(PLAYERIDMAP[[#This Row],[PLAYERNAME]],FIND(" ",PLAYERIDMAP[[#This Row],[PLAYERNAME]],1))</f>
        <v xml:space="preserve">Shane </v>
      </c>
      <c r="E927" s="1" t="str">
        <f>MID(PLAYERIDMAP[PLAYERNAME],FIND(" ",PLAYERIDMAP[PLAYERNAME],1)+1,255)</f>
        <v>Robinson</v>
      </c>
      <c r="F927" t="s">
        <v>1031</v>
      </c>
      <c r="G927" t="s">
        <v>1222</v>
      </c>
      <c r="H927" s="2">
        <v>4249</v>
      </c>
      <c r="I927">
        <v>453203</v>
      </c>
      <c r="J927" t="s">
        <v>392</v>
      </c>
      <c r="K927" s="1">
        <v>1667067</v>
      </c>
      <c r="L927" s="1" t="s">
        <v>392</v>
      </c>
      <c r="M927" s="1" t="s">
        <v>4594</v>
      </c>
      <c r="N927" s="1" t="s">
        <v>4595</v>
      </c>
      <c r="O927" s="1" t="s">
        <v>1561</v>
      </c>
      <c r="P927" s="1">
        <v>8468</v>
      </c>
      <c r="Q927" s="1" t="s">
        <v>4596</v>
      </c>
      <c r="R927" s="1" t="s">
        <v>392</v>
      </c>
      <c r="S927" s="1">
        <v>30358</v>
      </c>
      <c r="T927" s="1" t="s">
        <v>392</v>
      </c>
    </row>
    <row r="928" spans="1:20" x14ac:dyDescent="0.25">
      <c r="A928" t="s">
        <v>1132</v>
      </c>
      <c r="B928" t="s">
        <v>4597</v>
      </c>
      <c r="C928" s="35">
        <v>32021</v>
      </c>
      <c r="D928" s="1" t="str">
        <f>LEFT(PLAYERIDMAP[[#This Row],[PLAYERNAME]],FIND(" ",PLAYERIDMAP[[#This Row],[PLAYERNAME]],1))</f>
        <v xml:space="preserve">Trayvon </v>
      </c>
      <c r="E928" s="1" t="str">
        <f>MID(PLAYERIDMAP[PLAYERNAME],FIND(" ",PLAYERIDMAP[PLAYERNAME],1)+1,255)</f>
        <v>Robinson</v>
      </c>
      <c r="F928" t="s">
        <v>1033</v>
      </c>
      <c r="G928" t="s">
        <v>1222</v>
      </c>
      <c r="H928" s="2">
        <v>9875</v>
      </c>
      <c r="I928">
        <v>477054</v>
      </c>
      <c r="J928" t="s">
        <v>4597</v>
      </c>
      <c r="K928" s="1">
        <v>1603040</v>
      </c>
      <c r="L928" s="1" t="s">
        <v>4597</v>
      </c>
      <c r="M928" s="1" t="s">
        <v>4598</v>
      </c>
      <c r="N928" s="1" t="s">
        <v>4599</v>
      </c>
      <c r="O928" s="1" t="s">
        <v>1132</v>
      </c>
      <c r="P928" s="1">
        <v>9008</v>
      </c>
      <c r="Q928" s="1" t="s">
        <v>4600</v>
      </c>
      <c r="R928" s="1" t="s">
        <v>4597</v>
      </c>
      <c r="S928" s="1"/>
      <c r="T928" s="1" t="e">
        <v>#N/A</v>
      </c>
    </row>
    <row r="929" spans="1:20" x14ac:dyDescent="0.25">
      <c r="A929" t="s">
        <v>1702</v>
      </c>
      <c r="B929" t="s">
        <v>600</v>
      </c>
      <c r="C929" s="35">
        <v>28202</v>
      </c>
      <c r="D929" s="1" t="str">
        <f>LEFT(PLAYERIDMAP[[#This Row],[PLAYERNAME]],FIND(" ",PLAYERIDMAP[[#This Row],[PLAYERNAME]],1))</f>
        <v xml:space="preserve">Fernando </v>
      </c>
      <c r="E929" s="1" t="str">
        <f>MID(PLAYERIDMAP[PLAYERNAME],FIND(" ",PLAYERIDMAP[PLAYERNAME],1)+1,255)</f>
        <v>Rodney</v>
      </c>
      <c r="F929" t="s">
        <v>1039</v>
      </c>
      <c r="G929" t="s">
        <v>2163</v>
      </c>
      <c r="H929" s="2">
        <v>494</v>
      </c>
      <c r="I929">
        <v>407845</v>
      </c>
      <c r="J929" t="s">
        <v>600</v>
      </c>
      <c r="K929" s="1">
        <v>284634</v>
      </c>
      <c r="L929" s="1" t="s">
        <v>600</v>
      </c>
      <c r="M929" s="1" t="s">
        <v>4601</v>
      </c>
      <c r="N929" s="1" t="s">
        <v>4602</v>
      </c>
      <c r="O929" s="1" t="s">
        <v>1702</v>
      </c>
      <c r="P929" s="1">
        <v>6922</v>
      </c>
      <c r="Q929" s="1" t="s">
        <v>4603</v>
      </c>
      <c r="R929" s="1" t="s">
        <v>600</v>
      </c>
      <c r="S929" s="1">
        <v>5111</v>
      </c>
      <c r="T929" s="1" t="s">
        <v>600</v>
      </c>
    </row>
    <row r="930" spans="1:20" ht="15" customHeight="1" x14ac:dyDescent="0.25">
      <c r="A930" t="s">
        <v>1437</v>
      </c>
      <c r="B930" t="s">
        <v>352</v>
      </c>
      <c r="C930" s="35">
        <v>27602</v>
      </c>
      <c r="D930" s="1" t="str">
        <f>LEFT(PLAYERIDMAP[[#This Row],[PLAYERNAME]],FIND(" ",PLAYERIDMAP[[#This Row],[PLAYERNAME]],1))</f>
        <v xml:space="preserve">Alex </v>
      </c>
      <c r="E930" s="1" t="str">
        <f>MID(PLAYERIDMAP[PLAYERNAME],FIND(" ",PLAYERIDMAP[PLAYERNAME],1)+1,255)</f>
        <v>Rodriguez</v>
      </c>
      <c r="F930" t="s">
        <v>1044</v>
      </c>
      <c r="G930" t="s">
        <v>6</v>
      </c>
      <c r="H930" s="2">
        <v>1274</v>
      </c>
      <c r="I930">
        <v>121347</v>
      </c>
      <c r="J930" t="s">
        <v>352</v>
      </c>
      <c r="K930" s="1">
        <v>8023</v>
      </c>
      <c r="L930" s="1" t="s">
        <v>352</v>
      </c>
      <c r="M930" s="1" t="s">
        <v>4604</v>
      </c>
      <c r="N930" s="1" t="s">
        <v>4605</v>
      </c>
      <c r="O930" s="1" t="s">
        <v>1437</v>
      </c>
      <c r="P930" s="1">
        <v>5275</v>
      </c>
      <c r="Q930" s="1" t="s">
        <v>4606</v>
      </c>
      <c r="R930" s="1" t="s">
        <v>352</v>
      </c>
      <c r="S930" s="1">
        <v>3115</v>
      </c>
      <c r="T930" s="1" t="s">
        <v>352</v>
      </c>
    </row>
    <row r="931" spans="1:20" x14ac:dyDescent="0.25">
      <c r="A931" t="s">
        <v>2156</v>
      </c>
      <c r="B931" t="s">
        <v>4607</v>
      </c>
      <c r="C931" s="35">
        <v>32124</v>
      </c>
      <c r="D931" s="1" t="str">
        <f>LEFT(PLAYERIDMAP[[#This Row],[PLAYERNAME]],FIND(" ",PLAYERIDMAP[[#This Row],[PLAYERNAME]],1))</f>
        <v xml:space="preserve">Aneury </v>
      </c>
      <c r="E931" s="1" t="str">
        <f>MID(PLAYERIDMAP[PLAYERNAME],FIND(" ",PLAYERIDMAP[PLAYERNAME],1)+1,255)</f>
        <v>Rodriguez</v>
      </c>
      <c r="F931" t="s">
        <v>1053</v>
      </c>
      <c r="G931" t="s">
        <v>2163</v>
      </c>
      <c r="H931" s="2">
        <v>8948</v>
      </c>
      <c r="I931">
        <v>444553</v>
      </c>
      <c r="J931" t="s">
        <v>4607</v>
      </c>
      <c r="K931" s="1">
        <v>1787647</v>
      </c>
      <c r="L931" s="1" t="s">
        <v>4607</v>
      </c>
      <c r="M931" s="1" t="s">
        <v>4604</v>
      </c>
      <c r="N931" s="1" t="s">
        <v>4608</v>
      </c>
      <c r="O931" s="1" t="s">
        <v>2156</v>
      </c>
      <c r="P931" s="1">
        <v>8877</v>
      </c>
      <c r="Q931" s="1" t="s">
        <v>4609</v>
      </c>
      <c r="R931" s="1" t="s">
        <v>4607</v>
      </c>
      <c r="S931" s="1"/>
      <c r="T931" s="1" t="e">
        <v>#N/A</v>
      </c>
    </row>
    <row r="932" spans="1:20" ht="15" customHeight="1" x14ac:dyDescent="0.25">
      <c r="A932" t="s">
        <v>1948</v>
      </c>
      <c r="B932" t="s">
        <v>4610</v>
      </c>
      <c r="C932" s="35">
        <v>30851</v>
      </c>
      <c r="D932" s="1" t="str">
        <f>LEFT(PLAYERIDMAP[[#This Row],[PLAYERNAME]],FIND(" ",PLAYERIDMAP[[#This Row],[PLAYERNAME]],1))</f>
        <v xml:space="preserve">Fernando </v>
      </c>
      <c r="E932" s="1" t="str">
        <f>MID(PLAYERIDMAP[PLAYERNAME],FIND(" ",PLAYERIDMAP[PLAYERNAME],1)+1,255)</f>
        <v>Rodriguez</v>
      </c>
      <c r="F932" t="s">
        <v>1032</v>
      </c>
      <c r="G932" t="s">
        <v>2163</v>
      </c>
      <c r="H932" s="2">
        <v>7558</v>
      </c>
      <c r="I932">
        <v>451775</v>
      </c>
      <c r="J932" t="s">
        <v>4610</v>
      </c>
      <c r="K932" s="1">
        <v>1479781</v>
      </c>
      <c r="L932" s="1" t="s">
        <v>4610</v>
      </c>
      <c r="M932" s="1" t="s">
        <v>4611</v>
      </c>
      <c r="N932" s="1" t="s">
        <v>4612</v>
      </c>
      <c r="O932" s="1" t="s">
        <v>1948</v>
      </c>
      <c r="P932" s="1">
        <v>8460</v>
      </c>
      <c r="Q932" s="1" t="s">
        <v>4613</v>
      </c>
      <c r="R932" s="1" t="s">
        <v>4610</v>
      </c>
      <c r="S932" s="1"/>
      <c r="T932" s="1" t="e">
        <v>#N/A</v>
      </c>
    </row>
    <row r="933" spans="1:20" ht="15" customHeight="1" x14ac:dyDescent="0.25">
      <c r="A933" t="s">
        <v>1730</v>
      </c>
      <c r="B933" t="s">
        <v>743</v>
      </c>
      <c r="C933" s="35">
        <v>29958</v>
      </c>
      <c r="D933" s="1" t="str">
        <f>LEFT(PLAYERIDMAP[[#This Row],[PLAYERNAME]],FIND(" ",PLAYERIDMAP[[#This Row],[PLAYERNAME]],1))</f>
        <v xml:space="preserve">Francisco </v>
      </c>
      <c r="E933" s="1" t="str">
        <f>MID(PLAYERIDMAP[PLAYERNAME],FIND(" ",PLAYERIDMAP[PLAYERNAME],1)+1,255)</f>
        <v>Rodriguez</v>
      </c>
      <c r="F933" t="s">
        <v>1047</v>
      </c>
      <c r="G933" t="s">
        <v>2163</v>
      </c>
      <c r="H933" s="2">
        <v>1642</v>
      </c>
      <c r="I933">
        <v>408061</v>
      </c>
      <c r="J933" t="s">
        <v>743</v>
      </c>
      <c r="K933" s="1">
        <v>288981</v>
      </c>
      <c r="L933" s="1" t="s">
        <v>4614</v>
      </c>
      <c r="M933" s="1" t="s">
        <v>4611</v>
      </c>
      <c r="N933" s="1" t="s">
        <v>4615</v>
      </c>
      <c r="O933" s="1" t="s">
        <v>1730</v>
      </c>
      <c r="P933" s="1">
        <v>7029</v>
      </c>
      <c r="Q933" s="1" t="s">
        <v>4616</v>
      </c>
      <c r="R933" s="1" t="s">
        <v>743</v>
      </c>
      <c r="S933" s="1">
        <v>5357</v>
      </c>
      <c r="T933" s="1" t="s">
        <v>743</v>
      </c>
    </row>
    <row r="934" spans="1:20" x14ac:dyDescent="0.25">
      <c r="A934" t="s">
        <v>4617</v>
      </c>
      <c r="B934" t="s">
        <v>494</v>
      </c>
      <c r="C934" s="35">
        <v>31833</v>
      </c>
      <c r="D934" s="1" t="str">
        <f>LEFT(PLAYERIDMAP[[#This Row],[PLAYERNAME]],FIND(" ",PLAYERIDMAP[[#This Row],[PLAYERNAME]],1))</f>
        <v xml:space="preserve">Henry </v>
      </c>
      <c r="E934" s="1" t="str">
        <f>MID(PLAYERIDMAP[PLAYERNAME],FIND(" ",PLAYERIDMAP[PLAYERNAME],1)+1,255)</f>
        <v>Rodriguez</v>
      </c>
      <c r="F934" t="s">
        <v>1043</v>
      </c>
      <c r="G934" t="s">
        <v>2163</v>
      </c>
      <c r="H934" s="2">
        <v>7983</v>
      </c>
      <c r="I934">
        <v>469159</v>
      </c>
      <c r="J934" t="s">
        <v>494</v>
      </c>
      <c r="K934" s="1">
        <v>1392907</v>
      </c>
      <c r="L934" s="1" t="s">
        <v>494</v>
      </c>
      <c r="M934" s="1" t="s">
        <v>4618</v>
      </c>
      <c r="N934" s="1" t="s">
        <v>4619</v>
      </c>
      <c r="O934" s="1" t="s">
        <v>4617</v>
      </c>
      <c r="P934" s="1">
        <v>8603</v>
      </c>
      <c r="Q934" s="1" t="s">
        <v>4620</v>
      </c>
      <c r="R934" s="1" t="s">
        <v>494</v>
      </c>
      <c r="S934" s="1">
        <v>31331</v>
      </c>
      <c r="T934" s="1" t="s">
        <v>494</v>
      </c>
    </row>
    <row r="935" spans="1:20" x14ac:dyDescent="0.25">
      <c r="A935" t="s">
        <v>4621</v>
      </c>
      <c r="B935" t="s">
        <v>494</v>
      </c>
      <c r="C935" s="35">
        <v>32913</v>
      </c>
      <c r="D935" s="1" t="str">
        <f>LEFT(PLAYERIDMAP[[#This Row],[PLAYERNAME]],FIND(" ",PLAYERIDMAP[[#This Row],[PLAYERNAME]],1))</f>
        <v xml:space="preserve">Henry </v>
      </c>
      <c r="E935" s="1" t="str">
        <f>MID(PLAYERIDMAP[PLAYERNAME],FIND(" ",PLAYERIDMAP[PLAYERNAME],1)+1,255)</f>
        <v>Rodriguez</v>
      </c>
      <c r="F935" t="s">
        <v>1040</v>
      </c>
      <c r="G935" t="s">
        <v>5</v>
      </c>
      <c r="H935" s="2">
        <v>6371</v>
      </c>
      <c r="I935">
        <v>514719</v>
      </c>
      <c r="J935" t="s">
        <v>494</v>
      </c>
      <c r="K935" s="1">
        <v>1808508</v>
      </c>
      <c r="L935" s="1" t="s">
        <v>494</v>
      </c>
      <c r="M935" s="3" t="s">
        <v>2205</v>
      </c>
      <c r="N935" s="3" t="s">
        <v>2205</v>
      </c>
      <c r="O935" s="1" t="s">
        <v>4621</v>
      </c>
      <c r="P935" s="1">
        <v>9284</v>
      </c>
      <c r="Q935" s="1" t="s">
        <v>4620</v>
      </c>
      <c r="R935" s="1" t="s">
        <v>494</v>
      </c>
      <c r="S935" s="1">
        <v>31331</v>
      </c>
      <c r="T935" s="1" t="s">
        <v>494</v>
      </c>
    </row>
    <row r="936" spans="1:20" ht="15" customHeight="1" x14ac:dyDescent="0.25">
      <c r="A936" t="s">
        <v>1483</v>
      </c>
      <c r="B936" t="s">
        <v>318</v>
      </c>
      <c r="C936" s="35">
        <v>31163</v>
      </c>
      <c r="D936" s="1" t="str">
        <f>LEFT(PLAYERIDMAP[[#This Row],[PLAYERNAME]],FIND(" ",PLAYERIDMAP[[#This Row],[PLAYERNAME]],1))</f>
        <v xml:space="preserve">Sean </v>
      </c>
      <c r="E936" s="1" t="str">
        <f>MID(PLAYERIDMAP[PLAYERNAME],FIND(" ",PLAYERIDMAP[PLAYERNAME],1)+1,255)</f>
        <v>Rodriguez</v>
      </c>
      <c r="F936" t="s">
        <v>1039</v>
      </c>
      <c r="G936" t="s">
        <v>1219</v>
      </c>
      <c r="H936" s="2">
        <v>6589</v>
      </c>
      <c r="I936">
        <v>446481</v>
      </c>
      <c r="J936" t="s">
        <v>318</v>
      </c>
      <c r="K936" s="1">
        <v>490329</v>
      </c>
      <c r="L936" s="1" t="s">
        <v>318</v>
      </c>
      <c r="M936" s="1" t="s">
        <v>4622</v>
      </c>
      <c r="N936" s="1" t="s">
        <v>4623</v>
      </c>
      <c r="O936" s="1" t="s">
        <v>1483</v>
      </c>
      <c r="P936" s="1">
        <v>8224</v>
      </c>
      <c r="Q936" s="1" t="s">
        <v>4624</v>
      </c>
      <c r="R936" s="1" t="s">
        <v>318</v>
      </c>
      <c r="S936" s="1">
        <v>29105</v>
      </c>
      <c r="T936" s="1" t="s">
        <v>318</v>
      </c>
    </row>
    <row r="937" spans="1:20" ht="15" customHeight="1" x14ac:dyDescent="0.25">
      <c r="A937" t="s">
        <v>1969</v>
      </c>
      <c r="B937" t="s">
        <v>688</v>
      </c>
      <c r="C937" s="35">
        <v>33344</v>
      </c>
      <c r="D937" s="1" t="str">
        <f>LEFT(PLAYERIDMAP[[#This Row],[PLAYERNAME]],FIND(" ",PLAYERIDMAP[[#This Row],[PLAYERNAME]],1))</f>
        <v xml:space="preserve">Paco </v>
      </c>
      <c r="E937" s="1" t="str">
        <f>MID(PLAYERIDMAP[PLAYERNAME],FIND(" ",PLAYERIDMAP[PLAYERNAME],1)+1,255)</f>
        <v>Rodriguez</v>
      </c>
      <c r="F937" t="s">
        <v>1045</v>
      </c>
      <c r="G937" t="s">
        <v>2163</v>
      </c>
      <c r="H937" s="2">
        <v>13398</v>
      </c>
      <c r="I937">
        <v>572089</v>
      </c>
      <c r="J937" t="s">
        <v>688</v>
      </c>
      <c r="K937" s="1">
        <v>2011399</v>
      </c>
      <c r="L937" s="1" t="s">
        <v>4625</v>
      </c>
      <c r="M937" s="3" t="s">
        <v>2205</v>
      </c>
      <c r="N937" s="3" t="s">
        <v>2205</v>
      </c>
      <c r="O937" s="1" t="s">
        <v>1969</v>
      </c>
      <c r="P937" s="1">
        <v>9306</v>
      </c>
      <c r="Q937" s="1" t="s">
        <v>4626</v>
      </c>
      <c r="R937" s="1" t="s">
        <v>688</v>
      </c>
      <c r="S937" s="1">
        <v>32579</v>
      </c>
      <c r="T937" s="1" t="s">
        <v>688</v>
      </c>
    </row>
    <row r="938" spans="1:20" x14ac:dyDescent="0.25">
      <c r="A938" t="s">
        <v>1733</v>
      </c>
      <c r="B938" t="s">
        <v>760</v>
      </c>
      <c r="C938" s="35">
        <v>28873</v>
      </c>
      <c r="D938" s="1" t="str">
        <f>LEFT(PLAYERIDMAP[[#This Row],[PLAYERNAME]],FIND(" ",PLAYERIDMAP[[#This Row],[PLAYERNAME]],1))</f>
        <v xml:space="preserve">Wandy </v>
      </c>
      <c r="E938" s="1" t="str">
        <f>MID(PLAYERIDMAP[PLAYERNAME],FIND(" ",PLAYERIDMAP[PLAYERNAME],1)+1,255)</f>
        <v>Rodriguez</v>
      </c>
      <c r="F938" t="s">
        <v>1048</v>
      </c>
      <c r="G938" t="s">
        <v>2163</v>
      </c>
      <c r="H938" s="2">
        <v>2586</v>
      </c>
      <c r="I938">
        <v>434643</v>
      </c>
      <c r="J938" t="s">
        <v>760</v>
      </c>
      <c r="K938" s="1">
        <v>533047</v>
      </c>
      <c r="L938" s="1" t="s">
        <v>760</v>
      </c>
      <c r="M938" s="1" t="s">
        <v>4627</v>
      </c>
      <c r="N938" s="1" t="s">
        <v>4628</v>
      </c>
      <c r="O938" s="1" t="s">
        <v>1733</v>
      </c>
      <c r="P938" s="1">
        <v>7552</v>
      </c>
      <c r="Q938" s="1" t="s">
        <v>4629</v>
      </c>
      <c r="R938" s="1" t="s">
        <v>760</v>
      </c>
      <c r="S938" s="1">
        <v>6286</v>
      </c>
      <c r="T938" s="1" t="s">
        <v>760</v>
      </c>
    </row>
    <row r="939" spans="1:20" x14ac:dyDescent="0.25">
      <c r="A939" t="s">
        <v>1868</v>
      </c>
      <c r="B939" t="s">
        <v>889</v>
      </c>
      <c r="C939" s="35">
        <v>31273</v>
      </c>
      <c r="D939" s="1" t="str">
        <f>LEFT(PLAYERIDMAP[[#This Row],[PLAYERNAME]],FIND(" ",PLAYERIDMAP[[#This Row],[PLAYERNAME]],1))</f>
        <v xml:space="preserve">Esmil </v>
      </c>
      <c r="E939" s="1" t="str">
        <f>MID(PLAYERIDMAP[PLAYERNAME],FIND(" ",PLAYERIDMAP[PLAYERNAME],1)+1,255)</f>
        <v>Rogers</v>
      </c>
      <c r="F939" t="s">
        <v>1038</v>
      </c>
      <c r="G939" t="s">
        <v>2163</v>
      </c>
      <c r="H939" s="2">
        <v>6317</v>
      </c>
      <c r="I939">
        <v>469134</v>
      </c>
      <c r="J939" t="s">
        <v>889</v>
      </c>
      <c r="K939" s="1">
        <v>1392908</v>
      </c>
      <c r="L939" s="1" t="s">
        <v>889</v>
      </c>
      <c r="M939" s="1" t="s">
        <v>4630</v>
      </c>
      <c r="N939" s="1" t="s">
        <v>4631</v>
      </c>
      <c r="O939" s="1" t="s">
        <v>1868</v>
      </c>
      <c r="P939" s="1">
        <v>8595</v>
      </c>
      <c r="Q939" s="1" t="s">
        <v>4632</v>
      </c>
      <c r="R939" s="1" t="s">
        <v>889</v>
      </c>
      <c r="S939" s="1">
        <v>30008</v>
      </c>
      <c r="T939" s="1" t="s">
        <v>889</v>
      </c>
    </row>
    <row r="940" spans="1:20" ht="15" customHeight="1" x14ac:dyDescent="0.25">
      <c r="A940" t="s">
        <v>2121</v>
      </c>
      <c r="B940" t="s">
        <v>4633</v>
      </c>
      <c r="C940" s="35">
        <v>31442</v>
      </c>
      <c r="D940" s="1" t="str">
        <f>LEFT(PLAYERIDMAP[[#This Row],[PLAYERNAME]],FIND(" ",PLAYERIDMAP[[#This Row],[PLAYERNAME]],1))</f>
        <v xml:space="preserve">Mark </v>
      </c>
      <c r="E940" s="1" t="str">
        <f>MID(PLAYERIDMAP[PLAYERNAME],FIND(" ",PLAYERIDMAP[PLAYERNAME],1)+1,255)</f>
        <v>Rogers</v>
      </c>
      <c r="F940" t="s">
        <v>1047</v>
      </c>
      <c r="G940" t="s">
        <v>2163</v>
      </c>
      <c r="H940" s="2">
        <v>4083</v>
      </c>
      <c r="I940">
        <v>449161</v>
      </c>
      <c r="J940" t="s">
        <v>4633</v>
      </c>
      <c r="K940" s="1">
        <v>1179744</v>
      </c>
      <c r="L940" s="1" t="s">
        <v>4633</v>
      </c>
      <c r="M940" s="1" t="s">
        <v>4634</v>
      </c>
      <c r="N940" s="1" t="s">
        <v>4635</v>
      </c>
      <c r="O940" s="1" t="s">
        <v>2121</v>
      </c>
      <c r="P940" s="1">
        <v>8826</v>
      </c>
      <c r="Q940" s="1" t="s">
        <v>4636</v>
      </c>
      <c r="R940" s="1" t="s">
        <v>4633</v>
      </c>
      <c r="S940" s="1"/>
      <c r="T940" s="1" t="e">
        <v>#N/A</v>
      </c>
    </row>
    <row r="941" spans="1:20" ht="15" customHeight="1" x14ac:dyDescent="0.25">
      <c r="A941" t="s">
        <v>1242</v>
      </c>
      <c r="B941" t="s">
        <v>150</v>
      </c>
      <c r="C941" s="35">
        <v>28821</v>
      </c>
      <c r="D941" s="1" t="str">
        <f>LEFT(PLAYERIDMAP[[#This Row],[PLAYERNAME]],FIND(" ",PLAYERIDMAP[[#This Row],[PLAYERNAME]],1))</f>
        <v xml:space="preserve">Jimmy </v>
      </c>
      <c r="E941" s="1" t="str">
        <f>MID(PLAYERIDMAP[PLAYERNAME],FIND(" ",PLAYERIDMAP[PLAYERNAME],1)+1,255)</f>
        <v>Rollins</v>
      </c>
      <c r="F941" t="s">
        <v>1054</v>
      </c>
      <c r="G941" t="s">
        <v>1219</v>
      </c>
      <c r="H941" s="2">
        <v>971</v>
      </c>
      <c r="I941">
        <v>276519</v>
      </c>
      <c r="J941" t="s">
        <v>150</v>
      </c>
      <c r="K941" s="1">
        <v>132668</v>
      </c>
      <c r="L941" s="1" t="s">
        <v>150</v>
      </c>
      <c r="M941" s="1" t="s">
        <v>4637</v>
      </c>
      <c r="N941" s="1" t="s">
        <v>4638</v>
      </c>
      <c r="O941" s="1" t="s">
        <v>1242</v>
      </c>
      <c r="P941" s="1">
        <v>6419</v>
      </c>
      <c r="Q941" s="1" t="s">
        <v>4639</v>
      </c>
      <c r="R941" s="1" t="s">
        <v>150</v>
      </c>
      <c r="S941" s="1">
        <v>4258</v>
      </c>
      <c r="T941" s="1" t="s">
        <v>150</v>
      </c>
    </row>
    <row r="942" spans="1:20" ht="15" customHeight="1" x14ac:dyDescent="0.25">
      <c r="A942" t="s">
        <v>1777</v>
      </c>
      <c r="B942" t="s">
        <v>1006</v>
      </c>
      <c r="C942" s="35">
        <v>30992</v>
      </c>
      <c r="D942" s="1" t="str">
        <f>LEFT(PLAYERIDMAP[[#This Row],[PLAYERNAME]],FIND(" ",PLAYERIDMAP[[#This Row],[PLAYERNAME]],1))</f>
        <v xml:space="preserve">Ricky </v>
      </c>
      <c r="E942" s="1" t="str">
        <f>MID(PLAYERIDMAP[PLAYERNAME],FIND(" ",PLAYERIDMAP[PLAYERNAME],1)+1,255)</f>
        <v>Romero</v>
      </c>
      <c r="F942" t="s">
        <v>1037</v>
      </c>
      <c r="G942" t="s">
        <v>2163</v>
      </c>
      <c r="H942" s="2">
        <v>3403</v>
      </c>
      <c r="I942">
        <v>460069</v>
      </c>
      <c r="J942" t="s">
        <v>1006</v>
      </c>
      <c r="K942" s="1">
        <v>585626</v>
      </c>
      <c r="L942" s="1" t="s">
        <v>1006</v>
      </c>
      <c r="M942" s="1" t="s">
        <v>4640</v>
      </c>
      <c r="N942" s="1" t="s">
        <v>4641</v>
      </c>
      <c r="O942" s="1" t="s">
        <v>1777</v>
      </c>
      <c r="P942" s="1">
        <v>8424</v>
      </c>
      <c r="Q942" s="1" t="s">
        <v>4642</v>
      </c>
      <c r="R942" s="1" t="s">
        <v>1006</v>
      </c>
      <c r="S942" s="1">
        <v>30025</v>
      </c>
      <c r="T942" s="1" t="s">
        <v>1006</v>
      </c>
    </row>
    <row r="943" spans="1:20" x14ac:dyDescent="0.25">
      <c r="A943" t="s">
        <v>1447</v>
      </c>
      <c r="B943" t="s">
        <v>402</v>
      </c>
      <c r="C943" s="35">
        <v>31405</v>
      </c>
      <c r="D943" s="1" t="str">
        <f>LEFT(PLAYERIDMAP[[#This Row],[PLAYERNAME]],FIND(" ",PLAYERIDMAP[[#This Row],[PLAYERNAME]],1))</f>
        <v xml:space="preserve">Andrew </v>
      </c>
      <c r="E943" s="1" t="str">
        <f>MID(PLAYERIDMAP[PLAYERNAME],FIND(" ",PLAYERIDMAP[PLAYERNAME],1)+1,255)</f>
        <v>Romine</v>
      </c>
      <c r="F943" t="s">
        <v>1035</v>
      </c>
      <c r="G943" t="s">
        <v>6</v>
      </c>
      <c r="H943" s="2">
        <v>1159</v>
      </c>
      <c r="I943">
        <v>461865</v>
      </c>
      <c r="J943" t="s">
        <v>402</v>
      </c>
      <c r="K943" s="1">
        <v>1599178</v>
      </c>
      <c r="L943" s="1" t="s">
        <v>402</v>
      </c>
      <c r="M943" s="3" t="s">
        <v>2205</v>
      </c>
      <c r="N943" s="1" t="s">
        <v>4643</v>
      </c>
      <c r="O943" s="1" t="s">
        <v>1447</v>
      </c>
      <c r="P943" s="1">
        <v>8842</v>
      </c>
      <c r="Q943" s="1" t="s">
        <v>4644</v>
      </c>
      <c r="R943" s="1" t="s">
        <v>402</v>
      </c>
      <c r="S943" s="1">
        <v>29330</v>
      </c>
      <c r="T943" s="1" t="s">
        <v>402</v>
      </c>
    </row>
    <row r="944" spans="1:20" x14ac:dyDescent="0.25">
      <c r="A944" t="s">
        <v>1686</v>
      </c>
      <c r="B944" t="s">
        <v>590</v>
      </c>
      <c r="C944" s="35">
        <v>30379</v>
      </c>
      <c r="D944" s="1" t="str">
        <f>LEFT(PLAYERIDMAP[[#This Row],[PLAYERNAME]],FIND(" ",PLAYERIDMAP[[#This Row],[PLAYERNAME]],1))</f>
        <v xml:space="preserve">Sergio </v>
      </c>
      <c r="E944" s="1" t="str">
        <f>MID(PLAYERIDMAP[PLAYERNAME],FIND(" ",PLAYERIDMAP[PLAYERNAME],1)+1,255)</f>
        <v>Romo</v>
      </c>
      <c r="F944" t="s">
        <v>13</v>
      </c>
      <c r="G944" t="s">
        <v>2163</v>
      </c>
      <c r="H944" s="2">
        <v>9817</v>
      </c>
      <c r="I944">
        <v>489265</v>
      </c>
      <c r="J944" t="s">
        <v>590</v>
      </c>
      <c r="K944" s="1">
        <v>1587078</v>
      </c>
      <c r="L944" s="1" t="s">
        <v>590</v>
      </c>
      <c r="M944" s="1" t="s">
        <v>4645</v>
      </c>
      <c r="N944" s="1" t="s">
        <v>4646</v>
      </c>
      <c r="O944" s="1" t="s">
        <v>1686</v>
      </c>
      <c r="P944" s="1">
        <v>8282</v>
      </c>
      <c r="Q944" s="1" t="s">
        <v>4647</v>
      </c>
      <c r="R944" s="1" t="s">
        <v>590</v>
      </c>
      <c r="S944" s="1">
        <v>29168</v>
      </c>
      <c r="T944" s="1" t="s">
        <v>590</v>
      </c>
    </row>
    <row r="945" spans="1:20" ht="15" customHeight="1" x14ac:dyDescent="0.25">
      <c r="A945" t="s">
        <v>1903</v>
      </c>
      <c r="B945" t="s">
        <v>823</v>
      </c>
      <c r="C945" s="35">
        <v>33216</v>
      </c>
      <c r="D945" s="1" t="str">
        <f>LEFT(PLAYERIDMAP[[#This Row],[PLAYERNAME]],FIND(" ",PLAYERIDMAP[[#This Row],[PLAYERNAME]],1))</f>
        <v xml:space="preserve">Bruce </v>
      </c>
      <c r="E945" s="1" t="str">
        <f>MID(PLAYERIDMAP[PLAYERNAME],FIND(" ",PLAYERIDMAP[PLAYERNAME],1)+1,255)</f>
        <v>Rondon</v>
      </c>
      <c r="F945" t="s">
        <v>1030</v>
      </c>
      <c r="G945" t="s">
        <v>2163</v>
      </c>
      <c r="H945" s="2">
        <v>5766</v>
      </c>
      <c r="I945">
        <v>541652</v>
      </c>
      <c r="J945" t="s">
        <v>823</v>
      </c>
      <c r="K945" s="1">
        <v>1956424</v>
      </c>
      <c r="L945" s="1" t="s">
        <v>823</v>
      </c>
      <c r="M945" s="3" t="s">
        <v>2205</v>
      </c>
      <c r="N945" s="3" t="s">
        <v>2205</v>
      </c>
      <c r="O945" s="1" t="s">
        <v>1903</v>
      </c>
      <c r="P945" s="1">
        <v>9315</v>
      </c>
      <c r="Q945" s="1" t="s">
        <v>4648</v>
      </c>
      <c r="R945" s="1" t="s">
        <v>823</v>
      </c>
      <c r="S945" s="1">
        <v>31943</v>
      </c>
      <c r="T945" s="1" t="s">
        <v>823</v>
      </c>
    </row>
    <row r="946" spans="1:20" ht="15" customHeight="1" x14ac:dyDescent="0.25">
      <c r="A946" t="s">
        <v>4649</v>
      </c>
      <c r="B946" t="s">
        <v>4650</v>
      </c>
      <c r="C946" s="35">
        <v>32199</v>
      </c>
      <c r="D946" s="1" t="str">
        <f>LEFT(PLAYERIDMAP[[#This Row],[PLAYERNAME]],FIND(" ",PLAYERIDMAP[[#This Row],[PLAYERNAME]],1))</f>
        <v xml:space="preserve">Hector </v>
      </c>
      <c r="E946" s="1" t="str">
        <f>MID(PLAYERIDMAP[PLAYERNAME],FIND(" ",PLAYERIDMAP[PLAYERNAME],1)+1,255)</f>
        <v>Rondon</v>
      </c>
      <c r="F946" s="4" t="s">
        <v>2205</v>
      </c>
      <c r="G946" s="4" t="s">
        <v>2205</v>
      </c>
      <c r="H946" s="2" t="s">
        <v>4651</v>
      </c>
      <c r="I946">
        <v>444468</v>
      </c>
      <c r="J946" t="s">
        <v>4650</v>
      </c>
      <c r="K946" s="3" t="s">
        <v>2205</v>
      </c>
      <c r="L946" s="3" t="s">
        <v>2205</v>
      </c>
      <c r="M946" s="3" t="s">
        <v>2205</v>
      </c>
      <c r="N946" s="3" t="s">
        <v>2205</v>
      </c>
      <c r="O946" s="3" t="s">
        <v>2205</v>
      </c>
      <c r="P946" s="1">
        <v>8631</v>
      </c>
      <c r="Q946" s="1" t="s">
        <v>4652</v>
      </c>
      <c r="R946" s="1" t="s">
        <v>4650</v>
      </c>
      <c r="S946" s="1">
        <v>30089</v>
      </c>
      <c r="T946" s="1" t="s">
        <v>4650</v>
      </c>
    </row>
    <row r="947" spans="1:20" x14ac:dyDescent="0.25">
      <c r="A947" t="s">
        <v>1850</v>
      </c>
      <c r="B947" t="s">
        <v>634</v>
      </c>
      <c r="C947" s="35">
        <v>29681</v>
      </c>
      <c r="D947" s="1" t="str">
        <f>LEFT(PLAYERIDMAP[[#This Row],[PLAYERNAME]],FIND(" ",PLAYERIDMAP[[#This Row],[PLAYERNAME]],1))</f>
        <v xml:space="preserve">Jorge </v>
      </c>
      <c r="E947" s="1" t="str">
        <f>MID(PLAYERIDMAP[PLAYERNAME],FIND(" ",PLAYERIDMAP[PLAYERNAME],1)+1,255)</f>
        <v>de la Rosa</v>
      </c>
      <c r="F947" t="s">
        <v>1038</v>
      </c>
      <c r="G947" t="s">
        <v>2163</v>
      </c>
      <c r="H947" s="2">
        <v>2047</v>
      </c>
      <c r="I947">
        <v>407822</v>
      </c>
      <c r="J947" t="s">
        <v>4653</v>
      </c>
      <c r="K947" s="1">
        <v>284591</v>
      </c>
      <c r="L947" s="1" t="s">
        <v>4653</v>
      </c>
      <c r="M947" s="1" t="s">
        <v>4654</v>
      </c>
      <c r="N947" s="1" t="s">
        <v>4655</v>
      </c>
      <c r="O947" s="1" t="s">
        <v>1850</v>
      </c>
      <c r="P947" s="1">
        <v>7281</v>
      </c>
      <c r="Q947" s="1" t="s">
        <v>4656</v>
      </c>
      <c r="R947" s="1" t="s">
        <v>4653</v>
      </c>
      <c r="S947" s="1">
        <v>5906</v>
      </c>
      <c r="T947" s="1" t="s">
        <v>4653</v>
      </c>
    </row>
    <row r="948" spans="1:20" x14ac:dyDescent="0.25">
      <c r="A948" t="s">
        <v>1400</v>
      </c>
      <c r="B948" t="s">
        <v>389</v>
      </c>
      <c r="C948" s="35">
        <v>30456</v>
      </c>
      <c r="D948" s="1" t="str">
        <f>LEFT(PLAYERIDMAP[[#This Row],[PLAYERNAME]],FIND(" ",PLAYERIDMAP[[#This Row],[PLAYERNAME]],1))</f>
        <v xml:space="preserve">Adam </v>
      </c>
      <c r="E948" s="1" t="str">
        <f>MID(PLAYERIDMAP[PLAYERNAME],FIND(" ",PLAYERIDMAP[PLAYERNAME],1)+1,255)</f>
        <v>Rosales</v>
      </c>
      <c r="F948" t="s">
        <v>1032</v>
      </c>
      <c r="G948" t="s">
        <v>5</v>
      </c>
      <c r="H948" s="2">
        <v>9682</v>
      </c>
      <c r="I948">
        <v>489267</v>
      </c>
      <c r="J948" t="s">
        <v>389</v>
      </c>
      <c r="K948" s="1">
        <v>1102977</v>
      </c>
      <c r="L948" s="1" t="s">
        <v>389</v>
      </c>
      <c r="M948" s="1" t="s">
        <v>4657</v>
      </c>
      <c r="N948" s="1" t="s">
        <v>4658</v>
      </c>
      <c r="O948" s="1" t="s">
        <v>1400</v>
      </c>
      <c r="P948" s="1">
        <v>8320</v>
      </c>
      <c r="Q948" s="1" t="s">
        <v>4659</v>
      </c>
      <c r="R948" s="1" t="s">
        <v>389</v>
      </c>
      <c r="S948" s="1">
        <v>29206</v>
      </c>
      <c r="T948" s="1" t="s">
        <v>389</v>
      </c>
    </row>
    <row r="949" spans="1:20" x14ac:dyDescent="0.25">
      <c r="A949" t="s">
        <v>1262</v>
      </c>
      <c r="B949" t="s">
        <v>71</v>
      </c>
      <c r="C949" s="35">
        <v>32562</v>
      </c>
      <c r="D949" s="1" t="str">
        <f>LEFT(PLAYERIDMAP[[#This Row],[PLAYERNAME]],FIND(" ",PLAYERIDMAP[[#This Row],[PLAYERNAME]],1))</f>
        <v xml:space="preserve">Wilin </v>
      </c>
      <c r="E949" s="1" t="str">
        <f>MID(PLAYERIDMAP[PLAYERNAME],FIND(" ",PLAYERIDMAP[PLAYERNAME],1)+1,255)</f>
        <v>Rosario</v>
      </c>
      <c r="F949" t="s">
        <v>1038</v>
      </c>
      <c r="G949" t="s">
        <v>1215</v>
      </c>
      <c r="H949" s="2">
        <v>8002</v>
      </c>
      <c r="I949">
        <v>501647</v>
      </c>
      <c r="J949" t="s">
        <v>71</v>
      </c>
      <c r="K949" s="1">
        <v>1663024</v>
      </c>
      <c r="L949" s="1" t="s">
        <v>71</v>
      </c>
      <c r="M949" s="3" t="s">
        <v>2205</v>
      </c>
      <c r="N949" s="1" t="s">
        <v>4660</v>
      </c>
      <c r="O949" s="1" t="s">
        <v>1262</v>
      </c>
      <c r="P949" s="1">
        <v>8854</v>
      </c>
      <c r="Q949" s="1" t="s">
        <v>4661</v>
      </c>
      <c r="R949" s="1" t="s">
        <v>71</v>
      </c>
      <c r="S949" s="1">
        <v>30197</v>
      </c>
      <c r="T949" s="1" t="s">
        <v>71</v>
      </c>
    </row>
    <row r="950" spans="1:20" x14ac:dyDescent="0.25">
      <c r="A950" t="s">
        <v>2125</v>
      </c>
      <c r="B950" t="s">
        <v>4662</v>
      </c>
      <c r="C950" s="35">
        <v>32060</v>
      </c>
      <c r="D950" s="1" t="str">
        <f>LEFT(PLAYERIDMAP[[#This Row],[PLAYERNAME]],FIND(" ",PLAYERIDMAP[[#This Row],[PLAYERNAME]],1))</f>
        <v xml:space="preserve">Daniel </v>
      </c>
      <c r="E950" s="1" t="str">
        <f>MID(PLAYERIDMAP[PLAYERNAME],FIND(" ",PLAYERIDMAP[PLAYERNAME],1)+1,255)</f>
        <v>Rosenbaum</v>
      </c>
      <c r="F950" t="s">
        <v>1038</v>
      </c>
      <c r="G950" t="s">
        <v>2163</v>
      </c>
      <c r="H950" s="2" t="s">
        <v>4663</v>
      </c>
      <c r="I950">
        <v>572095</v>
      </c>
      <c r="J950" t="s">
        <v>4662</v>
      </c>
      <c r="K950" s="3" t="s">
        <v>2205</v>
      </c>
      <c r="L950" s="3" t="s">
        <v>2205</v>
      </c>
      <c r="M950" s="3" t="s">
        <v>2205</v>
      </c>
      <c r="N950" s="3" t="s">
        <v>2205</v>
      </c>
      <c r="O950" s="3" t="s">
        <v>2205</v>
      </c>
      <c r="P950" s="3" t="s">
        <v>2205</v>
      </c>
      <c r="Q950" s="3" t="s">
        <v>2205</v>
      </c>
      <c r="R950" s="3" t="s">
        <v>2205</v>
      </c>
      <c r="S950" s="3"/>
      <c r="T950" s="1" t="e">
        <v>#N/A</v>
      </c>
    </row>
    <row r="951" spans="1:20" ht="15" customHeight="1" x14ac:dyDescent="0.25">
      <c r="A951" t="s">
        <v>1824</v>
      </c>
      <c r="B951" t="s">
        <v>663</v>
      </c>
      <c r="C951" s="35">
        <v>33022</v>
      </c>
      <c r="D951" s="1" t="str">
        <f>LEFT(PLAYERIDMAP[[#This Row],[PLAYERNAME]],FIND(" ",PLAYERIDMAP[[#This Row],[PLAYERNAME]],1))</f>
        <v xml:space="preserve">Trevor </v>
      </c>
      <c r="E951" s="1" t="str">
        <f>MID(PLAYERIDMAP[PLAYERNAME],FIND(" ",PLAYERIDMAP[PLAYERNAME],1)+1,255)</f>
        <v>Rosenthal</v>
      </c>
      <c r="F951" t="s">
        <v>1031</v>
      </c>
      <c r="G951" t="s">
        <v>2163</v>
      </c>
      <c r="H951" s="2">
        <v>10745</v>
      </c>
      <c r="I951">
        <v>572096</v>
      </c>
      <c r="J951" t="s">
        <v>663</v>
      </c>
      <c r="K951" s="1">
        <v>1937341</v>
      </c>
      <c r="L951" s="1" t="s">
        <v>663</v>
      </c>
      <c r="M951" s="1" t="s">
        <v>4664</v>
      </c>
      <c r="N951" s="3" t="s">
        <v>2205</v>
      </c>
      <c r="O951" s="1" t="s">
        <v>1824</v>
      </c>
      <c r="P951" s="1">
        <v>9240</v>
      </c>
      <c r="Q951" s="1" t="s">
        <v>4665</v>
      </c>
      <c r="R951" s="1" t="s">
        <v>663</v>
      </c>
      <c r="S951" s="1">
        <v>31945</v>
      </c>
      <c r="T951" s="1" t="s">
        <v>663</v>
      </c>
    </row>
    <row r="952" spans="1:20" x14ac:dyDescent="0.25">
      <c r="A952" t="s">
        <v>1176</v>
      </c>
      <c r="B952" t="s">
        <v>266</v>
      </c>
      <c r="C952" s="35">
        <v>29578</v>
      </c>
      <c r="D952" s="1" t="str">
        <f>LEFT(PLAYERIDMAP[[#This Row],[PLAYERNAME]],FIND(" ",PLAYERIDMAP[[#This Row],[PLAYERNAME]],1))</f>
        <v xml:space="preserve">Cody </v>
      </c>
      <c r="E952" s="1" t="str">
        <f>MID(PLAYERIDMAP[PLAYERNAME],FIND(" ",PLAYERIDMAP[PLAYERNAME],1)+1,255)</f>
        <v>Ross</v>
      </c>
      <c r="F952" t="s">
        <v>1042</v>
      </c>
      <c r="G952" t="s">
        <v>1222</v>
      </c>
      <c r="H952" s="2">
        <v>1760</v>
      </c>
      <c r="I952">
        <v>425496</v>
      </c>
      <c r="J952" t="s">
        <v>266</v>
      </c>
      <c r="K952" s="1">
        <v>181896</v>
      </c>
      <c r="L952" s="1" t="s">
        <v>266</v>
      </c>
      <c r="M952" s="1" t="s">
        <v>4666</v>
      </c>
      <c r="N952" s="1" t="s">
        <v>4667</v>
      </c>
      <c r="O952" s="1" t="s">
        <v>1176</v>
      </c>
      <c r="P952" s="1">
        <v>7053</v>
      </c>
      <c r="Q952" s="1" t="s">
        <v>4668</v>
      </c>
      <c r="R952" s="1" t="s">
        <v>266</v>
      </c>
      <c r="S952" s="1">
        <v>5404</v>
      </c>
      <c r="T952" s="1" t="s">
        <v>266</v>
      </c>
    </row>
    <row r="953" spans="1:20" x14ac:dyDescent="0.25">
      <c r="A953" t="s">
        <v>1289</v>
      </c>
      <c r="B953" t="s">
        <v>386</v>
      </c>
      <c r="C953" s="35">
        <v>28203</v>
      </c>
      <c r="D953" s="1" t="str">
        <f>LEFT(PLAYERIDMAP[[#This Row],[PLAYERNAME]],FIND(" ",PLAYERIDMAP[[#This Row],[PLAYERNAME]],1))</f>
        <v xml:space="preserve">David </v>
      </c>
      <c r="E953" s="1" t="str">
        <f>MID(PLAYERIDMAP[PLAYERNAME],FIND(" ",PLAYERIDMAP[PLAYERNAME],1)+1,255)</f>
        <v>Ross</v>
      </c>
      <c r="F953" t="s">
        <v>1029</v>
      </c>
      <c r="G953" t="s">
        <v>1215</v>
      </c>
      <c r="H953" s="2">
        <v>1551</v>
      </c>
      <c r="I953">
        <v>424325</v>
      </c>
      <c r="J953" t="s">
        <v>386</v>
      </c>
      <c r="K953" s="1">
        <v>288982</v>
      </c>
      <c r="L953" s="1" t="s">
        <v>386</v>
      </c>
      <c r="M953" s="1" t="s">
        <v>4669</v>
      </c>
      <c r="N953" s="1" t="s">
        <v>4670</v>
      </c>
      <c r="O953" s="1" t="s">
        <v>1289</v>
      </c>
      <c r="P953" s="1">
        <v>6956</v>
      </c>
      <c r="Q953" s="1" t="s">
        <v>4671</v>
      </c>
      <c r="R953" s="1" t="s">
        <v>386</v>
      </c>
      <c r="S953" s="1">
        <v>5206</v>
      </c>
      <c r="T953" s="1" t="s">
        <v>386</v>
      </c>
    </row>
    <row r="954" spans="1:20" x14ac:dyDescent="0.25">
      <c r="A954" t="s">
        <v>1859</v>
      </c>
      <c r="B954" t="s">
        <v>740</v>
      </c>
      <c r="C954" s="35">
        <v>32683</v>
      </c>
      <c r="D954" s="1" t="str">
        <f>LEFT(PLAYERIDMAP[[#This Row],[PLAYERNAME]],FIND(" ",PLAYERIDMAP[[#This Row],[PLAYERNAME]],1))</f>
        <v xml:space="preserve">Robbie </v>
      </c>
      <c r="E954" s="1" t="str">
        <f>MID(PLAYERIDMAP[PLAYERNAME],FIND(" ",PLAYERIDMAP[PLAYERNAME],1)+1,255)</f>
        <v>Ross</v>
      </c>
      <c r="F954" t="s">
        <v>1036</v>
      </c>
      <c r="G954" t="s">
        <v>2163</v>
      </c>
      <c r="H954" s="2">
        <v>6819</v>
      </c>
      <c r="I954">
        <v>543726</v>
      </c>
      <c r="J954" t="s">
        <v>740</v>
      </c>
      <c r="K954" s="1">
        <v>1935245</v>
      </c>
      <c r="L954" s="1" t="s">
        <v>740</v>
      </c>
      <c r="M954" s="1" t="s">
        <v>4672</v>
      </c>
      <c r="N954" s="3" t="s">
        <v>2205</v>
      </c>
      <c r="O954" s="1" t="s">
        <v>1859</v>
      </c>
      <c r="P954" s="1">
        <v>9139</v>
      </c>
      <c r="Q954" s="1" t="s">
        <v>4673</v>
      </c>
      <c r="R954" s="1" t="s">
        <v>740</v>
      </c>
      <c r="S954" s="1">
        <v>32051</v>
      </c>
      <c r="T954" s="1" t="s">
        <v>740</v>
      </c>
    </row>
    <row r="955" spans="1:20" x14ac:dyDescent="0.25">
      <c r="A955" t="s">
        <v>1902</v>
      </c>
      <c r="B955" t="s">
        <v>705</v>
      </c>
      <c r="C955" s="35">
        <v>31889</v>
      </c>
      <c r="D955" s="1" t="str">
        <f>LEFT(PLAYERIDMAP[[#This Row],[PLAYERNAME]],FIND(" ",PLAYERIDMAP[[#This Row],[PLAYERNAME]],1))</f>
        <v xml:space="preserve">Tyson </v>
      </c>
      <c r="E955" s="1" t="str">
        <f>MID(PLAYERIDMAP[PLAYERNAME],FIND(" ",PLAYERIDMAP[PLAYERNAME],1)+1,255)</f>
        <v>Ross</v>
      </c>
      <c r="F955" t="s">
        <v>1051</v>
      </c>
      <c r="G955" t="s">
        <v>2163</v>
      </c>
      <c r="H955" s="2">
        <v>7872</v>
      </c>
      <c r="I955">
        <v>475115</v>
      </c>
      <c r="J955" t="s">
        <v>705</v>
      </c>
      <c r="K955" s="1">
        <v>1655631</v>
      </c>
      <c r="L955" s="1" t="s">
        <v>705</v>
      </c>
      <c r="M955" s="1" t="s">
        <v>4674</v>
      </c>
      <c r="N955" s="1" t="s">
        <v>4675</v>
      </c>
      <c r="O955" s="1" t="s">
        <v>1902</v>
      </c>
      <c r="P955" s="1">
        <v>8699</v>
      </c>
      <c r="Q955" s="1" t="s">
        <v>4676</v>
      </c>
      <c r="R955" s="1" t="s">
        <v>705</v>
      </c>
      <c r="S955" s="1">
        <v>30099</v>
      </c>
      <c r="T955" s="1" t="s">
        <v>705</v>
      </c>
    </row>
    <row r="956" spans="1:20" ht="15" customHeight="1" x14ac:dyDescent="0.25">
      <c r="A956" t="s">
        <v>1526</v>
      </c>
      <c r="B956" t="s">
        <v>275</v>
      </c>
      <c r="C956" s="35">
        <v>31621</v>
      </c>
      <c r="D956" s="1" t="str">
        <f>LEFT(PLAYERIDMAP[[#This Row],[PLAYERNAME]],FIND(" ",PLAYERIDMAP[[#This Row],[PLAYERNAME]],1))</f>
        <v xml:space="preserve">Darin </v>
      </c>
      <c r="E956" s="1" t="str">
        <f>MID(PLAYERIDMAP[PLAYERNAME],FIND(" ",PLAYERIDMAP[PLAYERNAME],1)+1,255)</f>
        <v>Ruf</v>
      </c>
      <c r="F956" t="s">
        <v>1054</v>
      </c>
      <c r="G956" t="s">
        <v>4</v>
      </c>
      <c r="H956" s="2">
        <v>9929</v>
      </c>
      <c r="I956">
        <v>573131</v>
      </c>
      <c r="J956" t="s">
        <v>275</v>
      </c>
      <c r="K956" s="1">
        <v>1812895</v>
      </c>
      <c r="L956" s="1" t="s">
        <v>275</v>
      </c>
      <c r="M956" s="3" t="s">
        <v>2205</v>
      </c>
      <c r="N956" s="3" t="s">
        <v>2205</v>
      </c>
      <c r="O956" s="1" t="s">
        <v>1526</v>
      </c>
      <c r="P956" s="1">
        <v>9279</v>
      </c>
      <c r="Q956" s="1" t="s">
        <v>4677</v>
      </c>
      <c r="R956" s="1" t="s">
        <v>275</v>
      </c>
      <c r="S956" s="1">
        <v>31470</v>
      </c>
      <c r="T956" s="1" t="s">
        <v>275</v>
      </c>
    </row>
    <row r="957" spans="1:20" ht="15" customHeight="1" x14ac:dyDescent="0.25">
      <c r="A957" t="s">
        <v>1163</v>
      </c>
      <c r="B957" t="s">
        <v>170</v>
      </c>
      <c r="C957" s="35">
        <v>30053</v>
      </c>
      <c r="D957" s="1" t="str">
        <f>LEFT(PLAYERIDMAP[[#This Row],[PLAYERNAME]],FIND(" ",PLAYERIDMAP[[#This Row],[PLAYERNAME]],1))</f>
        <v xml:space="preserve">Justin </v>
      </c>
      <c r="E957" s="1" t="str">
        <f>MID(PLAYERIDMAP[PLAYERNAME],FIND(" ",PLAYERIDMAP[PLAYERNAME],1)+1,255)</f>
        <v>Ruggiano</v>
      </c>
      <c r="F957" t="s">
        <v>1057</v>
      </c>
      <c r="G957" t="s">
        <v>1222</v>
      </c>
      <c r="H957" s="2">
        <v>7620</v>
      </c>
      <c r="I957">
        <v>448605</v>
      </c>
      <c r="J957" t="s">
        <v>170</v>
      </c>
      <c r="K957" s="1">
        <v>1103292</v>
      </c>
      <c r="L957" s="1" t="s">
        <v>170</v>
      </c>
      <c r="M957" s="1" t="s">
        <v>4678</v>
      </c>
      <c r="N957" s="1" t="s">
        <v>4679</v>
      </c>
      <c r="O957" s="1" t="s">
        <v>1163</v>
      </c>
      <c r="P957" s="1">
        <v>8145</v>
      </c>
      <c r="Q957" s="1" t="s">
        <v>4680</v>
      </c>
      <c r="R957" s="1" t="s">
        <v>170</v>
      </c>
      <c r="S957" s="1">
        <v>28922</v>
      </c>
      <c r="T957" s="1" t="s">
        <v>170</v>
      </c>
    </row>
    <row r="958" spans="1:20" ht="15" customHeight="1" x14ac:dyDescent="0.25">
      <c r="A958" t="s">
        <v>1237</v>
      </c>
      <c r="B958" t="s">
        <v>257</v>
      </c>
      <c r="C958" s="35">
        <v>28877</v>
      </c>
      <c r="D958" s="1" t="str">
        <f>LEFT(PLAYERIDMAP[[#This Row],[PLAYERNAME]],FIND(" ",PLAYERIDMAP[[#This Row],[PLAYERNAME]],1))</f>
        <v xml:space="preserve">Carlos </v>
      </c>
      <c r="E958" s="1" t="str">
        <f>MID(PLAYERIDMAP[PLAYERNAME],FIND(" ",PLAYERIDMAP[PLAYERNAME],1)+1,255)</f>
        <v>Ruiz</v>
      </c>
      <c r="F958" t="s">
        <v>1054</v>
      </c>
      <c r="G958" t="s">
        <v>1215</v>
      </c>
      <c r="H958" s="2">
        <v>2579</v>
      </c>
      <c r="I958">
        <v>434563</v>
      </c>
      <c r="J958" t="s">
        <v>257</v>
      </c>
      <c r="K958" s="1">
        <v>532870</v>
      </c>
      <c r="L958" s="1" t="s">
        <v>257</v>
      </c>
      <c r="M958" s="1" t="s">
        <v>4681</v>
      </c>
      <c r="N958" s="1" t="s">
        <v>4682</v>
      </c>
      <c r="O958" s="1" t="s">
        <v>1237</v>
      </c>
      <c r="P958" s="1">
        <v>7757</v>
      </c>
      <c r="Q958" s="1" t="s">
        <v>4683</v>
      </c>
      <c r="R958" s="1" t="s">
        <v>257</v>
      </c>
      <c r="S958" s="1">
        <v>28447</v>
      </c>
      <c r="T958" s="1" t="s">
        <v>257</v>
      </c>
    </row>
    <row r="959" spans="1:20" ht="15" customHeight="1" x14ac:dyDescent="0.25">
      <c r="A959" t="s">
        <v>1985</v>
      </c>
      <c r="B959" t="s">
        <v>4684</v>
      </c>
      <c r="C959" s="35">
        <v>31136</v>
      </c>
      <c r="D959" s="1" t="str">
        <f>LEFT(PLAYERIDMAP[[#This Row],[PLAYERNAME]],FIND(" ",PLAYERIDMAP[[#This Row],[PLAYERNAME]],1))</f>
        <v xml:space="preserve">Dan </v>
      </c>
      <c r="E959" s="1" t="str">
        <f>MID(PLAYERIDMAP[PLAYERNAME],FIND(" ",PLAYERIDMAP[PLAYERNAME],1)+1,255)</f>
        <v>Runzler</v>
      </c>
      <c r="F959" t="s">
        <v>13</v>
      </c>
      <c r="G959" t="s">
        <v>2163</v>
      </c>
      <c r="H959" s="2">
        <v>4080</v>
      </c>
      <c r="I959">
        <v>502130</v>
      </c>
      <c r="J959" t="s">
        <v>4684</v>
      </c>
      <c r="K959" s="1">
        <v>1707201</v>
      </c>
      <c r="L959" s="1" t="s">
        <v>4684</v>
      </c>
      <c r="M959" s="1" t="s">
        <v>4685</v>
      </c>
      <c r="N959" s="1" t="s">
        <v>4686</v>
      </c>
      <c r="O959" s="1" t="s">
        <v>1985</v>
      </c>
      <c r="P959" s="1">
        <v>8579</v>
      </c>
      <c r="Q959" s="1" t="s">
        <v>4687</v>
      </c>
      <c r="R959" s="1" t="s">
        <v>4684</v>
      </c>
      <c r="S959" s="1"/>
      <c r="T959" s="1" t="e">
        <v>#N/A</v>
      </c>
    </row>
    <row r="960" spans="1:20" ht="15" customHeight="1" x14ac:dyDescent="0.25">
      <c r="A960" t="s">
        <v>5279</v>
      </c>
      <c r="B960" t="s">
        <v>5280</v>
      </c>
      <c r="C960" s="35">
        <v>31707</v>
      </c>
      <c r="D960" s="1" t="str">
        <f>LEFT(PLAYERIDMAP[[#This Row],[PLAYERNAME]],FIND(" ",PLAYERIDMAP[[#This Row],[PLAYERNAME]],1))</f>
        <v xml:space="preserve">Chris </v>
      </c>
      <c r="E960" s="1" t="str">
        <f>MID(PLAYERIDMAP[PLAYERNAME],FIND(" ",PLAYERIDMAP[PLAYERNAME],1)+1,255)</f>
        <v>Rusin</v>
      </c>
      <c r="F960" s="1" t="s">
        <v>1055</v>
      </c>
      <c r="G960" t="s">
        <v>2163</v>
      </c>
      <c r="H960" s="2">
        <v>9895</v>
      </c>
      <c r="I960" s="1">
        <v>543734</v>
      </c>
      <c r="J960" s="1" t="s">
        <v>5280</v>
      </c>
      <c r="K960" s="1">
        <v>1940758</v>
      </c>
      <c r="L960" s="1" t="s">
        <v>5280</v>
      </c>
      <c r="M960" s="1"/>
      <c r="N960" s="1"/>
      <c r="O960" s="1" t="s">
        <v>5279</v>
      </c>
      <c r="P960" s="1"/>
      <c r="Q960" s="1"/>
      <c r="R960" s="1"/>
      <c r="S960" s="1">
        <v>31987</v>
      </c>
      <c r="T960" s="1" t="s">
        <v>5280</v>
      </c>
    </row>
    <row r="961" spans="1:20" ht="15" customHeight="1" x14ac:dyDescent="0.25">
      <c r="A961" t="s">
        <v>1878</v>
      </c>
      <c r="B961" t="s">
        <v>809</v>
      </c>
      <c r="C961" s="35">
        <v>31420</v>
      </c>
      <c r="D961" s="1" t="str">
        <f>LEFT(PLAYERIDMAP[[#This Row],[PLAYERNAME]],FIND(" ",PLAYERIDMAP[[#This Row],[PLAYERNAME]],1))</f>
        <v xml:space="preserve">James </v>
      </c>
      <c r="E961" s="1" t="str">
        <f>MID(PLAYERIDMAP[PLAYERNAME],FIND(" ",PLAYERIDMAP[PLAYERNAME],1)+1,255)</f>
        <v>Russell</v>
      </c>
      <c r="F961" t="s">
        <v>1055</v>
      </c>
      <c r="G961" t="s">
        <v>2163</v>
      </c>
      <c r="H961" s="2">
        <v>4089</v>
      </c>
      <c r="I961">
        <v>460701</v>
      </c>
      <c r="J961" t="s">
        <v>809</v>
      </c>
      <c r="K961" s="1">
        <v>1732411</v>
      </c>
      <c r="L961" s="1" t="s">
        <v>809</v>
      </c>
      <c r="M961" s="1" t="s">
        <v>4688</v>
      </c>
      <c r="N961" s="1" t="s">
        <v>4689</v>
      </c>
      <c r="O961" s="1" t="s">
        <v>1878</v>
      </c>
      <c r="P961" s="1">
        <v>8695</v>
      </c>
      <c r="Q961" s="1" t="s">
        <v>4690</v>
      </c>
      <c r="R961" s="1" t="s">
        <v>809</v>
      </c>
      <c r="S961" s="1">
        <v>30592</v>
      </c>
      <c r="T961" s="1" t="s">
        <v>809</v>
      </c>
    </row>
    <row r="962" spans="1:20" x14ac:dyDescent="0.25">
      <c r="A962" t="s">
        <v>1464</v>
      </c>
      <c r="B962" t="s">
        <v>229</v>
      </c>
      <c r="C962" s="35">
        <v>32619</v>
      </c>
      <c r="D962" s="1" t="str">
        <f>LEFT(PLAYERIDMAP[[#This Row],[PLAYERNAME]],FIND(" ",PLAYERIDMAP[[#This Row],[PLAYERNAME]],1))</f>
        <v xml:space="preserve">Josh </v>
      </c>
      <c r="E962" s="1" t="str">
        <f>MID(PLAYERIDMAP[PLAYERNAME],FIND(" ",PLAYERIDMAP[PLAYERNAME],1)+1,255)</f>
        <v>Rutledge</v>
      </c>
      <c r="F962" t="s">
        <v>1038</v>
      </c>
      <c r="G962" t="s">
        <v>1219</v>
      </c>
      <c r="H962" s="2">
        <v>11167</v>
      </c>
      <c r="I962">
        <v>592710</v>
      </c>
      <c r="J962" t="s">
        <v>229</v>
      </c>
      <c r="K962" s="1">
        <v>1947835</v>
      </c>
      <c r="L962" s="1" t="s">
        <v>229</v>
      </c>
      <c r="M962" s="3" t="s">
        <v>2205</v>
      </c>
      <c r="N962" s="3" t="s">
        <v>2205</v>
      </c>
      <c r="O962" s="1" t="s">
        <v>1464</v>
      </c>
      <c r="P962" s="1">
        <v>9237</v>
      </c>
      <c r="Q962" s="1" t="s">
        <v>4691</v>
      </c>
      <c r="R962" s="1" t="s">
        <v>229</v>
      </c>
      <c r="S962" s="1">
        <v>32144</v>
      </c>
      <c r="T962" s="1" t="s">
        <v>229</v>
      </c>
    </row>
    <row r="963" spans="1:20" x14ac:dyDescent="0.25">
      <c r="A963" t="s">
        <v>1482</v>
      </c>
      <c r="B963" t="s">
        <v>342</v>
      </c>
      <c r="C963" s="35">
        <v>30036</v>
      </c>
      <c r="D963" s="1" t="str">
        <f>LEFT(PLAYERIDMAP[[#This Row],[PLAYERNAME]],FIND(" ",PLAYERIDMAP[[#This Row],[PLAYERNAME]],1))</f>
        <v xml:space="preserve">Brendan </v>
      </c>
      <c r="E963" s="1" t="str">
        <f>MID(PLAYERIDMAP[PLAYERNAME],FIND(" ",PLAYERIDMAP[PLAYERNAME],1)+1,255)</f>
        <v>Ryan</v>
      </c>
      <c r="F963" t="s">
        <v>1044</v>
      </c>
      <c r="G963" t="s">
        <v>1219</v>
      </c>
      <c r="H963" s="2">
        <v>6073</v>
      </c>
      <c r="I963">
        <v>453895</v>
      </c>
      <c r="J963" t="s">
        <v>342</v>
      </c>
      <c r="K963" s="1">
        <v>580791</v>
      </c>
      <c r="L963" s="1" t="s">
        <v>342</v>
      </c>
      <c r="M963" s="1" t="s">
        <v>4692</v>
      </c>
      <c r="N963" s="1" t="s">
        <v>4693</v>
      </c>
      <c r="O963" s="1" t="s">
        <v>1482</v>
      </c>
      <c r="P963" s="1">
        <v>8042</v>
      </c>
      <c r="Q963" s="1" t="s">
        <v>4694</v>
      </c>
      <c r="R963" s="1" t="s">
        <v>342</v>
      </c>
      <c r="S963" s="1">
        <v>28789</v>
      </c>
      <c r="T963" s="1" t="s">
        <v>342</v>
      </c>
    </row>
    <row r="964" spans="1:20" x14ac:dyDescent="0.25">
      <c r="A964" t="s">
        <v>4695</v>
      </c>
      <c r="B964" t="s">
        <v>588</v>
      </c>
      <c r="C964" s="35">
        <v>31861</v>
      </c>
      <c r="D964" s="1" t="str">
        <f>LEFT(PLAYERIDMAP[[#This Row],[PLAYERNAME]],FIND(" ",PLAYERIDMAP[[#This Row],[PLAYERNAME]],1))</f>
        <v xml:space="preserve">Hyun-Jin </v>
      </c>
      <c r="E964" s="1" t="str">
        <f>MID(PLAYERIDMAP[PLAYERNAME],FIND(" ",PLAYERIDMAP[PLAYERNAME],1)+1,255)</f>
        <v>Ryu</v>
      </c>
      <c r="F964" s="1" t="s">
        <v>1045</v>
      </c>
      <c r="G964" t="s">
        <v>2163</v>
      </c>
      <c r="H964" s="2">
        <v>14444</v>
      </c>
      <c r="I964" s="1">
        <v>547943</v>
      </c>
      <c r="J964" s="1" t="s">
        <v>4696</v>
      </c>
      <c r="K964" s="1">
        <v>2029433</v>
      </c>
      <c r="L964" s="1" t="s">
        <v>588</v>
      </c>
      <c r="M964" s="1"/>
      <c r="N964" s="1"/>
      <c r="O964" s="1"/>
      <c r="P964" s="1"/>
      <c r="Q964" s="1"/>
      <c r="R964" s="1"/>
      <c r="S964" s="1">
        <v>32582</v>
      </c>
      <c r="T964" s="1" t="s">
        <v>588</v>
      </c>
    </row>
    <row r="965" spans="1:20" ht="15" customHeight="1" x14ac:dyDescent="0.25">
      <c r="A965" t="s">
        <v>1891</v>
      </c>
      <c r="B965" t="s">
        <v>807</v>
      </c>
      <c r="C965" s="35">
        <v>31288</v>
      </c>
      <c r="D965" s="1" t="str">
        <f>LEFT(PLAYERIDMAP[[#This Row],[PLAYERNAME]],FIND(" ",PLAYERIDMAP[[#This Row],[PLAYERNAME]],1))</f>
        <v xml:space="preserve">Marc </v>
      </c>
      <c r="E965" s="1" t="str">
        <f>MID(PLAYERIDMAP[PLAYERNAME],FIND(" ",PLAYERIDMAP[PLAYERNAME],1)+1,255)</f>
        <v>Rzepczynski</v>
      </c>
      <c r="F965" t="s">
        <v>1031</v>
      </c>
      <c r="G965" t="s">
        <v>2163</v>
      </c>
      <c r="H965" s="2">
        <v>6612</v>
      </c>
      <c r="I965">
        <v>519240</v>
      </c>
      <c r="J965" t="s">
        <v>807</v>
      </c>
      <c r="K965" s="1">
        <v>1674412</v>
      </c>
      <c r="L965" s="1" t="s">
        <v>807</v>
      </c>
      <c r="M965" s="1" t="s">
        <v>4697</v>
      </c>
      <c r="N965" s="1" t="s">
        <v>4698</v>
      </c>
      <c r="O965" s="1" t="s">
        <v>1891</v>
      </c>
      <c r="P965" s="1">
        <v>8523</v>
      </c>
      <c r="Q965" s="1" t="s">
        <v>4699</v>
      </c>
      <c r="R965" s="1" t="s">
        <v>807</v>
      </c>
      <c r="S965" s="1">
        <v>30366</v>
      </c>
      <c r="T965" s="1" t="s">
        <v>807</v>
      </c>
    </row>
    <row r="966" spans="1:20" x14ac:dyDescent="0.25">
      <c r="A966" t="s">
        <v>1649</v>
      </c>
      <c r="B966" t="s">
        <v>672</v>
      </c>
      <c r="C966" s="35">
        <v>29423</v>
      </c>
      <c r="D966" s="1" t="str">
        <f>LEFT(PLAYERIDMAP[[#This Row],[PLAYERNAME]],FIND(" ",PLAYERIDMAP[[#This Row],[PLAYERNAME]],1))</f>
        <v xml:space="preserve">CC </v>
      </c>
      <c r="E966" s="1" t="str">
        <f>MID(PLAYERIDMAP[PLAYERNAME],FIND(" ",PLAYERIDMAP[PLAYERNAME],1)+1,255)</f>
        <v>Sabathia</v>
      </c>
      <c r="F966" t="s">
        <v>1044</v>
      </c>
      <c r="G966" t="s">
        <v>2163</v>
      </c>
      <c r="H966" s="2">
        <v>404</v>
      </c>
      <c r="I966">
        <v>282332</v>
      </c>
      <c r="J966" t="s">
        <v>672</v>
      </c>
      <c r="K966" s="1">
        <v>174974</v>
      </c>
      <c r="L966" s="1" t="s">
        <v>672</v>
      </c>
      <c r="M966" s="1" t="s">
        <v>4700</v>
      </c>
      <c r="N966" s="1" t="s">
        <v>4701</v>
      </c>
      <c r="O966" s="1" t="s">
        <v>1649</v>
      </c>
      <c r="P966" s="1">
        <v>6603</v>
      </c>
      <c r="Q966" s="1" t="s">
        <v>4702</v>
      </c>
      <c r="R966" s="1" t="s">
        <v>672</v>
      </c>
      <c r="S966" s="1">
        <v>4553</v>
      </c>
      <c r="T966" s="1" t="s">
        <v>672</v>
      </c>
    </row>
    <row r="967" spans="1:20" ht="15" customHeight="1" x14ac:dyDescent="0.25">
      <c r="A967" t="s">
        <v>1852</v>
      </c>
      <c r="B967" t="s">
        <v>867</v>
      </c>
      <c r="C967" s="35">
        <v>31197</v>
      </c>
      <c r="D967" s="1" t="str">
        <f>LEFT(PLAYERIDMAP[[#This Row],[PLAYERNAME]],FIND(" ",PLAYERIDMAP[[#This Row],[PLAYERNAME]],1))</f>
        <v xml:space="preserve">Fernando </v>
      </c>
      <c r="E967" s="1" t="str">
        <f>MID(PLAYERIDMAP[PLAYERNAME],FIND(" ",PLAYERIDMAP[PLAYERNAME],1)+1,255)</f>
        <v>Salas</v>
      </c>
      <c r="F967" t="s">
        <v>1031</v>
      </c>
      <c r="G967" t="s">
        <v>2163</v>
      </c>
      <c r="H967" s="2">
        <v>4971</v>
      </c>
      <c r="I967">
        <v>477569</v>
      </c>
      <c r="J967" t="s">
        <v>867</v>
      </c>
      <c r="K967" s="1">
        <v>1661513</v>
      </c>
      <c r="L967" s="1" t="s">
        <v>867</v>
      </c>
      <c r="M967" s="1" t="s">
        <v>4703</v>
      </c>
      <c r="N967" s="1" t="s">
        <v>4704</v>
      </c>
      <c r="O967" s="1" t="s">
        <v>1852</v>
      </c>
      <c r="P967" s="1">
        <v>8739</v>
      </c>
      <c r="Q967" s="1" t="s">
        <v>4705</v>
      </c>
      <c r="R967" s="1" t="s">
        <v>867</v>
      </c>
      <c r="S967" s="1">
        <v>30650</v>
      </c>
      <c r="T967" s="1" t="s">
        <v>867</v>
      </c>
    </row>
    <row r="968" spans="1:20" x14ac:dyDescent="0.25">
      <c r="A968" t="s">
        <v>4706</v>
      </c>
      <c r="B968" t="s">
        <v>790</v>
      </c>
      <c r="C968" s="35">
        <v>32884</v>
      </c>
      <c r="D968" s="1" t="str">
        <f>LEFT(PLAYERIDMAP[[#This Row],[PLAYERNAME]],FIND(" ",PLAYERIDMAP[[#This Row],[PLAYERNAME]],1))</f>
        <v xml:space="preserve">Danny </v>
      </c>
      <c r="E968" s="1" t="str">
        <f>MID(PLAYERIDMAP[PLAYERNAME],FIND(" ",PLAYERIDMAP[PLAYERNAME],1)+1,255)</f>
        <v>Salazar</v>
      </c>
      <c r="F968" s="1" t="s">
        <v>1034</v>
      </c>
      <c r="G968" t="s">
        <v>2163</v>
      </c>
      <c r="H968" s="2">
        <v>5867</v>
      </c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>
        <v>32095</v>
      </c>
      <c r="T968" s="1" t="s">
        <v>790</v>
      </c>
    </row>
    <row r="969" spans="1:20" ht="15" customHeight="1" x14ac:dyDescent="0.25">
      <c r="A969" t="s">
        <v>1659</v>
      </c>
      <c r="B969" t="s">
        <v>567</v>
      </c>
      <c r="C969" s="35">
        <v>32597</v>
      </c>
      <c r="D969" s="1" t="str">
        <f>LEFT(PLAYERIDMAP[[#This Row],[PLAYERNAME]],FIND(" ",PLAYERIDMAP[[#This Row],[PLAYERNAME]],1))</f>
        <v xml:space="preserve">Chris </v>
      </c>
      <c r="E969" s="1" t="str">
        <f>MID(PLAYERIDMAP[PLAYERNAME],FIND(" ",PLAYERIDMAP[PLAYERNAME],1)+1,255)</f>
        <v>Sale</v>
      </c>
      <c r="F969" t="s">
        <v>1056</v>
      </c>
      <c r="G969" t="s">
        <v>2163</v>
      </c>
      <c r="H969" s="2">
        <v>10603</v>
      </c>
      <c r="I969">
        <v>519242</v>
      </c>
      <c r="J969" t="s">
        <v>567</v>
      </c>
      <c r="K969" s="1">
        <v>1762602</v>
      </c>
      <c r="L969" s="1" t="s">
        <v>567</v>
      </c>
      <c r="M969" s="1" t="s">
        <v>4707</v>
      </c>
      <c r="N969" s="1" t="s">
        <v>4708</v>
      </c>
      <c r="O969" s="1" t="s">
        <v>1659</v>
      </c>
      <c r="P969" s="1">
        <v>8780</v>
      </c>
      <c r="Q969" s="1" t="s">
        <v>4709</v>
      </c>
      <c r="R969" s="1" t="s">
        <v>567</v>
      </c>
      <c r="S969" s="1">
        <v>30948</v>
      </c>
      <c r="T969" s="1" t="s">
        <v>567</v>
      </c>
    </row>
    <row r="970" spans="1:20" ht="15" customHeight="1" x14ac:dyDescent="0.25">
      <c r="A970" t="s">
        <v>1273</v>
      </c>
      <c r="B970" t="s">
        <v>106</v>
      </c>
      <c r="C970" s="35">
        <v>31169</v>
      </c>
      <c r="D970" s="1" t="str">
        <f>LEFT(PLAYERIDMAP[[#This Row],[PLAYERNAME]],FIND(" ",PLAYERIDMAP[[#This Row],[PLAYERNAME]],1))</f>
        <v xml:space="preserve">Jarrod </v>
      </c>
      <c r="E970" s="1" t="str">
        <f>MID(PLAYERIDMAP[PLAYERNAME],FIND(" ",PLAYERIDMAP[PLAYERNAME],1)+1,255)</f>
        <v>Saltalamacchia</v>
      </c>
      <c r="F970" t="s">
        <v>1057</v>
      </c>
      <c r="G970" t="s">
        <v>1215</v>
      </c>
      <c r="H970" s="2">
        <v>5557</v>
      </c>
      <c r="I970">
        <v>457454</v>
      </c>
      <c r="J970" t="s">
        <v>106</v>
      </c>
      <c r="K970" s="1">
        <v>584807</v>
      </c>
      <c r="L970" s="1" t="s">
        <v>106</v>
      </c>
      <c r="M970" s="1" t="s">
        <v>4710</v>
      </c>
      <c r="N970" s="1" t="s">
        <v>4711</v>
      </c>
      <c r="O970" s="1" t="s">
        <v>1273</v>
      </c>
      <c r="P970" s="1">
        <v>7939</v>
      </c>
      <c r="Q970" s="1" t="s">
        <v>4712</v>
      </c>
      <c r="R970" s="1" t="s">
        <v>106</v>
      </c>
      <c r="S970" s="1">
        <v>28663</v>
      </c>
      <c r="T970" s="1" t="s">
        <v>106</v>
      </c>
    </row>
    <row r="971" spans="1:20" ht="15" customHeight="1" x14ac:dyDescent="0.25">
      <c r="A971" t="s">
        <v>1694</v>
      </c>
      <c r="B971" t="s">
        <v>681</v>
      </c>
      <c r="C971" s="35">
        <v>31070</v>
      </c>
      <c r="D971" s="1" t="str">
        <f>LEFT(PLAYERIDMAP[[#This Row],[PLAYERNAME]],FIND(" ",PLAYERIDMAP[[#This Row],[PLAYERNAME]],1))</f>
        <v xml:space="preserve">Jeff </v>
      </c>
      <c r="E971" s="1" t="str">
        <f>MID(PLAYERIDMAP[PLAYERNAME],FIND(" ",PLAYERIDMAP[PLAYERNAME],1)+1,255)</f>
        <v>Samardzija</v>
      </c>
      <c r="F971" t="s">
        <v>1055</v>
      </c>
      <c r="G971" t="s">
        <v>2163</v>
      </c>
      <c r="H971" s="2">
        <v>3254</v>
      </c>
      <c r="I971">
        <v>502188</v>
      </c>
      <c r="J971" t="s">
        <v>681</v>
      </c>
      <c r="K971" s="1">
        <v>1114753</v>
      </c>
      <c r="L971" s="1" t="s">
        <v>681</v>
      </c>
      <c r="M971" s="1" t="s">
        <v>4713</v>
      </c>
      <c r="N971" s="1" t="s">
        <v>4714</v>
      </c>
      <c r="O971" s="1" t="s">
        <v>1694</v>
      </c>
      <c r="P971" s="1">
        <v>8281</v>
      </c>
      <c r="Q971" s="1" t="s">
        <v>4715</v>
      </c>
      <c r="R971" s="1" t="s">
        <v>681</v>
      </c>
      <c r="S971" s="1">
        <v>29166</v>
      </c>
      <c r="T971" s="1" t="s">
        <v>681</v>
      </c>
    </row>
    <row r="972" spans="1:20" x14ac:dyDescent="0.25">
      <c r="A972" t="s">
        <v>1988</v>
      </c>
      <c r="B972" t="s">
        <v>992</v>
      </c>
      <c r="C972" s="35">
        <v>32394</v>
      </c>
      <c r="D972" s="1" t="str">
        <f>LEFT(PLAYERIDMAP[[#This Row],[PLAYERNAME]],FIND(" ",PLAYERIDMAP[[#This Row],[PLAYERNAME]],1))</f>
        <v xml:space="preserve">Alex </v>
      </c>
      <c r="E972" s="1" t="str">
        <f>MID(PLAYERIDMAP[PLAYERNAME],FIND(" ",PLAYERIDMAP[PLAYERNAME],1)+1,255)</f>
        <v>Sanabia</v>
      </c>
      <c r="F972" t="s">
        <v>1057</v>
      </c>
      <c r="G972" t="s">
        <v>2163</v>
      </c>
      <c r="H972" s="2">
        <v>5350</v>
      </c>
      <c r="I972">
        <v>502253</v>
      </c>
      <c r="J972" t="s">
        <v>992</v>
      </c>
      <c r="K972" s="1">
        <v>1755082</v>
      </c>
      <c r="L972" s="1" t="s">
        <v>992</v>
      </c>
      <c r="M972" s="3" t="s">
        <v>2205</v>
      </c>
      <c r="N972" s="3" t="s">
        <v>2205</v>
      </c>
      <c r="O972" s="1" t="s">
        <v>1988</v>
      </c>
      <c r="P972" s="1">
        <v>8750</v>
      </c>
      <c r="Q972" s="1" t="s">
        <v>4716</v>
      </c>
      <c r="R972" s="1" t="s">
        <v>992</v>
      </c>
      <c r="S972" s="1">
        <v>30941</v>
      </c>
      <c r="T972" s="1" t="s">
        <v>992</v>
      </c>
    </row>
    <row r="973" spans="1:20" x14ac:dyDescent="0.25">
      <c r="A973" t="s">
        <v>1677</v>
      </c>
      <c r="B973" t="s">
        <v>564</v>
      </c>
      <c r="C973" s="35">
        <v>30739</v>
      </c>
      <c r="D973" s="1" t="str">
        <f>LEFT(PLAYERIDMAP[[#This Row],[PLAYERNAME]],FIND(" ",PLAYERIDMAP[[#This Row],[PLAYERNAME]],1))</f>
        <v xml:space="preserve">Anibal </v>
      </c>
      <c r="E973" s="1" t="str">
        <f>MID(PLAYERIDMAP[PLAYERNAME],FIND(" ",PLAYERIDMAP[PLAYERNAME],1)+1,255)</f>
        <v>Sanchez</v>
      </c>
      <c r="F973" t="s">
        <v>1030</v>
      </c>
      <c r="G973" t="s">
        <v>2163</v>
      </c>
      <c r="H973" s="2">
        <v>3284</v>
      </c>
      <c r="I973">
        <v>434671</v>
      </c>
      <c r="J973" t="s">
        <v>564</v>
      </c>
      <c r="K973" s="1">
        <v>533212</v>
      </c>
      <c r="L973" s="1" t="s">
        <v>564</v>
      </c>
      <c r="M973" s="1" t="s">
        <v>4717</v>
      </c>
      <c r="N973" s="1" t="s">
        <v>4718</v>
      </c>
      <c r="O973" s="1" t="s">
        <v>1677</v>
      </c>
      <c r="P973" s="1">
        <v>7701</v>
      </c>
      <c r="Q973" s="1" t="s">
        <v>4719</v>
      </c>
      <c r="R973" s="1" t="s">
        <v>564</v>
      </c>
      <c r="S973" s="1">
        <v>6472</v>
      </c>
      <c r="T973" s="1" t="s">
        <v>564</v>
      </c>
    </row>
    <row r="974" spans="1:20" ht="15" customHeight="1" x14ac:dyDescent="0.25">
      <c r="A974" t="s">
        <v>2086</v>
      </c>
      <c r="B974" t="s">
        <v>908</v>
      </c>
      <c r="C974" s="35">
        <v>32555</v>
      </c>
      <c r="D974" s="1" t="str">
        <f>LEFT(PLAYERIDMAP[[#This Row],[PLAYERNAME]],FIND(" ",PLAYERIDMAP[[#This Row],[PLAYERNAME]],1))</f>
        <v xml:space="preserve">Eduardo </v>
      </c>
      <c r="E974" s="1" t="str">
        <f>MID(PLAYERIDMAP[PLAYERNAME],FIND(" ",PLAYERIDMAP[PLAYERNAME],1)+1,255)</f>
        <v>Sanchez</v>
      </c>
      <c r="F974" t="s">
        <v>1031</v>
      </c>
      <c r="G974" t="s">
        <v>2163</v>
      </c>
      <c r="H974" s="2">
        <v>2966</v>
      </c>
      <c r="I974">
        <v>500674</v>
      </c>
      <c r="J974" t="s">
        <v>908</v>
      </c>
      <c r="K974" s="1">
        <v>1733866</v>
      </c>
      <c r="L974" s="1" t="s">
        <v>908</v>
      </c>
      <c r="M974" s="1" t="s">
        <v>4720</v>
      </c>
      <c r="N974" s="1" t="s">
        <v>4721</v>
      </c>
      <c r="O974" s="1" t="s">
        <v>2086</v>
      </c>
      <c r="P974" s="1">
        <v>8890</v>
      </c>
      <c r="Q974" s="1" t="s">
        <v>4722</v>
      </c>
      <c r="R974" s="1" t="s">
        <v>908</v>
      </c>
      <c r="S974" s="1"/>
      <c r="T974" s="1" t="e">
        <v>#N/A</v>
      </c>
    </row>
    <row r="975" spans="1:20" ht="15" customHeight="1" x14ac:dyDescent="0.25">
      <c r="A975" t="s">
        <v>1524</v>
      </c>
      <c r="B975" t="s">
        <v>300</v>
      </c>
      <c r="C975" s="35">
        <v>30561</v>
      </c>
      <c r="D975" s="1" t="str">
        <f>LEFT(PLAYERIDMAP[[#This Row],[PLAYERNAME]],FIND(" ",PLAYERIDMAP[[#This Row],[PLAYERNAME]],1))</f>
        <v xml:space="preserve">Gaby </v>
      </c>
      <c r="E975" s="1" t="str">
        <f>MID(PLAYERIDMAP[PLAYERNAME],FIND(" ",PLAYERIDMAP[PLAYERNAME],1)+1,255)</f>
        <v>Sanchez</v>
      </c>
      <c r="F975" t="s">
        <v>1048</v>
      </c>
      <c r="G975" t="s">
        <v>4</v>
      </c>
      <c r="H975" s="2">
        <v>3361</v>
      </c>
      <c r="I975">
        <v>459991</v>
      </c>
      <c r="J975" t="s">
        <v>300</v>
      </c>
      <c r="K975" s="1">
        <v>1102812</v>
      </c>
      <c r="L975" s="1" t="s">
        <v>300</v>
      </c>
      <c r="M975" s="1" t="s">
        <v>4723</v>
      </c>
      <c r="N975" s="1" t="s">
        <v>4724</v>
      </c>
      <c r="O975" s="1" t="s">
        <v>1524</v>
      </c>
      <c r="P975" s="1">
        <v>8385</v>
      </c>
      <c r="Q975" s="1" t="s">
        <v>4725</v>
      </c>
      <c r="R975" s="1" t="s">
        <v>300</v>
      </c>
      <c r="S975" s="1">
        <v>29270</v>
      </c>
      <c r="T975" s="1" t="s">
        <v>300</v>
      </c>
    </row>
    <row r="976" spans="1:20" x14ac:dyDescent="0.25">
      <c r="A976" t="s">
        <v>1308</v>
      </c>
      <c r="B976" t="s">
        <v>373</v>
      </c>
      <c r="C976" s="35">
        <v>32829</v>
      </c>
      <c r="D976" s="1" t="str">
        <f>LEFT(PLAYERIDMAP[[#This Row],[PLAYERNAME]],FIND(" ",PLAYERIDMAP[[#This Row],[PLAYERNAME]],1))</f>
        <v xml:space="preserve">Hector </v>
      </c>
      <c r="E976" s="1" t="str">
        <f>MID(PLAYERIDMAP[PLAYERNAME],FIND(" ",PLAYERIDMAP[PLAYERNAME],1)+1,255)</f>
        <v>Sanchez</v>
      </c>
      <c r="F976" t="s">
        <v>13</v>
      </c>
      <c r="G976" t="s">
        <v>1215</v>
      </c>
      <c r="H976" s="2">
        <v>10289</v>
      </c>
      <c r="I976">
        <v>516949</v>
      </c>
      <c r="J976" t="s">
        <v>373</v>
      </c>
      <c r="K976" s="1">
        <v>1733551</v>
      </c>
      <c r="L976" s="1" t="s">
        <v>373</v>
      </c>
      <c r="M976" s="3" t="s">
        <v>2205</v>
      </c>
      <c r="N976" s="1" t="s">
        <v>4726</v>
      </c>
      <c r="O976" s="1" t="s">
        <v>1308</v>
      </c>
      <c r="P976" s="1">
        <v>8972</v>
      </c>
      <c r="Q976" s="1" t="s">
        <v>4727</v>
      </c>
      <c r="R976" s="1" t="s">
        <v>373</v>
      </c>
      <c r="S976" s="1">
        <v>30567</v>
      </c>
      <c r="T976" s="1" t="s">
        <v>373</v>
      </c>
    </row>
    <row r="977" spans="1:20" ht="15" customHeight="1" x14ac:dyDescent="0.25">
      <c r="A977" t="s">
        <v>1417</v>
      </c>
      <c r="B977" t="s">
        <v>152</v>
      </c>
      <c r="C977" s="35">
        <v>31635</v>
      </c>
      <c r="D977" s="1" t="str">
        <f>LEFT(PLAYERIDMAP[[#This Row],[PLAYERNAME]],FIND(" ",PLAYERIDMAP[[#This Row],[PLAYERNAME]],1))</f>
        <v xml:space="preserve">Pablo </v>
      </c>
      <c r="E977" s="1" t="str">
        <f>MID(PLAYERIDMAP[PLAYERNAME],FIND(" ",PLAYERIDMAP[PLAYERNAME],1)+1,255)</f>
        <v>Sandoval</v>
      </c>
      <c r="F977" t="s">
        <v>13</v>
      </c>
      <c r="G977" t="s">
        <v>6</v>
      </c>
      <c r="H977" s="2">
        <v>5409</v>
      </c>
      <c r="I977">
        <v>467055</v>
      </c>
      <c r="J977" t="s">
        <v>152</v>
      </c>
      <c r="K977" s="1">
        <v>585912</v>
      </c>
      <c r="L977" s="1" t="s">
        <v>152</v>
      </c>
      <c r="M977" s="1" t="s">
        <v>4728</v>
      </c>
      <c r="N977" s="1" t="s">
        <v>4729</v>
      </c>
      <c r="O977" s="1" t="s">
        <v>1417</v>
      </c>
      <c r="P977" s="1">
        <v>8326</v>
      </c>
      <c r="Q977" s="1" t="s">
        <v>4730</v>
      </c>
      <c r="R977" s="1" t="s">
        <v>152</v>
      </c>
      <c r="S977" s="1">
        <v>29212</v>
      </c>
      <c r="T977" s="1" t="s">
        <v>152</v>
      </c>
    </row>
    <row r="978" spans="1:20" x14ac:dyDescent="0.25">
      <c r="A978" t="s">
        <v>1088</v>
      </c>
      <c r="B978" t="s">
        <v>4731</v>
      </c>
      <c r="C978" s="35">
        <v>32048</v>
      </c>
      <c r="D978" s="1" t="str">
        <f>LEFT(PLAYERIDMAP[[#This Row],[PLAYERNAME]],FIND(" ",PLAYERIDMAP[[#This Row],[PLAYERNAME]],1))</f>
        <v xml:space="preserve">Jerry </v>
      </c>
      <c r="E978" s="1" t="str">
        <f>MID(PLAYERIDMAP[PLAYERNAME],FIND(" ",PLAYERIDMAP[PLAYERNAME],1)+1,255)</f>
        <v>Sands</v>
      </c>
      <c r="F978" t="s">
        <v>1048</v>
      </c>
      <c r="G978" t="s">
        <v>1222</v>
      </c>
      <c r="H978" s="2">
        <v>4016</v>
      </c>
      <c r="I978">
        <v>543742</v>
      </c>
      <c r="J978" t="s">
        <v>4731</v>
      </c>
      <c r="K978" s="1">
        <v>1741387</v>
      </c>
      <c r="L978" s="1" t="s">
        <v>4731</v>
      </c>
      <c r="M978" s="3" t="s">
        <v>2205</v>
      </c>
      <c r="N978" s="1" t="s">
        <v>4732</v>
      </c>
      <c r="O978" s="1" t="s">
        <v>1088</v>
      </c>
      <c r="P978" s="1">
        <v>8907</v>
      </c>
      <c r="Q978" s="1" t="s">
        <v>4733</v>
      </c>
      <c r="R978" s="1" t="s">
        <v>4731</v>
      </c>
      <c r="S978" s="1">
        <v>30867</v>
      </c>
      <c r="T978" s="1" t="s">
        <v>4731</v>
      </c>
    </row>
    <row r="979" spans="1:20" ht="15" customHeight="1" x14ac:dyDescent="0.25">
      <c r="A979" t="s">
        <v>1214</v>
      </c>
      <c r="B979" t="s">
        <v>83</v>
      </c>
      <c r="C979" s="35">
        <v>31510</v>
      </c>
      <c r="D979" s="1" t="str">
        <f>LEFT(PLAYERIDMAP[[#This Row],[PLAYERNAME]],FIND(" ",PLAYERIDMAP[[#This Row],[PLAYERNAME]],1))</f>
        <v xml:space="preserve">Carlos </v>
      </c>
      <c r="E979" s="1" t="str">
        <f>MID(PLAYERIDMAP[PLAYERNAME],FIND(" ",PLAYERIDMAP[PLAYERNAME],1)+1,255)</f>
        <v>Santana</v>
      </c>
      <c r="F979" t="s">
        <v>1034</v>
      </c>
      <c r="G979" t="s">
        <v>1215</v>
      </c>
      <c r="H979" s="2">
        <v>2396</v>
      </c>
      <c r="I979">
        <v>467793</v>
      </c>
      <c r="J979" t="s">
        <v>83</v>
      </c>
      <c r="K979" s="1">
        <v>1208743</v>
      </c>
      <c r="L979" s="1" t="s">
        <v>83</v>
      </c>
      <c r="M979" s="1" t="s">
        <v>4734</v>
      </c>
      <c r="N979" s="1" t="s">
        <v>4735</v>
      </c>
      <c r="O979" s="1" t="s">
        <v>1214</v>
      </c>
      <c r="P979" s="1">
        <v>8619</v>
      </c>
      <c r="Q979" s="1" t="s">
        <v>4736</v>
      </c>
      <c r="R979" s="1" t="s">
        <v>83</v>
      </c>
      <c r="S979" s="1">
        <v>30280</v>
      </c>
      <c r="T979" s="1" t="s">
        <v>83</v>
      </c>
    </row>
    <row r="980" spans="1:20" ht="15" customHeight="1" x14ac:dyDescent="0.25">
      <c r="A980" t="s">
        <v>1749</v>
      </c>
      <c r="B980" t="s">
        <v>613</v>
      </c>
      <c r="C980" s="35">
        <v>30326</v>
      </c>
      <c r="D980" s="1" t="str">
        <f>LEFT(PLAYERIDMAP[[#This Row],[PLAYERNAME]],FIND(" ",PLAYERIDMAP[[#This Row],[PLAYERNAME]],1))</f>
        <v xml:space="preserve">Ervin </v>
      </c>
      <c r="E980" s="1" t="str">
        <f>MID(PLAYERIDMAP[PLAYERNAME],FIND(" ",PLAYERIDMAP[PLAYERNAME],1)+1,255)</f>
        <v>Santana</v>
      </c>
      <c r="F980" t="s">
        <v>1046</v>
      </c>
      <c r="G980" t="s">
        <v>2163</v>
      </c>
      <c r="H980" s="2">
        <v>3200</v>
      </c>
      <c r="I980">
        <v>429722</v>
      </c>
      <c r="J980" t="s">
        <v>613</v>
      </c>
      <c r="K980" s="1">
        <v>479168</v>
      </c>
      <c r="L980" s="1" t="s">
        <v>613</v>
      </c>
      <c r="M980" s="1" t="s">
        <v>4737</v>
      </c>
      <c r="N980" s="1" t="s">
        <v>4738</v>
      </c>
      <c r="O980" s="1" t="s">
        <v>1749</v>
      </c>
      <c r="P980" s="1">
        <v>7547</v>
      </c>
      <c r="Q980" s="1" t="s">
        <v>4739</v>
      </c>
      <c r="R980" s="1" t="s">
        <v>613</v>
      </c>
      <c r="S980" s="1">
        <v>6280</v>
      </c>
      <c r="T980" s="1" t="s">
        <v>613</v>
      </c>
    </row>
    <row r="981" spans="1:20" ht="15" customHeight="1" x14ac:dyDescent="0.25">
      <c r="A981" t="s">
        <v>1763</v>
      </c>
      <c r="B981" t="s">
        <v>878</v>
      </c>
      <c r="C981" s="35">
        <v>28927</v>
      </c>
      <c r="D981" s="1" t="str">
        <f>LEFT(PLAYERIDMAP[[#This Row],[PLAYERNAME]],FIND(" ",PLAYERIDMAP[[#This Row],[PLAYERNAME]],1))</f>
        <v xml:space="preserve">Johan </v>
      </c>
      <c r="E981" s="1" t="str">
        <f>MID(PLAYERIDMAP[PLAYERNAME],FIND(" ",PLAYERIDMAP[PLAYERNAME],1)+1,255)</f>
        <v>Santana</v>
      </c>
      <c r="F981" t="s">
        <v>1050</v>
      </c>
      <c r="G981" t="s">
        <v>2163</v>
      </c>
      <c r="H981" s="2">
        <v>755</v>
      </c>
      <c r="I981">
        <v>276371</v>
      </c>
      <c r="J981" t="s">
        <v>878</v>
      </c>
      <c r="K981" s="1">
        <v>174948</v>
      </c>
      <c r="L981" s="1" t="s">
        <v>878</v>
      </c>
      <c r="M981" s="1" t="s">
        <v>4740</v>
      </c>
      <c r="N981" s="1" t="s">
        <v>4741</v>
      </c>
      <c r="O981" s="1" t="s">
        <v>1763</v>
      </c>
      <c r="P981" s="1">
        <v>6441</v>
      </c>
      <c r="Q981" s="1" t="s">
        <v>4742</v>
      </c>
      <c r="R981" s="1" t="s">
        <v>878</v>
      </c>
      <c r="S981" s="1">
        <v>4280</v>
      </c>
      <c r="T981" s="1" t="s">
        <v>878</v>
      </c>
    </row>
    <row r="982" spans="1:20" x14ac:dyDescent="0.25">
      <c r="A982" t="s">
        <v>1834</v>
      </c>
      <c r="B982" t="s">
        <v>764</v>
      </c>
      <c r="C982" s="35">
        <v>32127</v>
      </c>
      <c r="D982" s="1" t="str">
        <f>LEFT(PLAYERIDMAP[[#This Row],[PLAYERNAME]],FIND(" ",PLAYERIDMAP[[#This Row],[PLAYERNAME]],1))</f>
        <v xml:space="preserve">Hector </v>
      </c>
      <c r="E982" s="1" t="str">
        <f>MID(PLAYERIDMAP[PLAYERNAME],FIND(" ",PLAYERIDMAP[PLAYERNAME],1)+1,255)</f>
        <v>Santiago</v>
      </c>
      <c r="F982" t="s">
        <v>1035</v>
      </c>
      <c r="G982" t="s">
        <v>2163</v>
      </c>
      <c r="H982" s="2">
        <v>4026</v>
      </c>
      <c r="I982">
        <v>502327</v>
      </c>
      <c r="J982" t="s">
        <v>764</v>
      </c>
      <c r="K982" s="1">
        <v>1740998</v>
      </c>
      <c r="L982" s="1" t="s">
        <v>764</v>
      </c>
      <c r="M982" s="3" t="s">
        <v>2205</v>
      </c>
      <c r="N982" s="1" t="s">
        <v>4743</v>
      </c>
      <c r="O982" s="1" t="s">
        <v>1834</v>
      </c>
      <c r="P982" s="1">
        <v>8976</v>
      </c>
      <c r="Q982" s="1" t="s">
        <v>4744</v>
      </c>
      <c r="R982" s="1" t="s">
        <v>764</v>
      </c>
      <c r="S982" s="1">
        <v>30744</v>
      </c>
      <c r="T982" s="1" t="s">
        <v>764</v>
      </c>
    </row>
    <row r="983" spans="1:20" x14ac:dyDescent="0.25">
      <c r="A983" t="s">
        <v>1393</v>
      </c>
      <c r="B983" t="s">
        <v>368</v>
      </c>
      <c r="C983" s="35">
        <v>29098</v>
      </c>
      <c r="D983" s="1" t="str">
        <f>LEFT(PLAYERIDMAP[[#This Row],[PLAYERNAME]],FIND(" ",PLAYERIDMAP[[#This Row],[PLAYERNAME]],1))</f>
        <v xml:space="preserve">Ramon </v>
      </c>
      <c r="E983" s="1" t="str">
        <f>MID(PLAYERIDMAP[PLAYERNAME],FIND(" ",PLAYERIDMAP[PLAYERNAME],1)+1,255)</f>
        <v>Santiago</v>
      </c>
      <c r="F983" t="s">
        <v>1030</v>
      </c>
      <c r="G983" t="s">
        <v>5</v>
      </c>
      <c r="H983" s="2">
        <v>1417</v>
      </c>
      <c r="I983">
        <v>421124</v>
      </c>
      <c r="J983" t="s">
        <v>368</v>
      </c>
      <c r="K983" s="1">
        <v>292697</v>
      </c>
      <c r="L983" s="1" t="s">
        <v>368</v>
      </c>
      <c r="M983" s="1" t="s">
        <v>4745</v>
      </c>
      <c r="N983" s="1" t="s">
        <v>4746</v>
      </c>
      <c r="O983" s="1" t="s">
        <v>1393</v>
      </c>
      <c r="P983" s="1">
        <v>6933</v>
      </c>
      <c r="Q983" s="1" t="s">
        <v>4747</v>
      </c>
      <c r="R983" s="1" t="s">
        <v>368</v>
      </c>
      <c r="S983" s="1">
        <v>5178</v>
      </c>
      <c r="T983" s="1" t="s">
        <v>368</v>
      </c>
    </row>
    <row r="984" spans="1:20" ht="15" customHeight="1" x14ac:dyDescent="0.25">
      <c r="A984" t="s">
        <v>1841</v>
      </c>
      <c r="B984" t="s">
        <v>762</v>
      </c>
      <c r="C984" s="35">
        <v>30501</v>
      </c>
      <c r="D984" s="1" t="str">
        <f>LEFT(PLAYERIDMAP[[#This Row],[PLAYERNAME]],FIND(" ",PLAYERIDMAP[[#This Row],[PLAYERNAME]],1))</f>
        <v xml:space="preserve">Sergio </v>
      </c>
      <c r="E984" s="1" t="str">
        <f>MID(PLAYERIDMAP[PLAYERNAME],FIND(" ",PLAYERIDMAP[PLAYERNAME],1)+1,255)</f>
        <v>Santos</v>
      </c>
      <c r="F984" t="s">
        <v>1037</v>
      </c>
      <c r="G984" t="s">
        <v>2163</v>
      </c>
      <c r="H984" s="2">
        <v>4734</v>
      </c>
      <c r="I984">
        <v>435045</v>
      </c>
      <c r="J984" t="s">
        <v>762</v>
      </c>
      <c r="K984" s="1">
        <v>392208</v>
      </c>
      <c r="L984" s="1" t="s">
        <v>762</v>
      </c>
      <c r="M984" s="1" t="s">
        <v>4748</v>
      </c>
      <c r="N984" s="1" t="s">
        <v>4749</v>
      </c>
      <c r="O984" s="1" t="s">
        <v>1841</v>
      </c>
      <c r="P984" s="1">
        <v>8694</v>
      </c>
      <c r="Q984" s="1" t="s">
        <v>4750</v>
      </c>
      <c r="R984" s="1" t="s">
        <v>762</v>
      </c>
      <c r="S984" s="1">
        <v>29542</v>
      </c>
      <c r="T984" s="1" t="s">
        <v>762</v>
      </c>
    </row>
    <row r="985" spans="1:20" ht="15" customHeight="1" x14ac:dyDescent="0.25">
      <c r="A985" t="s">
        <v>1573</v>
      </c>
      <c r="B985" t="s">
        <v>493</v>
      </c>
      <c r="C985" s="35">
        <v>31779</v>
      </c>
      <c r="D985" s="1" t="str">
        <f>LEFT(PLAYERIDMAP[[#This Row],[PLAYERNAME]],FIND(" ",PLAYERIDMAP[[#This Row],[PLAYERNAME]],1))</f>
        <v xml:space="preserve">Dave </v>
      </c>
      <c r="E985" s="1" t="str">
        <f>MID(PLAYERIDMAP[PLAYERNAME],FIND(" ",PLAYERIDMAP[PLAYERNAME],1)+1,255)</f>
        <v>Sappelt</v>
      </c>
      <c r="F985" t="s">
        <v>1055</v>
      </c>
      <c r="G985" t="s">
        <v>1222</v>
      </c>
      <c r="H985" s="2">
        <v>6898</v>
      </c>
      <c r="I985">
        <v>543743</v>
      </c>
      <c r="J985" t="s">
        <v>493</v>
      </c>
      <c r="K985" s="1">
        <v>1740999</v>
      </c>
      <c r="L985" s="1" t="s">
        <v>493</v>
      </c>
      <c r="M985" s="3" t="s">
        <v>2205</v>
      </c>
      <c r="N985" s="1" t="s">
        <v>4751</v>
      </c>
      <c r="O985" s="1" t="s">
        <v>1573</v>
      </c>
      <c r="P985" s="1">
        <v>9013</v>
      </c>
      <c r="Q985" s="1" t="s">
        <v>4752</v>
      </c>
      <c r="R985" s="1" t="s">
        <v>493</v>
      </c>
      <c r="S985" s="1"/>
      <c r="T985" s="1" t="e">
        <v>#N/A</v>
      </c>
    </row>
    <row r="986" spans="1:20" ht="15" customHeight="1" x14ac:dyDescent="0.25">
      <c r="A986" t="s">
        <v>1775</v>
      </c>
      <c r="B986" t="s">
        <v>949</v>
      </c>
      <c r="C986" s="35">
        <v>29753</v>
      </c>
      <c r="D986" s="1" t="str">
        <f>LEFT(PLAYERIDMAP[[#This Row],[PLAYERNAME]],FIND(" ",PLAYERIDMAP[[#This Row],[PLAYERNAME]],1))</f>
        <v xml:space="preserve">Joe </v>
      </c>
      <c r="E986" s="1" t="str">
        <f>MID(PLAYERIDMAP[PLAYERNAME],FIND(" ",PLAYERIDMAP[PLAYERNAME],1)+1,255)</f>
        <v>Saunders</v>
      </c>
      <c r="F986" t="s">
        <v>1049</v>
      </c>
      <c r="G986" t="s">
        <v>2163</v>
      </c>
      <c r="H986" s="2">
        <v>4366</v>
      </c>
      <c r="I986">
        <v>434578</v>
      </c>
      <c r="J986" t="s">
        <v>949</v>
      </c>
      <c r="K986" s="1">
        <v>533017</v>
      </c>
      <c r="L986" s="1" t="s">
        <v>949</v>
      </c>
      <c r="M986" s="1" t="s">
        <v>4753</v>
      </c>
      <c r="N986" s="1" t="s">
        <v>4754</v>
      </c>
      <c r="O986" s="1" t="s">
        <v>1775</v>
      </c>
      <c r="P986" s="1">
        <v>7621</v>
      </c>
      <c r="Q986" s="1" t="s">
        <v>4755</v>
      </c>
      <c r="R986" s="1" t="s">
        <v>949</v>
      </c>
      <c r="S986" s="1">
        <v>6383</v>
      </c>
      <c r="T986" s="1" t="s">
        <v>949</v>
      </c>
    </row>
    <row r="987" spans="1:20" x14ac:dyDescent="0.25">
      <c r="A987" t="s">
        <v>1179</v>
      </c>
      <c r="B987" t="s">
        <v>180</v>
      </c>
      <c r="C987" s="35">
        <v>31735</v>
      </c>
      <c r="D987" s="1" t="str">
        <f>LEFT(PLAYERIDMAP[[#This Row],[PLAYERNAME]],FIND(" ",PLAYERIDMAP[[#This Row],[PLAYERNAME]],1))</f>
        <v xml:space="preserve">Michael </v>
      </c>
      <c r="E987" s="1" t="str">
        <f>MID(PLAYERIDMAP[PLAYERNAME],FIND(" ",PLAYERIDMAP[PLAYERNAME],1)+1,255)</f>
        <v>Saunders</v>
      </c>
      <c r="F987" t="s">
        <v>1049</v>
      </c>
      <c r="G987" t="s">
        <v>1222</v>
      </c>
      <c r="H987" s="2">
        <v>9981</v>
      </c>
      <c r="I987">
        <v>459431</v>
      </c>
      <c r="J987" t="s">
        <v>180</v>
      </c>
      <c r="K987" s="1">
        <v>1208675</v>
      </c>
      <c r="L987" s="1" t="s">
        <v>180</v>
      </c>
      <c r="M987" s="1" t="s">
        <v>4756</v>
      </c>
      <c r="N987" s="1" t="s">
        <v>4757</v>
      </c>
      <c r="O987" s="1" t="s">
        <v>1179</v>
      </c>
      <c r="P987" s="1">
        <v>8538</v>
      </c>
      <c r="Q987" s="1" t="s">
        <v>4758</v>
      </c>
      <c r="R987" s="1" t="s">
        <v>180</v>
      </c>
      <c r="S987" s="1">
        <v>29505</v>
      </c>
      <c r="T987" s="1" t="s">
        <v>180</v>
      </c>
    </row>
    <row r="988" spans="1:20" ht="15" customHeight="1" x14ac:dyDescent="0.25">
      <c r="A988" t="s">
        <v>1611</v>
      </c>
      <c r="B988" t="s">
        <v>269</v>
      </c>
      <c r="C988" s="35">
        <v>31659</v>
      </c>
      <c r="D988" s="1" t="str">
        <f>LEFT(PLAYERIDMAP[[#This Row],[PLAYERNAME]],FIND(" ",PLAYERIDMAP[[#This Row],[PLAYERNAME]],1))</f>
        <v xml:space="preserve">Jordan </v>
      </c>
      <c r="E988" s="1" t="str">
        <f>MID(PLAYERIDMAP[PLAYERNAME],FIND(" ",PLAYERIDMAP[PLAYERNAME],1)+1,255)</f>
        <v>Schafer</v>
      </c>
      <c r="F988" t="s">
        <v>1041</v>
      </c>
      <c r="G988" t="s">
        <v>1222</v>
      </c>
      <c r="H988" s="2">
        <v>9883</v>
      </c>
      <c r="I988">
        <v>457788</v>
      </c>
      <c r="J988" t="s">
        <v>269</v>
      </c>
      <c r="K988" s="1">
        <v>1208745</v>
      </c>
      <c r="L988" s="1" t="s">
        <v>269</v>
      </c>
      <c r="M988" s="1" t="s">
        <v>4759</v>
      </c>
      <c r="N988" s="1" t="s">
        <v>4760</v>
      </c>
      <c r="O988" s="1" t="s">
        <v>1611</v>
      </c>
      <c r="P988" s="1">
        <v>8188</v>
      </c>
      <c r="Q988" s="1" t="s">
        <v>4761</v>
      </c>
      <c r="R988" s="1" t="s">
        <v>269</v>
      </c>
      <c r="S988" s="1">
        <v>28971</v>
      </c>
      <c r="T988" s="1" t="s">
        <v>269</v>
      </c>
    </row>
    <row r="989" spans="1:20" x14ac:dyDescent="0.25">
      <c r="A989" t="s">
        <v>1602</v>
      </c>
      <c r="B989" t="s">
        <v>347</v>
      </c>
      <c r="C989" s="35">
        <v>31663</v>
      </c>
      <c r="D989" s="1" t="str">
        <f>LEFT(PLAYERIDMAP[[#This Row],[PLAYERNAME]],FIND(" ",PLAYERIDMAP[[#This Row],[PLAYERNAME]],1))</f>
        <v xml:space="preserve">Logan </v>
      </c>
      <c r="E989" s="1" t="str">
        <f>MID(PLAYERIDMAP[PLAYERNAME],FIND(" ",PLAYERIDMAP[PLAYERNAME],1)+1,255)</f>
        <v>Schafer</v>
      </c>
      <c r="F989" t="s">
        <v>1047</v>
      </c>
      <c r="G989" t="s">
        <v>1222</v>
      </c>
      <c r="H989" s="2">
        <v>7937</v>
      </c>
      <c r="I989">
        <v>502582</v>
      </c>
      <c r="J989" t="s">
        <v>347</v>
      </c>
      <c r="K989" s="1">
        <v>1665391</v>
      </c>
      <c r="L989" s="1" t="s">
        <v>347</v>
      </c>
      <c r="M989" s="3" t="s">
        <v>2205</v>
      </c>
      <c r="N989" s="1" t="s">
        <v>4762</v>
      </c>
      <c r="O989" s="1" t="s">
        <v>1602</v>
      </c>
      <c r="P989" s="1">
        <v>9046</v>
      </c>
      <c r="Q989" s="1" t="s">
        <v>4763</v>
      </c>
      <c r="R989" s="1" t="s">
        <v>347</v>
      </c>
      <c r="S989" s="1">
        <v>30247</v>
      </c>
      <c r="T989" s="1" t="s">
        <v>347</v>
      </c>
    </row>
    <row r="990" spans="1:20" x14ac:dyDescent="0.25">
      <c r="A990" t="s">
        <v>1959</v>
      </c>
      <c r="B990" t="s">
        <v>648</v>
      </c>
      <c r="C990" s="35">
        <v>31794</v>
      </c>
      <c r="D990" s="1" t="str">
        <f>LEFT(PLAYERIDMAP[[#This Row],[PLAYERNAME]],FIND(" ",PLAYERIDMAP[[#This Row],[PLAYERNAME]],1))</f>
        <v xml:space="preserve">Tanner </v>
      </c>
      <c r="E990" s="1" t="str">
        <f>MID(PLAYERIDMAP[PLAYERNAME],FIND(" ",PLAYERIDMAP[PLAYERNAME],1)+1,255)</f>
        <v>Scheppers</v>
      </c>
      <c r="F990" t="s">
        <v>1036</v>
      </c>
      <c r="G990" t="s">
        <v>2163</v>
      </c>
      <c r="H990" s="2">
        <v>10267</v>
      </c>
      <c r="I990">
        <v>489294</v>
      </c>
      <c r="J990" t="s">
        <v>648</v>
      </c>
      <c r="K990" s="1">
        <v>1731943</v>
      </c>
      <c r="L990" s="1" t="s">
        <v>648</v>
      </c>
      <c r="M990" s="1" t="s">
        <v>4764</v>
      </c>
      <c r="N990" s="3" t="s">
        <v>2205</v>
      </c>
      <c r="O990" s="1" t="s">
        <v>1959</v>
      </c>
      <c r="P990" s="1">
        <v>8654</v>
      </c>
      <c r="Q990" s="1" t="s">
        <v>4765</v>
      </c>
      <c r="R990" s="1" t="s">
        <v>648</v>
      </c>
      <c r="S990" s="1">
        <v>30454</v>
      </c>
      <c r="T990" s="1" t="s">
        <v>648</v>
      </c>
    </row>
    <row r="991" spans="1:20" ht="15" customHeight="1" x14ac:dyDescent="0.25">
      <c r="A991" t="s">
        <v>1650</v>
      </c>
      <c r="B991" t="s">
        <v>553</v>
      </c>
      <c r="C991" s="35">
        <v>30890</v>
      </c>
      <c r="D991" s="1" t="str">
        <f>LEFT(PLAYERIDMAP[[#This Row],[PLAYERNAME]],FIND(" ",PLAYERIDMAP[[#This Row],[PLAYERNAME]],1))</f>
        <v xml:space="preserve">Max </v>
      </c>
      <c r="E991" s="1" t="str">
        <f>MID(PLAYERIDMAP[PLAYERNAME],FIND(" ",PLAYERIDMAP[PLAYERNAME],1)+1,255)</f>
        <v>Scherzer</v>
      </c>
      <c r="F991" t="s">
        <v>1030</v>
      </c>
      <c r="G991" t="s">
        <v>2163</v>
      </c>
      <c r="H991" s="2">
        <v>3137</v>
      </c>
      <c r="I991">
        <v>453286</v>
      </c>
      <c r="J991" t="s">
        <v>553</v>
      </c>
      <c r="K991" s="1">
        <v>1225651</v>
      </c>
      <c r="L991" s="1" t="s">
        <v>553</v>
      </c>
      <c r="M991" s="1" t="s">
        <v>4766</v>
      </c>
      <c r="N991" s="1" t="s">
        <v>4767</v>
      </c>
      <c r="O991" s="1" t="s">
        <v>1650</v>
      </c>
      <c r="P991" s="1">
        <v>8193</v>
      </c>
      <c r="Q991" s="1" t="s">
        <v>4768</v>
      </c>
      <c r="R991" s="1" t="s">
        <v>553</v>
      </c>
      <c r="S991" s="1">
        <v>28976</v>
      </c>
      <c r="T991" s="1" t="s">
        <v>553</v>
      </c>
    </row>
    <row r="992" spans="1:20" x14ac:dyDescent="0.25">
      <c r="A992" t="s">
        <v>1195</v>
      </c>
      <c r="B992" t="s">
        <v>139</v>
      </c>
      <c r="C992" s="35">
        <v>30727</v>
      </c>
      <c r="D992" s="1" t="str">
        <f>LEFT(PLAYERIDMAP[[#This Row],[PLAYERNAME]],FIND(" ",PLAYERIDMAP[[#This Row],[PLAYERNAME]],1))</f>
        <v xml:space="preserve">Nate </v>
      </c>
      <c r="E992" s="1" t="str">
        <f>MID(PLAYERIDMAP[PLAYERNAME],FIND(" ",PLAYERIDMAP[PLAYERNAME],1)+1,255)</f>
        <v>Schierholtz</v>
      </c>
      <c r="F992" t="s">
        <v>1055</v>
      </c>
      <c r="G992" t="s">
        <v>1222</v>
      </c>
      <c r="H992" s="2">
        <v>6201</v>
      </c>
      <c r="I992">
        <v>435625</v>
      </c>
      <c r="J992" t="s">
        <v>139</v>
      </c>
      <c r="K992" s="1">
        <v>490437</v>
      </c>
      <c r="L992" s="1" t="s">
        <v>139</v>
      </c>
      <c r="M992" s="1" t="s">
        <v>4769</v>
      </c>
      <c r="N992" s="1" t="s">
        <v>4770</v>
      </c>
      <c r="O992" s="1" t="s">
        <v>1195</v>
      </c>
      <c r="P992" s="1">
        <v>8054</v>
      </c>
      <c r="Q992" s="1" t="s">
        <v>4771</v>
      </c>
      <c r="R992" s="1" t="s">
        <v>139</v>
      </c>
      <c r="S992" s="1">
        <v>28815</v>
      </c>
      <c r="T992" s="1" t="s">
        <v>139</v>
      </c>
    </row>
    <row r="993" spans="1:20" ht="15" customHeight="1" x14ac:dyDescent="0.25">
      <c r="A993" t="s">
        <v>1566</v>
      </c>
      <c r="B993" t="s">
        <v>309</v>
      </c>
      <c r="C993" s="35">
        <v>29254</v>
      </c>
      <c r="D993" s="1" t="str">
        <f>LEFT(PLAYERIDMAP[[#This Row],[PLAYERNAME]],FIND(" ",PLAYERIDMAP[[#This Row],[PLAYERNAME]],1))</f>
        <v xml:space="preserve">Skip </v>
      </c>
      <c r="E993" s="1" t="str">
        <f>MID(PLAYERIDMAP[PLAYERNAME],FIND(" ",PLAYERIDMAP[PLAYERNAME],1)+1,255)</f>
        <v>Schumaker</v>
      </c>
      <c r="F993" t="s">
        <v>1040</v>
      </c>
      <c r="G993" t="s">
        <v>1222</v>
      </c>
      <c r="H993" s="2">
        <v>3704</v>
      </c>
      <c r="I993">
        <v>435401</v>
      </c>
      <c r="J993" t="s">
        <v>309</v>
      </c>
      <c r="K993" s="1">
        <v>392876</v>
      </c>
      <c r="L993" s="1" t="s">
        <v>309</v>
      </c>
      <c r="M993" s="1" t="s">
        <v>4772</v>
      </c>
      <c r="N993" s="1" t="s">
        <v>4773</v>
      </c>
      <c r="O993" s="1" t="s">
        <v>1566</v>
      </c>
      <c r="P993" s="1">
        <v>7567</v>
      </c>
      <c r="Q993" s="1" t="s">
        <v>4774</v>
      </c>
      <c r="R993" s="1" t="s">
        <v>309</v>
      </c>
      <c r="S993" s="1">
        <v>6307</v>
      </c>
      <c r="T993" s="1" t="s">
        <v>309</v>
      </c>
    </row>
    <row r="994" spans="1:20" x14ac:dyDescent="0.25">
      <c r="A994" t="s">
        <v>2039</v>
      </c>
      <c r="B994" t="s">
        <v>4775</v>
      </c>
      <c r="C994" s="35">
        <v>31677</v>
      </c>
      <c r="D994" s="1" t="str">
        <f>LEFT(PLAYERIDMAP[[#This Row],[PLAYERNAME]],FIND(" ",PLAYERIDMAP[[#This Row],[PLAYERNAME]],1))</f>
        <v xml:space="preserve">Chris </v>
      </c>
      <c r="E994" s="1" t="str">
        <f>MID(PLAYERIDMAP[PLAYERNAME],FIND(" ",PLAYERIDMAP[PLAYERNAME],1)+1,255)</f>
        <v>Schwinden</v>
      </c>
      <c r="F994" t="s">
        <v>1050</v>
      </c>
      <c r="G994" t="s">
        <v>2163</v>
      </c>
      <c r="H994" s="2">
        <v>7851</v>
      </c>
      <c r="I994">
        <v>452737</v>
      </c>
      <c r="J994" t="s">
        <v>4775</v>
      </c>
      <c r="K994" s="1">
        <v>1846230</v>
      </c>
      <c r="L994" s="1" t="s">
        <v>4775</v>
      </c>
      <c r="M994" s="1" t="s">
        <v>4776</v>
      </c>
      <c r="N994" s="1" t="s">
        <v>4777</v>
      </c>
      <c r="O994" s="1" t="s">
        <v>2039</v>
      </c>
      <c r="P994" s="1">
        <v>8946</v>
      </c>
      <c r="Q994" s="1" t="s">
        <v>4778</v>
      </c>
      <c r="R994" s="1" t="s">
        <v>4775</v>
      </c>
      <c r="S994" s="1"/>
      <c r="T994" s="1" t="e">
        <v>#N/A</v>
      </c>
    </row>
    <row r="995" spans="1:20" ht="15" customHeight="1" x14ac:dyDescent="0.25">
      <c r="A995" t="s">
        <v>1518</v>
      </c>
      <c r="B995" t="s">
        <v>302</v>
      </c>
      <c r="C995" s="35">
        <v>28666</v>
      </c>
      <c r="D995" s="1" t="str">
        <f>LEFT(PLAYERIDMAP[[#This Row],[PLAYERNAME]],FIND(" ",PLAYERIDMAP[[#This Row],[PLAYERNAME]],1))</f>
        <v xml:space="preserve">Luke </v>
      </c>
      <c r="E995" s="1" t="str">
        <f>MID(PLAYERIDMAP[PLAYERNAME],FIND(" ",PLAYERIDMAP[PLAYERNAME],1)+1,255)</f>
        <v>Scott</v>
      </c>
      <c r="F995" t="s">
        <v>1039</v>
      </c>
      <c r="G995" t="s">
        <v>2162</v>
      </c>
      <c r="H995" s="2">
        <v>3469</v>
      </c>
      <c r="I995">
        <v>432928</v>
      </c>
      <c r="J995" t="s">
        <v>302</v>
      </c>
      <c r="K995" s="1">
        <v>393622</v>
      </c>
      <c r="L995" s="1" t="s">
        <v>302</v>
      </c>
      <c r="M995" s="1" t="s">
        <v>4779</v>
      </c>
      <c r="N995" s="1" t="s">
        <v>4780</v>
      </c>
      <c r="O995" s="1" t="s">
        <v>1518</v>
      </c>
      <c r="P995" s="1">
        <v>7521</v>
      </c>
      <c r="Q995" s="1" t="s">
        <v>4781</v>
      </c>
      <c r="R995" s="1" t="s">
        <v>302</v>
      </c>
      <c r="S995" s="1">
        <v>6229</v>
      </c>
      <c r="T995" s="1" t="s">
        <v>302</v>
      </c>
    </row>
    <row r="996" spans="1:20" x14ac:dyDescent="0.25">
      <c r="A996" t="s">
        <v>2038</v>
      </c>
      <c r="B996" t="s">
        <v>879</v>
      </c>
      <c r="C996" s="35">
        <v>31247</v>
      </c>
      <c r="D996" s="1" t="str">
        <f>LEFT(PLAYERIDMAP[[#This Row],[PLAYERNAME]],FIND(" ",PLAYERIDMAP[[#This Row],[PLAYERNAME]],1))</f>
        <v xml:space="preserve">Evan </v>
      </c>
      <c r="E996" s="1" t="str">
        <f>MID(PLAYERIDMAP[PLAYERNAME],FIND(" ",PLAYERIDMAP[PLAYERNAME],1)+1,255)</f>
        <v>Scribner</v>
      </c>
      <c r="F996" t="s">
        <v>1032</v>
      </c>
      <c r="G996" t="s">
        <v>2163</v>
      </c>
      <c r="H996" s="2">
        <v>7525</v>
      </c>
      <c r="I996">
        <v>519267</v>
      </c>
      <c r="J996" t="s">
        <v>879</v>
      </c>
      <c r="K996" s="1">
        <v>1784688</v>
      </c>
      <c r="L996" s="1" t="s">
        <v>879</v>
      </c>
      <c r="M996" s="3" t="s">
        <v>2205</v>
      </c>
      <c r="N996" s="1" t="s">
        <v>4782</v>
      </c>
      <c r="O996" s="1" t="s">
        <v>2038</v>
      </c>
      <c r="P996" s="1">
        <v>8913</v>
      </c>
      <c r="Q996" s="1" t="s">
        <v>4783</v>
      </c>
      <c r="R996" s="1" t="s">
        <v>879</v>
      </c>
      <c r="S996" s="1">
        <v>30970</v>
      </c>
      <c r="T996" s="1" t="s">
        <v>879</v>
      </c>
    </row>
    <row r="997" spans="1:20" ht="15" customHeight="1" x14ac:dyDescent="0.25">
      <c r="A997" t="s">
        <v>1373</v>
      </c>
      <c r="B997" t="s">
        <v>196</v>
      </c>
      <c r="C997" s="35">
        <v>27697</v>
      </c>
      <c r="D997" s="1" t="str">
        <f>LEFT(PLAYERIDMAP[[#This Row],[PLAYERNAME]],FIND(" ",PLAYERIDMAP[[#This Row],[PLAYERNAME]],1))</f>
        <v xml:space="preserve">Marco </v>
      </c>
      <c r="E997" s="1" t="str">
        <f>MID(PLAYERIDMAP[PLAYERNAME],FIND(" ",PLAYERIDMAP[PLAYERNAME],1)+1,255)</f>
        <v>Scutaro</v>
      </c>
      <c r="F997" t="s">
        <v>13</v>
      </c>
      <c r="G997" t="s">
        <v>5</v>
      </c>
      <c r="H997" s="2">
        <v>1555</v>
      </c>
      <c r="I997">
        <v>340192</v>
      </c>
      <c r="J997" t="s">
        <v>196</v>
      </c>
      <c r="K997" s="1">
        <v>132691</v>
      </c>
      <c r="L997" s="1" t="s">
        <v>196</v>
      </c>
      <c r="M997" s="1" t="s">
        <v>4784</v>
      </c>
      <c r="N997" s="1" t="s">
        <v>4785</v>
      </c>
      <c r="O997" s="1" t="s">
        <v>1373</v>
      </c>
      <c r="P997" s="1">
        <v>6966</v>
      </c>
      <c r="Q997" s="1" t="s">
        <v>4786</v>
      </c>
      <c r="R997" s="1" t="s">
        <v>196</v>
      </c>
      <c r="S997" s="1">
        <v>5217</v>
      </c>
      <c r="T997" s="1" t="s">
        <v>196</v>
      </c>
    </row>
    <row r="998" spans="1:20" ht="15" customHeight="1" x14ac:dyDescent="0.25">
      <c r="A998" t="s">
        <v>1421</v>
      </c>
      <c r="B998" t="s">
        <v>92</v>
      </c>
      <c r="C998" s="35">
        <v>32084</v>
      </c>
      <c r="D998" s="1" t="str">
        <f>LEFT(PLAYERIDMAP[[#This Row],[PLAYERNAME]],FIND(" ",PLAYERIDMAP[[#This Row],[PLAYERNAME]],1))</f>
        <v xml:space="preserve">Kyle </v>
      </c>
      <c r="E998" s="1" t="str">
        <f>MID(PLAYERIDMAP[PLAYERNAME],FIND(" ",PLAYERIDMAP[PLAYERNAME],1)+1,255)</f>
        <v>Seager</v>
      </c>
      <c r="F998" t="s">
        <v>1049</v>
      </c>
      <c r="G998" t="s">
        <v>6</v>
      </c>
      <c r="H998" s="2">
        <v>9785</v>
      </c>
      <c r="I998">
        <v>572122</v>
      </c>
      <c r="J998" t="s">
        <v>92</v>
      </c>
      <c r="K998" s="1">
        <v>1741002</v>
      </c>
      <c r="L998" s="1" t="s">
        <v>92</v>
      </c>
      <c r="M998" s="3" t="s">
        <v>2205</v>
      </c>
      <c r="N998" s="1" t="s">
        <v>4787</v>
      </c>
      <c r="O998" s="1" t="s">
        <v>1421</v>
      </c>
      <c r="P998" s="1">
        <v>8984</v>
      </c>
      <c r="Q998" s="1" t="s">
        <v>4788</v>
      </c>
      <c r="R998" s="1" t="s">
        <v>92</v>
      </c>
      <c r="S998" s="1">
        <v>30819</v>
      </c>
      <c r="T998" s="1" t="s">
        <v>92</v>
      </c>
    </row>
    <row r="999" spans="1:20" ht="15" customHeight="1" x14ac:dyDescent="0.25">
      <c r="A999" t="s">
        <v>1468</v>
      </c>
      <c r="B999" t="s">
        <v>43</v>
      </c>
      <c r="C999" s="35">
        <v>32949</v>
      </c>
      <c r="D999" s="1" t="str">
        <f>LEFT(PLAYERIDMAP[[#This Row],[PLAYERNAME]],FIND(" ",PLAYERIDMAP[[#This Row],[PLAYERNAME]],1))</f>
        <v xml:space="preserve">Jean </v>
      </c>
      <c r="E999" s="1" t="str">
        <f>MID(PLAYERIDMAP[PLAYERNAME],FIND(" ",PLAYERIDMAP[PLAYERNAME],1)+1,255)</f>
        <v>Segura</v>
      </c>
      <c r="F999" t="s">
        <v>1047</v>
      </c>
      <c r="G999" t="s">
        <v>1219</v>
      </c>
      <c r="H999" s="2">
        <v>5933</v>
      </c>
      <c r="I999">
        <v>516416</v>
      </c>
      <c r="J999" t="s">
        <v>43</v>
      </c>
      <c r="K999" s="1">
        <v>1798566</v>
      </c>
      <c r="L999" s="1" t="s">
        <v>43</v>
      </c>
      <c r="M999" s="3" t="s">
        <v>2205</v>
      </c>
      <c r="N999" s="3" t="s">
        <v>2205</v>
      </c>
      <c r="O999" s="1" t="s">
        <v>1468</v>
      </c>
      <c r="P999" s="1">
        <v>9247</v>
      </c>
      <c r="Q999" s="1" t="s">
        <v>4789</v>
      </c>
      <c r="R999" s="1" t="s">
        <v>43</v>
      </c>
      <c r="S999" s="1">
        <v>31037</v>
      </c>
      <c r="T999" s="1" t="s">
        <v>43</v>
      </c>
    </row>
    <row r="1000" spans="1:20" ht="15" customHeight="1" x14ac:dyDescent="0.25">
      <c r="A1000" t="s">
        <v>2059</v>
      </c>
      <c r="B1000" t="s">
        <v>665</v>
      </c>
      <c r="C1000" s="35">
        <v>32089</v>
      </c>
      <c r="D1000" s="1" t="str">
        <f>LEFT(PLAYERIDMAP[[#This Row],[PLAYERNAME]],FIND(" ",PLAYERIDMAP[[#This Row],[PLAYERNAME]],1))</f>
        <v xml:space="preserve">Bryan </v>
      </c>
      <c r="E1000" s="1" t="str">
        <f>MID(PLAYERIDMAP[PLAYERNAME],FIND(" ",PLAYERIDMAP[PLAYERNAME],1)+1,255)</f>
        <v>Shaw</v>
      </c>
      <c r="F1000" t="s">
        <v>1034</v>
      </c>
      <c r="G1000" t="s">
        <v>2163</v>
      </c>
      <c r="H1000" s="2">
        <v>8110</v>
      </c>
      <c r="I1000">
        <v>543766</v>
      </c>
      <c r="J1000" t="s">
        <v>665</v>
      </c>
      <c r="K1000" s="1">
        <v>1734606</v>
      </c>
      <c r="L1000" s="1" t="s">
        <v>665</v>
      </c>
      <c r="M1000" s="3" t="s">
        <v>2205</v>
      </c>
      <c r="N1000" s="1" t="s">
        <v>4790</v>
      </c>
      <c r="O1000" s="1" t="s">
        <v>2059</v>
      </c>
      <c r="P1000" s="1">
        <v>8962</v>
      </c>
      <c r="Q1000" s="1" t="s">
        <v>4791</v>
      </c>
      <c r="R1000" s="1" t="s">
        <v>665</v>
      </c>
      <c r="S1000" s="1">
        <v>30589</v>
      </c>
      <c r="T1000" s="1" t="s">
        <v>665</v>
      </c>
    </row>
    <row r="1001" spans="1:20" ht="15" customHeight="1" x14ac:dyDescent="0.25">
      <c r="A1001" t="s">
        <v>1652</v>
      </c>
      <c r="B1001" t="s">
        <v>582</v>
      </c>
      <c r="C1001" s="35">
        <v>29940</v>
      </c>
      <c r="D1001" s="1" t="str">
        <f>LEFT(PLAYERIDMAP[[#This Row],[PLAYERNAME]],FIND(" ",PLAYERIDMAP[[#This Row],[PLAYERNAME]],1))</f>
        <v xml:space="preserve">James </v>
      </c>
      <c r="E1001" s="1" t="str">
        <f>MID(PLAYERIDMAP[PLAYERNAME],FIND(" ",PLAYERIDMAP[PLAYERNAME],1)+1,255)</f>
        <v>Shields</v>
      </c>
      <c r="F1001" t="s">
        <v>1046</v>
      </c>
      <c r="G1001" t="s">
        <v>2163</v>
      </c>
      <c r="H1001" s="2">
        <v>7059</v>
      </c>
      <c r="I1001">
        <v>448306</v>
      </c>
      <c r="J1001" t="s">
        <v>582</v>
      </c>
      <c r="K1001" s="1">
        <v>580602</v>
      </c>
      <c r="L1001" s="1" t="s">
        <v>582</v>
      </c>
      <c r="M1001" s="1" t="s">
        <v>4792</v>
      </c>
      <c r="N1001" s="1" t="s">
        <v>4793</v>
      </c>
      <c r="O1001" s="1" t="s">
        <v>1652</v>
      </c>
      <c r="P1001" s="1">
        <v>7779</v>
      </c>
      <c r="Q1001" s="1" t="s">
        <v>4794</v>
      </c>
      <c r="R1001" s="1" t="s">
        <v>582</v>
      </c>
      <c r="S1001" s="1">
        <v>28474</v>
      </c>
      <c r="T1001" s="1" t="s">
        <v>582</v>
      </c>
    </row>
    <row r="1002" spans="1:20" ht="15" customHeight="1" x14ac:dyDescent="0.25">
      <c r="A1002" t="s">
        <v>1300</v>
      </c>
      <c r="B1002" t="s">
        <v>407</v>
      </c>
      <c r="C1002" s="35">
        <v>29340</v>
      </c>
      <c r="D1002" s="1" t="str">
        <f>LEFT(PLAYERIDMAP[[#This Row],[PLAYERNAME]],FIND(" ",PLAYERIDMAP[[#This Row],[PLAYERNAME]],1))</f>
        <v xml:space="preserve">Kelly </v>
      </c>
      <c r="E1002" s="1" t="str">
        <f>MID(PLAYERIDMAP[PLAYERNAME],FIND(" ",PLAYERIDMAP[PLAYERNAME],1)+1,255)</f>
        <v>Shoppach</v>
      </c>
      <c r="F1002" t="s">
        <v>1049</v>
      </c>
      <c r="G1002" t="s">
        <v>1215</v>
      </c>
      <c r="H1002" s="2">
        <v>3867</v>
      </c>
      <c r="I1002">
        <v>431159</v>
      </c>
      <c r="J1002" t="s">
        <v>407</v>
      </c>
      <c r="K1002" s="1">
        <v>484146</v>
      </c>
      <c r="L1002" s="1" t="s">
        <v>407</v>
      </c>
      <c r="M1002" s="1" t="s">
        <v>4795</v>
      </c>
      <c r="N1002" s="1" t="s">
        <v>4796</v>
      </c>
      <c r="O1002" s="1" t="s">
        <v>1300</v>
      </c>
      <c r="P1002" s="1">
        <v>7493</v>
      </c>
      <c r="Q1002" s="1" t="s">
        <v>4797</v>
      </c>
      <c r="R1002" s="1" t="s">
        <v>407</v>
      </c>
      <c r="S1002" s="1">
        <v>6200</v>
      </c>
      <c r="T1002" s="1" t="s">
        <v>407</v>
      </c>
    </row>
    <row r="1003" spans="1:20" ht="15" customHeight="1" x14ac:dyDescent="0.25">
      <c r="A1003" t="s">
        <v>4798</v>
      </c>
      <c r="B1003" t="s">
        <v>208</v>
      </c>
      <c r="C1003" s="35">
        <v>31946</v>
      </c>
      <c r="D1003" s="1" t="str">
        <f>LEFT(PLAYERIDMAP[[#This Row],[PLAYERNAME]],FIND(" ",PLAYERIDMAP[[#This Row],[PLAYERNAME]],1))</f>
        <v xml:space="preserve">J.B. </v>
      </c>
      <c r="E1003" s="1" t="str">
        <f>MID(PLAYERIDMAP[PLAYERNAME],FIND(" ",PLAYERIDMAP[PLAYERNAME],1)+1,255)</f>
        <v>Shuck</v>
      </c>
      <c r="F1003" s="1" t="s">
        <v>1035</v>
      </c>
      <c r="G1003" t="s">
        <v>1222</v>
      </c>
      <c r="H1003" s="2">
        <v>6677</v>
      </c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>
        <v>30741</v>
      </c>
      <c r="T1003" s="1" t="s">
        <v>208</v>
      </c>
    </row>
    <row r="1004" spans="1:20" x14ac:dyDescent="0.25">
      <c r="A1004" t="s">
        <v>4799</v>
      </c>
      <c r="B1004" t="s">
        <v>694</v>
      </c>
      <c r="C1004" s="35">
        <v>32709</v>
      </c>
      <c r="D1004" s="1" t="str">
        <f>LEFT(PLAYERIDMAP[[#This Row],[PLAYERNAME]],FIND(" ",PLAYERIDMAP[[#This Row],[PLAYERNAME]],1))</f>
        <v xml:space="preserve">Kevin </v>
      </c>
      <c r="E1004" s="1" t="str">
        <f>MID(PLAYERIDMAP[PLAYERNAME],FIND(" ",PLAYERIDMAP[PLAYERNAME],1)+1,255)</f>
        <v>Siegrist</v>
      </c>
      <c r="F1004" s="1" t="s">
        <v>1031</v>
      </c>
      <c r="G1004" t="s">
        <v>2163</v>
      </c>
      <c r="H1004" s="2">
        <v>8180</v>
      </c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>
        <v>32059</v>
      </c>
      <c r="T1004" s="1" t="s">
        <v>694</v>
      </c>
    </row>
    <row r="1005" spans="1:20" x14ac:dyDescent="0.25">
      <c r="A1005" t="s">
        <v>1591</v>
      </c>
      <c r="B1005" t="s">
        <v>434</v>
      </c>
      <c r="C1005" s="35">
        <v>32410</v>
      </c>
      <c r="D1005" s="1" t="str">
        <f>LEFT(PLAYERIDMAP[[#This Row],[PLAYERNAME]],FIND(" ",PLAYERIDMAP[[#This Row],[PLAYERNAME]],1))</f>
        <v xml:space="preserve">Moises </v>
      </c>
      <c r="E1005" s="1" t="str">
        <f>MID(PLAYERIDMAP[PLAYERNAME],FIND(" ",PLAYERIDMAP[PLAYERNAME],1)+1,255)</f>
        <v>Sierra</v>
      </c>
      <c r="F1005" t="s">
        <v>1037</v>
      </c>
      <c r="G1005" t="s">
        <v>1222</v>
      </c>
      <c r="H1005" s="2">
        <v>6050</v>
      </c>
      <c r="I1005">
        <v>501213</v>
      </c>
      <c r="J1005" t="s">
        <v>434</v>
      </c>
      <c r="K1005" s="1">
        <v>1666824</v>
      </c>
      <c r="L1005" s="1" t="s">
        <v>434</v>
      </c>
      <c r="M1005" s="3" t="s">
        <v>2205</v>
      </c>
      <c r="N1005" s="3" t="s">
        <v>2205</v>
      </c>
      <c r="O1005" s="1" t="s">
        <v>1591</v>
      </c>
      <c r="P1005" s="1">
        <v>9251</v>
      </c>
      <c r="Q1005" s="1" t="s">
        <v>4800</v>
      </c>
      <c r="R1005" s="1" t="s">
        <v>434</v>
      </c>
      <c r="S1005" s="1">
        <v>30675</v>
      </c>
      <c r="T1005" s="1" t="s">
        <v>434</v>
      </c>
    </row>
    <row r="1006" spans="1:20" ht="15" customHeight="1" x14ac:dyDescent="0.25">
      <c r="A1006" t="s">
        <v>1256</v>
      </c>
      <c r="B1006" t="s">
        <v>112</v>
      </c>
      <c r="C1006" s="35">
        <v>32755</v>
      </c>
      <c r="D1006" s="1" t="str">
        <f>LEFT(PLAYERIDMAP[[#This Row],[PLAYERNAME]],FIND(" ",PLAYERIDMAP[[#This Row],[PLAYERNAME]],1))</f>
        <v xml:space="preserve">Andrelton </v>
      </c>
      <c r="E1006" s="1" t="str">
        <f>MID(PLAYERIDMAP[PLAYERNAME],FIND(" ",PLAYERIDMAP[PLAYERNAME],1)+1,255)</f>
        <v>Simmons</v>
      </c>
      <c r="F1006" t="s">
        <v>1041</v>
      </c>
      <c r="G1006" t="s">
        <v>1219</v>
      </c>
      <c r="H1006" s="2">
        <v>10847</v>
      </c>
      <c r="I1006">
        <v>592743</v>
      </c>
      <c r="J1006" t="s">
        <v>112</v>
      </c>
      <c r="K1006" s="1">
        <v>1918584</v>
      </c>
      <c r="L1006" s="1" t="s">
        <v>112</v>
      </c>
      <c r="M1006" s="3" t="s">
        <v>2205</v>
      </c>
      <c r="N1006" s="3" t="s">
        <v>2205</v>
      </c>
      <c r="O1006" s="1" t="s">
        <v>1256</v>
      </c>
      <c r="P1006" s="1">
        <v>9201</v>
      </c>
      <c r="Q1006" s="1" t="s">
        <v>4801</v>
      </c>
      <c r="R1006" s="1" t="s">
        <v>112</v>
      </c>
      <c r="S1006" s="1">
        <v>31728</v>
      </c>
      <c r="T1006" s="1" t="s">
        <v>112</v>
      </c>
    </row>
    <row r="1007" spans="1:20" ht="15" customHeight="1" x14ac:dyDescent="0.25">
      <c r="A1007" t="s">
        <v>1885</v>
      </c>
      <c r="B1007" t="s">
        <v>662</v>
      </c>
      <c r="C1007" s="35">
        <v>29714</v>
      </c>
      <c r="D1007" s="1" t="str">
        <f>LEFT(PLAYERIDMAP[[#This Row],[PLAYERNAME]],FIND(" ",PLAYERIDMAP[[#This Row],[PLAYERNAME]],1))</f>
        <v xml:space="preserve">Alfredo </v>
      </c>
      <c r="E1007" s="1" t="str">
        <f>MID(PLAYERIDMAP[PLAYERNAME],FIND(" ",PLAYERIDMAP[PLAYERNAME],1)+1,255)</f>
        <v>Simon</v>
      </c>
      <c r="F1007" t="s">
        <v>1040</v>
      </c>
      <c r="G1007" t="s">
        <v>2163</v>
      </c>
      <c r="H1007" s="2">
        <v>2155</v>
      </c>
      <c r="I1007">
        <v>430580</v>
      </c>
      <c r="J1007" t="s">
        <v>662</v>
      </c>
      <c r="K1007" s="1">
        <v>448968</v>
      </c>
      <c r="L1007" s="1" t="s">
        <v>662</v>
      </c>
      <c r="M1007" s="1" t="s">
        <v>4802</v>
      </c>
      <c r="N1007" s="1" t="s">
        <v>4803</v>
      </c>
      <c r="O1007" s="1" t="s">
        <v>1885</v>
      </c>
      <c r="P1007" s="1">
        <v>7975</v>
      </c>
      <c r="Q1007" s="1" t="s">
        <v>4804</v>
      </c>
      <c r="R1007" s="1" t="s">
        <v>662</v>
      </c>
      <c r="S1007" s="1">
        <v>28699</v>
      </c>
      <c r="T1007" s="1" t="s">
        <v>662</v>
      </c>
    </row>
    <row r="1008" spans="1:20" ht="15" customHeight="1" x14ac:dyDescent="0.25">
      <c r="A1008" t="s">
        <v>1114</v>
      </c>
      <c r="B1008" t="s">
        <v>4805</v>
      </c>
      <c r="C1008" s="35">
        <v>33499</v>
      </c>
      <c r="D1008" s="1" t="str">
        <f>LEFT(PLAYERIDMAP[[#This Row],[PLAYERNAME]],FIND(" ",PLAYERIDMAP[[#This Row],[PLAYERNAME]],1))</f>
        <v xml:space="preserve">Jonathan </v>
      </c>
      <c r="E1008" s="1" t="str">
        <f>MID(PLAYERIDMAP[PLAYERNAME],FIND(" ",PLAYERIDMAP[PLAYERNAME],1)+1,255)</f>
        <v>Singleton</v>
      </c>
      <c r="F1008" t="s">
        <v>2205</v>
      </c>
      <c r="G1008" t="s">
        <v>4</v>
      </c>
      <c r="H1008" s="2" t="s">
        <v>4806</v>
      </c>
      <c r="I1008">
        <v>572138</v>
      </c>
      <c r="J1008" t="s">
        <v>4805</v>
      </c>
      <c r="K1008" s="3" t="s">
        <v>2205</v>
      </c>
      <c r="L1008" s="3" t="s">
        <v>2205</v>
      </c>
      <c r="M1008" s="3" t="s">
        <v>2205</v>
      </c>
      <c r="N1008" s="3" t="s">
        <v>2205</v>
      </c>
      <c r="O1008" s="1" t="s">
        <v>1114</v>
      </c>
      <c r="P1008" s="1">
        <v>9099</v>
      </c>
      <c r="Q1008" s="1" t="s">
        <v>4807</v>
      </c>
      <c r="R1008" s="1" t="s">
        <v>4805</v>
      </c>
      <c r="S1008" s="1"/>
      <c r="T1008" s="1"/>
    </row>
    <row r="1009" spans="1:20" x14ac:dyDescent="0.25">
      <c r="A1009" t="s">
        <v>1993</v>
      </c>
      <c r="B1009" t="s">
        <v>810</v>
      </c>
      <c r="C1009" s="35">
        <v>30509</v>
      </c>
      <c r="D1009" s="1" t="str">
        <f>LEFT(PLAYERIDMAP[[#This Row],[PLAYERNAME]],FIND(" ",PLAYERIDMAP[[#This Row],[PLAYERNAME]],1))</f>
        <v xml:space="preserve">Tony </v>
      </c>
      <c r="E1009" s="1" t="str">
        <f>MID(PLAYERIDMAP[PLAYERNAME],FIND(" ",PLAYERIDMAP[PLAYERNAME],1)+1,255)</f>
        <v>Sipp</v>
      </c>
      <c r="F1009" t="s">
        <v>1042</v>
      </c>
      <c r="G1009" t="s">
        <v>2163</v>
      </c>
      <c r="H1009" s="2">
        <v>8280</v>
      </c>
      <c r="I1009">
        <v>448609</v>
      </c>
      <c r="J1009" t="s">
        <v>810</v>
      </c>
      <c r="K1009" s="1">
        <v>583494</v>
      </c>
      <c r="L1009" s="1" t="s">
        <v>810</v>
      </c>
      <c r="M1009" s="1" t="s">
        <v>4808</v>
      </c>
      <c r="N1009" s="1" t="s">
        <v>4809</v>
      </c>
      <c r="O1009" s="1" t="s">
        <v>1993</v>
      </c>
      <c r="P1009" s="1">
        <v>7949</v>
      </c>
      <c r="Q1009" s="1" t="s">
        <v>4810</v>
      </c>
      <c r="R1009" s="1" t="s">
        <v>810</v>
      </c>
      <c r="S1009" s="1">
        <v>28673</v>
      </c>
      <c r="T1009" s="1" t="s">
        <v>810</v>
      </c>
    </row>
    <row r="1010" spans="1:20" ht="15" customHeight="1" x14ac:dyDescent="0.25">
      <c r="A1010" t="s">
        <v>1887</v>
      </c>
      <c r="B1010" t="s">
        <v>940</v>
      </c>
      <c r="C1010" s="35">
        <v>33432</v>
      </c>
      <c r="D1010" s="1" t="str">
        <f>LEFT(PLAYERIDMAP[[#This Row],[PLAYERNAME]],FIND(" ",PLAYERIDMAP[[#This Row],[PLAYERNAME]],1))</f>
        <v xml:space="preserve">Tyler </v>
      </c>
      <c r="E1010" s="1" t="str">
        <f>MID(PLAYERIDMAP[PLAYERNAME],FIND(" ",PLAYERIDMAP[PLAYERNAME],1)+1,255)</f>
        <v>Skaggs</v>
      </c>
      <c r="F1010" t="s">
        <v>1035</v>
      </c>
      <c r="G1010" t="s">
        <v>2163</v>
      </c>
      <c r="H1010" s="2">
        <v>10190</v>
      </c>
      <c r="I1010">
        <v>572140</v>
      </c>
      <c r="J1010" t="s">
        <v>940</v>
      </c>
      <c r="K1010" s="1">
        <v>1758900</v>
      </c>
      <c r="L1010" s="1" t="s">
        <v>940</v>
      </c>
      <c r="M1010" s="1" t="s">
        <v>4811</v>
      </c>
      <c r="N1010" s="3" t="s">
        <v>2205</v>
      </c>
      <c r="O1010" s="1" t="s">
        <v>1887</v>
      </c>
      <c r="P1010" s="1">
        <v>9126</v>
      </c>
      <c r="Q1010" s="1" t="s">
        <v>4812</v>
      </c>
      <c r="R1010" s="1" t="s">
        <v>940</v>
      </c>
      <c r="S1010" s="1">
        <v>31221</v>
      </c>
      <c r="T1010" s="1" t="s">
        <v>940</v>
      </c>
    </row>
    <row r="1011" spans="1:20" x14ac:dyDescent="0.25">
      <c r="A1011" t="s">
        <v>1327</v>
      </c>
      <c r="B1011" t="s">
        <v>457</v>
      </c>
      <c r="C1011" s="35">
        <v>32933</v>
      </c>
      <c r="D1011" s="1" t="str">
        <f>LEFT(PLAYERIDMAP[[#This Row],[PLAYERNAME]],FIND(" ",PLAYERIDMAP[[#This Row],[PLAYERNAME]],1))</f>
        <v xml:space="preserve">Kyle </v>
      </c>
      <c r="E1011" s="1" t="str">
        <f>MID(PLAYERIDMAP[PLAYERNAME],FIND(" ",PLAYERIDMAP[PLAYERNAME],1)+1,255)</f>
        <v>Skipworth</v>
      </c>
      <c r="F1011" t="s">
        <v>1057</v>
      </c>
      <c r="G1011" t="s">
        <v>1215</v>
      </c>
      <c r="H1011" s="2" t="s">
        <v>458</v>
      </c>
      <c r="I1011">
        <v>543788</v>
      </c>
      <c r="J1011" t="s">
        <v>457</v>
      </c>
      <c r="K1011" s="3" t="s">
        <v>2205</v>
      </c>
      <c r="L1011" s="3" t="s">
        <v>2205</v>
      </c>
      <c r="M1011" s="3" t="s">
        <v>2205</v>
      </c>
      <c r="N1011" s="3" t="s">
        <v>2205</v>
      </c>
      <c r="O1011" s="3" t="s">
        <v>2205</v>
      </c>
      <c r="P1011" s="3" t="s">
        <v>2205</v>
      </c>
      <c r="Q1011" s="3" t="s">
        <v>2205</v>
      </c>
      <c r="R1011" s="3" t="s">
        <v>2205</v>
      </c>
      <c r="S1011" s="3">
        <v>31021</v>
      </c>
      <c r="T1011" s="1" t="s">
        <v>457</v>
      </c>
    </row>
    <row r="1012" spans="1:20" ht="15" customHeight="1" x14ac:dyDescent="0.25">
      <c r="A1012" t="s">
        <v>2122</v>
      </c>
      <c r="B1012" t="s">
        <v>847</v>
      </c>
      <c r="C1012" s="35">
        <v>30806</v>
      </c>
      <c r="D1012" s="1" t="str">
        <f>LEFT(PLAYERIDMAP[[#This Row],[PLAYERNAME]],FIND(" ",PLAYERIDMAP[[#This Row],[PLAYERNAME]],1))</f>
        <v xml:space="preserve">Kevin </v>
      </c>
      <c r="E1012" s="1" t="str">
        <f>MID(PLAYERIDMAP[PLAYERNAME],FIND(" ",PLAYERIDMAP[PLAYERNAME],1)+1,255)</f>
        <v>Slowey</v>
      </c>
      <c r="F1012" t="s">
        <v>1034</v>
      </c>
      <c r="G1012" t="s">
        <v>2163</v>
      </c>
      <c r="H1012" s="2">
        <v>9918</v>
      </c>
      <c r="I1012">
        <v>458713</v>
      </c>
      <c r="J1012" t="s">
        <v>847</v>
      </c>
      <c r="K1012" s="1">
        <v>1102931</v>
      </c>
      <c r="L1012" s="1" t="s">
        <v>847</v>
      </c>
      <c r="M1012" s="3" t="s">
        <v>2205</v>
      </c>
      <c r="N1012" s="3" t="s">
        <v>2205</v>
      </c>
      <c r="O1012" s="3" t="s">
        <v>2205</v>
      </c>
      <c r="P1012" s="3" t="s">
        <v>2205</v>
      </c>
      <c r="Q1012" s="3" t="s">
        <v>2205</v>
      </c>
      <c r="R1012" s="3" t="s">
        <v>2205</v>
      </c>
      <c r="S1012" s="3">
        <v>28692</v>
      </c>
      <c r="T1012" s="1" t="s">
        <v>847</v>
      </c>
    </row>
    <row r="1013" spans="1:20" ht="15" customHeight="1" x14ac:dyDescent="0.25">
      <c r="A1013" t="s">
        <v>4813</v>
      </c>
      <c r="B1013" t="s">
        <v>682</v>
      </c>
      <c r="C1013" s="35">
        <v>30763</v>
      </c>
      <c r="D1013" s="1" t="str">
        <f>LEFT(PLAYERIDMAP[[#This Row],[PLAYERNAME]],FIND(" ",PLAYERIDMAP[[#This Row],[PLAYERNAME]],1))</f>
        <v xml:space="preserve">Joe </v>
      </c>
      <c r="E1013" s="1" t="str">
        <f>MID(PLAYERIDMAP[PLAYERNAME],FIND(" ",PLAYERIDMAP[PLAYERNAME],1)+1,255)</f>
        <v>Smith</v>
      </c>
      <c r="F1013" s="1" t="s">
        <v>1035</v>
      </c>
      <c r="G1013" t="s">
        <v>2163</v>
      </c>
      <c r="H1013" s="2">
        <v>3281</v>
      </c>
      <c r="I1013" s="1">
        <v>501925</v>
      </c>
      <c r="J1013" s="1" t="s">
        <v>682</v>
      </c>
      <c r="K1013" s="1"/>
      <c r="L1013" s="1"/>
      <c r="M1013" s="3"/>
      <c r="N1013" s="3"/>
      <c r="O1013" s="3" t="s">
        <v>4813</v>
      </c>
      <c r="P1013" s="3"/>
      <c r="Q1013" s="3"/>
      <c r="R1013" s="3"/>
      <c r="S1013" s="3">
        <v>28729</v>
      </c>
      <c r="T1013" s="1" t="s">
        <v>682</v>
      </c>
    </row>
    <row r="1014" spans="1:20" x14ac:dyDescent="0.25">
      <c r="A1014" t="s">
        <v>1189</v>
      </c>
      <c r="B1014" t="s">
        <v>261</v>
      </c>
      <c r="C1014" s="35">
        <v>30224</v>
      </c>
      <c r="D1014" s="1" t="str">
        <f>LEFT(PLAYERIDMAP[[#This Row],[PLAYERNAME]],FIND(" ",PLAYERIDMAP[[#This Row],[PLAYERNAME]],1))</f>
        <v xml:space="preserve">Seth </v>
      </c>
      <c r="E1014" s="1" t="str">
        <f>MID(PLAYERIDMAP[PLAYERNAME],FIND(" ",PLAYERIDMAP[PLAYERNAME],1)+1,255)</f>
        <v>Smith</v>
      </c>
      <c r="F1014" t="s">
        <v>1051</v>
      </c>
      <c r="G1014" t="s">
        <v>1222</v>
      </c>
      <c r="H1014" s="2">
        <v>7331</v>
      </c>
      <c r="I1014">
        <v>452234</v>
      </c>
      <c r="J1014" t="s">
        <v>261</v>
      </c>
      <c r="K1014" s="1">
        <v>549985</v>
      </c>
      <c r="L1014" s="1" t="s">
        <v>261</v>
      </c>
      <c r="M1014" s="1" t="s">
        <v>4814</v>
      </c>
      <c r="N1014" s="1" t="s">
        <v>4815</v>
      </c>
      <c r="O1014" s="1" t="s">
        <v>1189</v>
      </c>
      <c r="P1014" s="1">
        <v>8144</v>
      </c>
      <c r="Q1014" s="1" t="s">
        <v>4816</v>
      </c>
      <c r="R1014" s="1" t="s">
        <v>261</v>
      </c>
      <c r="S1014" s="1">
        <v>28920</v>
      </c>
      <c r="T1014" s="1" t="s">
        <v>261</v>
      </c>
    </row>
    <row r="1015" spans="1:20" x14ac:dyDescent="0.25">
      <c r="A1015" t="s">
        <v>2104</v>
      </c>
      <c r="B1015" t="s">
        <v>817</v>
      </c>
      <c r="C1015" s="35">
        <v>32699</v>
      </c>
      <c r="D1015" s="1" t="str">
        <f>LEFT(PLAYERIDMAP[[#This Row],[PLAYERNAME]],FIND(" ",PLAYERIDMAP[[#This Row],[PLAYERNAME]],1))</f>
        <v xml:space="preserve">Will </v>
      </c>
      <c r="E1015" s="1" t="str">
        <f>MID(PLAYERIDMAP[PLAYERNAME],FIND(" ",PLAYERIDMAP[PLAYERNAME],1)+1,255)</f>
        <v>Smith</v>
      </c>
      <c r="F1015" t="s">
        <v>1047</v>
      </c>
      <c r="G1015" t="s">
        <v>2163</v>
      </c>
      <c r="H1015" s="2">
        <v>8048</v>
      </c>
      <c r="I1015">
        <v>519293</v>
      </c>
      <c r="J1015" t="s">
        <v>817</v>
      </c>
      <c r="K1015" s="1">
        <v>1666825</v>
      </c>
      <c r="L1015" s="1" t="s">
        <v>817</v>
      </c>
      <c r="M1015" s="1" t="s">
        <v>4817</v>
      </c>
      <c r="N1015" s="3" t="s">
        <v>2205</v>
      </c>
      <c r="O1015" s="1" t="s">
        <v>2104</v>
      </c>
      <c r="P1015" s="1">
        <v>9193</v>
      </c>
      <c r="Q1015" s="1" t="s">
        <v>4818</v>
      </c>
      <c r="R1015" s="1" t="s">
        <v>817</v>
      </c>
      <c r="S1015" s="1">
        <v>31549</v>
      </c>
      <c r="T1015" s="1" t="s">
        <v>817</v>
      </c>
    </row>
    <row r="1016" spans="1:20" x14ac:dyDescent="0.25">
      <c r="A1016" t="s">
        <v>1522</v>
      </c>
      <c r="B1016" t="s">
        <v>190</v>
      </c>
      <c r="C1016" s="35">
        <v>31751</v>
      </c>
      <c r="D1016" s="1" t="str">
        <f>LEFT(PLAYERIDMAP[[#This Row],[PLAYERNAME]],FIND(" ",PLAYERIDMAP[[#This Row],[PLAYERNAME]],1))</f>
        <v xml:space="preserve">Justin </v>
      </c>
      <c r="E1016" s="1" t="str">
        <f>MID(PLAYERIDMAP[PLAYERNAME],FIND(" ",PLAYERIDMAP[PLAYERNAME],1)+1,255)</f>
        <v>Smoak</v>
      </c>
      <c r="F1016" t="s">
        <v>1049</v>
      </c>
      <c r="G1016" t="s">
        <v>4</v>
      </c>
      <c r="H1016" s="2">
        <v>9054</v>
      </c>
      <c r="I1016">
        <v>475253</v>
      </c>
      <c r="J1016" t="s">
        <v>190</v>
      </c>
      <c r="K1016" s="1">
        <v>1630092</v>
      </c>
      <c r="L1016" s="1" t="s">
        <v>190</v>
      </c>
      <c r="M1016" s="3" t="s">
        <v>2205</v>
      </c>
      <c r="N1016" s="1" t="s">
        <v>4819</v>
      </c>
      <c r="O1016" s="1" t="s">
        <v>1522</v>
      </c>
      <c r="P1016" s="1">
        <v>8653</v>
      </c>
      <c r="Q1016" s="1" t="s">
        <v>4820</v>
      </c>
      <c r="R1016" s="1" t="s">
        <v>190</v>
      </c>
      <c r="S1016" s="1">
        <v>30175</v>
      </c>
      <c r="T1016" s="1" t="s">
        <v>190</v>
      </c>
    </row>
    <row r="1017" spans="1:20" x14ac:dyDescent="0.25">
      <c r="A1017" t="s">
        <v>1810</v>
      </c>
      <c r="B1017" t="s">
        <v>670</v>
      </c>
      <c r="C1017" s="35">
        <v>32672</v>
      </c>
      <c r="D1017" s="1" t="str">
        <f>LEFT(PLAYERIDMAP[[#This Row],[PLAYERNAME]],FIND(" ",PLAYERIDMAP[[#This Row],[PLAYERNAME]],1))</f>
        <v xml:space="preserve">Drew </v>
      </c>
      <c r="E1017" s="1" t="str">
        <f>MID(PLAYERIDMAP[PLAYERNAME],FIND(" ",PLAYERIDMAP[PLAYERNAME],1)+1,255)</f>
        <v>Smyly</v>
      </c>
      <c r="F1017" t="s">
        <v>1030</v>
      </c>
      <c r="G1017" t="s">
        <v>2163</v>
      </c>
      <c r="H1017" s="2">
        <v>11760</v>
      </c>
      <c r="I1017">
        <v>592767</v>
      </c>
      <c r="J1017" t="s">
        <v>670</v>
      </c>
      <c r="K1017" s="1">
        <v>1840445</v>
      </c>
      <c r="L1017" s="1" t="s">
        <v>670</v>
      </c>
      <c r="M1017" s="1" t="s">
        <v>4821</v>
      </c>
      <c r="N1017" s="3" t="s">
        <v>2205</v>
      </c>
      <c r="O1017" s="1" t="s">
        <v>1810</v>
      </c>
      <c r="P1017" s="1">
        <v>9140</v>
      </c>
      <c r="Q1017" s="1" t="s">
        <v>4822</v>
      </c>
      <c r="R1017" s="1" t="s">
        <v>670</v>
      </c>
      <c r="S1017" s="1">
        <v>31816</v>
      </c>
      <c r="T1017" s="1" t="s">
        <v>670</v>
      </c>
    </row>
    <row r="1018" spans="1:20" x14ac:dyDescent="0.25">
      <c r="A1018" t="s">
        <v>1175</v>
      </c>
      <c r="B1018" t="s">
        <v>380</v>
      </c>
      <c r="C1018" s="35">
        <v>32175</v>
      </c>
      <c r="D1018" s="1" t="str">
        <f>LEFT(PLAYERIDMAP[[#This Row],[PLAYERNAME]],FIND(" ",PLAYERIDMAP[[#This Row],[PLAYERNAME]],1))</f>
        <v xml:space="preserve">Travis </v>
      </c>
      <c r="E1018" s="1" t="str">
        <f>MID(PLAYERIDMAP[PLAYERNAME],FIND(" ",PLAYERIDMAP[PLAYERNAME],1)+1,255)</f>
        <v>Snider</v>
      </c>
      <c r="F1018" t="s">
        <v>1048</v>
      </c>
      <c r="G1018" t="s">
        <v>1222</v>
      </c>
      <c r="H1018" s="2">
        <v>2830</v>
      </c>
      <c r="I1018">
        <v>501983</v>
      </c>
      <c r="J1018" t="s">
        <v>380</v>
      </c>
      <c r="K1018" s="1">
        <v>1232132</v>
      </c>
      <c r="L1018" s="1" t="s">
        <v>380</v>
      </c>
      <c r="M1018" s="1" t="s">
        <v>4823</v>
      </c>
      <c r="N1018" s="1" t="s">
        <v>4824</v>
      </c>
      <c r="O1018" s="1" t="s">
        <v>1175</v>
      </c>
      <c r="P1018" s="1">
        <v>8304</v>
      </c>
      <c r="Q1018" s="1" t="s">
        <v>4825</v>
      </c>
      <c r="R1018" s="1" t="s">
        <v>380</v>
      </c>
      <c r="S1018" s="1">
        <v>29189</v>
      </c>
      <c r="T1018" s="1" t="s">
        <v>380</v>
      </c>
    </row>
    <row r="1019" spans="1:20" x14ac:dyDescent="0.25">
      <c r="A1019" t="s">
        <v>1533</v>
      </c>
      <c r="B1019" t="s">
        <v>491</v>
      </c>
      <c r="C1019" s="35">
        <v>31739</v>
      </c>
      <c r="D1019" s="1" t="str">
        <f>LEFT(PLAYERIDMAP[[#This Row],[PLAYERNAME]],FIND(" ",PLAYERIDMAP[[#This Row],[PLAYERNAME]],1))</f>
        <v xml:space="preserve">Brandon </v>
      </c>
      <c r="E1019" s="1" t="str">
        <f>MID(PLAYERIDMAP[PLAYERNAME],FIND(" ",PLAYERIDMAP[PLAYERNAME],1)+1,255)</f>
        <v>Snyder</v>
      </c>
      <c r="F1019" t="s">
        <v>1036</v>
      </c>
      <c r="G1019" t="s">
        <v>4</v>
      </c>
      <c r="H1019" s="2">
        <v>9856</v>
      </c>
      <c r="I1019">
        <v>474319</v>
      </c>
      <c r="J1019" t="s">
        <v>491</v>
      </c>
      <c r="K1019" s="1">
        <v>1661347</v>
      </c>
      <c r="L1019" s="1" t="s">
        <v>491</v>
      </c>
      <c r="M1019" s="1" t="s">
        <v>4826</v>
      </c>
      <c r="N1019" s="1" t="s">
        <v>4827</v>
      </c>
      <c r="O1019" s="1" t="s">
        <v>1533</v>
      </c>
      <c r="P1019" s="1">
        <v>8624</v>
      </c>
      <c r="Q1019" s="1" t="s">
        <v>4828</v>
      </c>
      <c r="R1019" s="1" t="s">
        <v>491</v>
      </c>
      <c r="S1019" s="1">
        <v>30124</v>
      </c>
      <c r="T1019" s="1" t="s">
        <v>491</v>
      </c>
    </row>
    <row r="1020" spans="1:20" ht="15" customHeight="1" x14ac:dyDescent="0.25">
      <c r="A1020" t="s">
        <v>1312</v>
      </c>
      <c r="B1020" t="s">
        <v>463</v>
      </c>
      <c r="C1020" s="35">
        <v>29629</v>
      </c>
      <c r="D1020" s="1" t="str">
        <f>LEFT(PLAYERIDMAP[[#This Row],[PLAYERNAME]],FIND(" ",PLAYERIDMAP[[#This Row],[PLAYERNAME]],1))</f>
        <v xml:space="preserve">Chris </v>
      </c>
      <c r="E1020" s="1" t="str">
        <f>MID(PLAYERIDMAP[PLAYERNAME],FIND(" ",PLAYERIDMAP[PLAYERNAME],1)+1,255)</f>
        <v>Snyder</v>
      </c>
      <c r="F1020" t="s">
        <v>1053</v>
      </c>
      <c r="G1020" t="s">
        <v>1215</v>
      </c>
      <c r="H1020" s="2">
        <v>4606</v>
      </c>
      <c r="I1020">
        <v>430965</v>
      </c>
      <c r="J1020" t="s">
        <v>463</v>
      </c>
      <c r="K1020" s="1">
        <v>392209</v>
      </c>
      <c r="L1020" s="1" t="s">
        <v>463</v>
      </c>
      <c r="M1020" s="1" t="s">
        <v>4829</v>
      </c>
      <c r="N1020" s="1" t="s">
        <v>4830</v>
      </c>
      <c r="O1020" s="1" t="s">
        <v>1312</v>
      </c>
      <c r="P1020" s="1">
        <v>7409</v>
      </c>
      <c r="Q1020" s="1" t="s">
        <v>4831</v>
      </c>
      <c r="R1020" s="1" t="s">
        <v>463</v>
      </c>
      <c r="S1020" s="1">
        <v>6070</v>
      </c>
      <c r="T1020" s="1" t="s">
        <v>463</v>
      </c>
    </row>
    <row r="1021" spans="1:20" x14ac:dyDescent="0.25">
      <c r="A1021" t="s">
        <v>1445</v>
      </c>
      <c r="B1021" t="s">
        <v>214</v>
      </c>
      <c r="C1021" s="35">
        <v>31554</v>
      </c>
      <c r="D1021" s="1" t="str">
        <f>LEFT(PLAYERIDMAP[[#This Row],[PLAYERNAME]],FIND(" ",PLAYERIDMAP[[#This Row],[PLAYERNAME]],1))</f>
        <v xml:space="preserve">Eric </v>
      </c>
      <c r="E1021" s="1" t="str">
        <f>MID(PLAYERIDMAP[PLAYERNAME],FIND(" ",PLAYERIDMAP[PLAYERNAME],1)+1,255)</f>
        <v>Sogard</v>
      </c>
      <c r="F1021" t="s">
        <v>1032</v>
      </c>
      <c r="G1021" t="s">
        <v>6</v>
      </c>
      <c r="H1021" s="2">
        <v>7927</v>
      </c>
      <c r="I1021">
        <v>519299</v>
      </c>
      <c r="J1021" t="s">
        <v>214</v>
      </c>
      <c r="K1021" s="1">
        <v>1600755</v>
      </c>
      <c r="L1021" s="1" t="s">
        <v>214</v>
      </c>
      <c r="M1021" s="3" t="s">
        <v>2205</v>
      </c>
      <c r="N1021" s="1" t="s">
        <v>4832</v>
      </c>
      <c r="O1021" s="1" t="s">
        <v>1445</v>
      </c>
      <c r="P1021" s="1">
        <v>8828</v>
      </c>
      <c r="Q1021" s="1" t="s">
        <v>4833</v>
      </c>
      <c r="R1021" s="1" t="s">
        <v>214</v>
      </c>
      <c r="S1021" s="1">
        <v>29732</v>
      </c>
      <c r="T1021" s="1" t="s">
        <v>214</v>
      </c>
    </row>
    <row r="1022" spans="1:20" x14ac:dyDescent="0.25">
      <c r="A1022" t="s">
        <v>1345</v>
      </c>
      <c r="B1022" t="s">
        <v>290</v>
      </c>
      <c r="C1022" s="35">
        <v>32128</v>
      </c>
      <c r="D1022" s="1" t="str">
        <f>LEFT(PLAYERIDMAP[[#This Row],[PLAYERNAME]],FIND(" ",PLAYERIDMAP[[#This Row],[PLAYERNAME]],1))</f>
        <v xml:space="preserve">Donovan </v>
      </c>
      <c r="E1022" s="1" t="str">
        <f>MID(PLAYERIDMAP[PLAYERNAME],FIND(" ",PLAYERIDMAP[PLAYERNAME],1)+1,255)</f>
        <v>Solano</v>
      </c>
      <c r="F1022" t="s">
        <v>1057</v>
      </c>
      <c r="G1022" t="s">
        <v>5</v>
      </c>
      <c r="H1022" s="2">
        <v>8623</v>
      </c>
      <c r="I1022">
        <v>456781</v>
      </c>
      <c r="J1022" t="s">
        <v>290</v>
      </c>
      <c r="K1022" s="1">
        <v>1666544</v>
      </c>
      <c r="L1022" s="1" t="s">
        <v>290</v>
      </c>
      <c r="M1022" s="3" t="s">
        <v>2205</v>
      </c>
      <c r="N1022" s="3" t="s">
        <v>2205</v>
      </c>
      <c r="O1022" s="1" t="s">
        <v>1345</v>
      </c>
      <c r="P1022" s="1">
        <v>9190</v>
      </c>
      <c r="Q1022" s="1" t="s">
        <v>4834</v>
      </c>
      <c r="R1022" s="1" t="s">
        <v>290</v>
      </c>
      <c r="S1022" s="1">
        <v>29703</v>
      </c>
      <c r="T1022" s="1" t="s">
        <v>290</v>
      </c>
    </row>
    <row r="1023" spans="1:20" ht="15" customHeight="1" x14ac:dyDescent="0.25">
      <c r="A1023" t="s">
        <v>4835</v>
      </c>
      <c r="B1023" t="s">
        <v>4836</v>
      </c>
      <c r="C1023" s="35">
        <v>32049</v>
      </c>
      <c r="D1023" s="1" t="str">
        <f>LEFT(PLAYERIDMAP[[#This Row],[PLAYERNAME]],FIND(" ",PLAYERIDMAP[[#This Row],[PLAYERNAME]],1))</f>
        <v xml:space="preserve">Ali </v>
      </c>
      <c r="E1023" s="1" t="str">
        <f>MID(PLAYERIDMAP[PLAYERNAME],FIND(" ",PLAYERIDMAP[PLAYERNAME],1)+1,255)</f>
        <v>Solis</v>
      </c>
      <c r="F1023" s="4" t="s">
        <v>2205</v>
      </c>
      <c r="G1023" s="4" t="s">
        <v>2205</v>
      </c>
      <c r="H1023" s="2">
        <v>8848</v>
      </c>
      <c r="I1023" s="4" t="s">
        <v>2205</v>
      </c>
      <c r="J1023" s="4" t="s">
        <v>2205</v>
      </c>
      <c r="K1023" s="3" t="s">
        <v>2205</v>
      </c>
      <c r="L1023" s="3" t="s">
        <v>2205</v>
      </c>
      <c r="M1023" s="3" t="s">
        <v>2205</v>
      </c>
      <c r="N1023" s="3" t="s">
        <v>2205</v>
      </c>
      <c r="O1023" s="3" t="s">
        <v>2205</v>
      </c>
      <c r="P1023" s="3" t="s">
        <v>2205</v>
      </c>
      <c r="Q1023" s="3" t="s">
        <v>2205</v>
      </c>
      <c r="R1023" s="3" t="s">
        <v>2205</v>
      </c>
      <c r="S1023" s="3"/>
      <c r="T1023" s="1" t="e">
        <v>#N/A</v>
      </c>
    </row>
    <row r="1024" spans="1:20" x14ac:dyDescent="0.25">
      <c r="A1024" t="s">
        <v>1164</v>
      </c>
      <c r="B1024" t="s">
        <v>33</v>
      </c>
      <c r="C1024" s="35">
        <v>27766</v>
      </c>
      <c r="D1024" s="1" t="str">
        <f>LEFT(PLAYERIDMAP[[#This Row],[PLAYERNAME]],FIND(" ",PLAYERIDMAP[[#This Row],[PLAYERNAME]],1))</f>
        <v xml:space="preserve">Alfonso </v>
      </c>
      <c r="E1024" s="1" t="str">
        <f>MID(PLAYERIDMAP[PLAYERNAME],FIND(" ",PLAYERIDMAP[PLAYERNAME],1)+1,255)</f>
        <v>Soriano</v>
      </c>
      <c r="F1024" t="s">
        <v>1044</v>
      </c>
      <c r="G1024" t="s">
        <v>1222</v>
      </c>
      <c r="H1024" s="2">
        <v>847</v>
      </c>
      <c r="I1024">
        <v>150093</v>
      </c>
      <c r="J1024" t="s">
        <v>33</v>
      </c>
      <c r="K1024" s="1">
        <v>127572</v>
      </c>
      <c r="L1024" s="1" t="s">
        <v>33</v>
      </c>
      <c r="M1024" s="1" t="s">
        <v>4837</v>
      </c>
      <c r="N1024" s="1" t="s">
        <v>4838</v>
      </c>
      <c r="O1024" s="1" t="s">
        <v>1164</v>
      </c>
      <c r="P1024" s="1">
        <v>6154</v>
      </c>
      <c r="Q1024" s="1" t="s">
        <v>4839</v>
      </c>
      <c r="R1024" s="1" t="s">
        <v>33</v>
      </c>
      <c r="S1024" s="1">
        <v>3993</v>
      </c>
      <c r="T1024" s="1" t="s">
        <v>33</v>
      </c>
    </row>
    <row r="1025" spans="1:20" ht="15" customHeight="1" x14ac:dyDescent="0.25">
      <c r="A1025" t="s">
        <v>1986</v>
      </c>
      <c r="B1025" t="s">
        <v>829</v>
      </c>
      <c r="C1025" s="35">
        <v>30820</v>
      </c>
      <c r="D1025" s="1" t="str">
        <f>LEFT(PLAYERIDMAP[[#This Row],[PLAYERNAME]],FIND(" ",PLAYERIDMAP[[#This Row],[PLAYERNAME]],1))</f>
        <v xml:space="preserve">Joakim </v>
      </c>
      <c r="E1025" s="1" t="str">
        <f>MID(PLAYERIDMAP[PLAYERNAME],FIND(" ",PLAYERIDMAP[PLAYERNAME],1)+1,255)</f>
        <v>Soria</v>
      </c>
      <c r="F1025" t="s">
        <v>1036</v>
      </c>
      <c r="G1025" t="s">
        <v>2163</v>
      </c>
      <c r="H1025" s="2">
        <v>6941</v>
      </c>
      <c r="I1025">
        <v>465657</v>
      </c>
      <c r="J1025" t="s">
        <v>829</v>
      </c>
      <c r="K1025" s="1">
        <v>1182834</v>
      </c>
      <c r="L1025" s="1" t="s">
        <v>829</v>
      </c>
      <c r="M1025" s="1" t="s">
        <v>4840</v>
      </c>
      <c r="N1025" s="1" t="s">
        <v>4841</v>
      </c>
      <c r="O1025" s="1" t="s">
        <v>1986</v>
      </c>
      <c r="P1025" s="1">
        <v>7964</v>
      </c>
      <c r="Q1025" s="1" t="s">
        <v>4842</v>
      </c>
      <c r="R1025" s="1" t="s">
        <v>829</v>
      </c>
      <c r="S1025" s="1">
        <v>28688</v>
      </c>
      <c r="T1025" s="1" t="s">
        <v>829</v>
      </c>
    </row>
    <row r="1026" spans="1:20" ht="15" customHeight="1" x14ac:dyDescent="0.25">
      <c r="A1026" t="s">
        <v>1697</v>
      </c>
      <c r="B1026" t="s">
        <v>609</v>
      </c>
      <c r="C1026" s="35">
        <v>29208</v>
      </c>
      <c r="D1026" s="1" t="str">
        <f>LEFT(PLAYERIDMAP[[#This Row],[PLAYERNAME]],FIND(" ",PLAYERIDMAP[[#This Row],[PLAYERNAME]],1))</f>
        <v xml:space="preserve">Rafael </v>
      </c>
      <c r="E1026" s="1" t="str">
        <f>MID(PLAYERIDMAP[PLAYERNAME],FIND(" ",PLAYERIDMAP[PLAYERNAME],1)+1,255)</f>
        <v>Soriano</v>
      </c>
      <c r="F1026" t="s">
        <v>1043</v>
      </c>
      <c r="G1026" t="s">
        <v>2163</v>
      </c>
      <c r="H1026" s="2">
        <v>1100</v>
      </c>
      <c r="I1026">
        <v>400089</v>
      </c>
      <c r="J1026" t="s">
        <v>609</v>
      </c>
      <c r="K1026" s="1">
        <v>210750</v>
      </c>
      <c r="L1026" s="1" t="s">
        <v>609</v>
      </c>
      <c r="M1026" s="1" t="s">
        <v>4843</v>
      </c>
      <c r="N1026" s="1" t="s">
        <v>4844</v>
      </c>
      <c r="O1026" s="1" t="s">
        <v>1697</v>
      </c>
      <c r="P1026" s="1">
        <v>6662</v>
      </c>
      <c r="Q1026" s="1" t="s">
        <v>4845</v>
      </c>
      <c r="R1026" s="1" t="s">
        <v>609</v>
      </c>
      <c r="S1026" s="1">
        <v>4600</v>
      </c>
      <c r="T1026" s="1" t="s">
        <v>609</v>
      </c>
    </row>
    <row r="1027" spans="1:20" x14ac:dyDescent="0.25">
      <c r="A1027" t="s">
        <v>1284</v>
      </c>
      <c r="B1027" t="s">
        <v>288</v>
      </c>
      <c r="C1027" s="35">
        <v>30336</v>
      </c>
      <c r="D1027" s="1" t="str">
        <f>LEFT(PLAYERIDMAP[[#This Row],[PLAYERNAME]],FIND(" ",PLAYERIDMAP[[#This Row],[PLAYERNAME]],1))</f>
        <v xml:space="preserve">Geovany </v>
      </c>
      <c r="E1027" s="1" t="str">
        <f>MID(PLAYERIDMAP[PLAYERNAME],FIND(" ",PLAYERIDMAP[PLAYERNAME],1)+1,255)</f>
        <v>Soto</v>
      </c>
      <c r="F1027" t="s">
        <v>1036</v>
      </c>
      <c r="G1027" t="s">
        <v>1215</v>
      </c>
      <c r="H1027" s="2">
        <v>3707</v>
      </c>
      <c r="I1027">
        <v>434567</v>
      </c>
      <c r="J1027" t="s">
        <v>288</v>
      </c>
      <c r="K1027" s="1">
        <v>392194</v>
      </c>
      <c r="L1027" s="1" t="s">
        <v>288</v>
      </c>
      <c r="M1027" s="1" t="s">
        <v>4846</v>
      </c>
      <c r="N1027" s="1" t="s">
        <v>4847</v>
      </c>
      <c r="O1027" s="1" t="s">
        <v>1284</v>
      </c>
      <c r="P1027" s="1">
        <v>7662</v>
      </c>
      <c r="Q1027" s="1" t="s">
        <v>4848</v>
      </c>
      <c r="R1027" s="1" t="s">
        <v>288</v>
      </c>
      <c r="S1027" s="1">
        <v>6428</v>
      </c>
      <c r="T1027" s="1" t="s">
        <v>288</v>
      </c>
    </row>
    <row r="1028" spans="1:20" ht="15" customHeight="1" x14ac:dyDescent="0.25">
      <c r="A1028" t="s">
        <v>1173</v>
      </c>
      <c r="B1028" t="s">
        <v>149</v>
      </c>
      <c r="C1028" s="35">
        <v>30739</v>
      </c>
      <c r="D1028" s="1" t="str">
        <f>LEFT(PLAYERIDMAP[[#This Row],[PLAYERNAME]],FIND(" ",PLAYERIDMAP[[#This Row],[PLAYERNAME]],1))</f>
        <v xml:space="preserve">Denard </v>
      </c>
      <c r="E1028" s="1" t="str">
        <f>MID(PLAYERIDMAP[PLAYERNAME],FIND(" ",PLAYERIDMAP[PLAYERNAME],1)+1,255)</f>
        <v>Span</v>
      </c>
      <c r="F1028" t="s">
        <v>1043</v>
      </c>
      <c r="G1028" t="s">
        <v>1222</v>
      </c>
      <c r="H1028" s="2">
        <v>8347</v>
      </c>
      <c r="I1028">
        <v>452655</v>
      </c>
      <c r="J1028" t="s">
        <v>149</v>
      </c>
      <c r="K1028" s="1">
        <v>549986</v>
      </c>
      <c r="L1028" s="1" t="s">
        <v>149</v>
      </c>
      <c r="M1028" s="1" t="s">
        <v>4849</v>
      </c>
      <c r="N1028" s="1" t="s">
        <v>4850</v>
      </c>
      <c r="O1028" s="1" t="s">
        <v>1173</v>
      </c>
      <c r="P1028" s="1">
        <v>8213</v>
      </c>
      <c r="Q1028" s="1" t="s">
        <v>4851</v>
      </c>
      <c r="R1028" s="1" t="s">
        <v>149</v>
      </c>
      <c r="S1028" s="1">
        <v>29087</v>
      </c>
      <c r="T1028" s="1" t="s">
        <v>149</v>
      </c>
    </row>
    <row r="1029" spans="1:20" x14ac:dyDescent="0.25">
      <c r="A1029" t="s">
        <v>1097</v>
      </c>
      <c r="B1029" t="s">
        <v>4852</v>
      </c>
      <c r="C1029" s="35">
        <v>32770</v>
      </c>
      <c r="D1029" s="1" t="str">
        <f>LEFT(PLAYERIDMAP[[#This Row],[PLAYERNAME]],FIND(" ",PLAYERIDMAP[[#This Row],[PLAYERNAME]],1))</f>
        <v xml:space="preserve">George </v>
      </c>
      <c r="E1029" s="1" t="str">
        <f>MID(PLAYERIDMAP[PLAYERNAME],FIND(" ",PLAYERIDMAP[PLAYERNAME],1)+1,255)</f>
        <v>Springer</v>
      </c>
      <c r="F1029" t="s">
        <v>1053</v>
      </c>
      <c r="G1029" t="s">
        <v>1222</v>
      </c>
      <c r="H1029" s="2" t="s">
        <v>4853</v>
      </c>
      <c r="I1029">
        <v>543807</v>
      </c>
      <c r="J1029" t="s">
        <v>4852</v>
      </c>
      <c r="K1029" s="3" t="s">
        <v>2205</v>
      </c>
      <c r="L1029" s="3" t="s">
        <v>2205</v>
      </c>
      <c r="M1029" s="3" t="s">
        <v>2205</v>
      </c>
      <c r="N1029" s="3" t="s">
        <v>2205</v>
      </c>
      <c r="O1029" s="3" t="s">
        <v>2205</v>
      </c>
      <c r="P1029" s="1">
        <v>9339</v>
      </c>
      <c r="Q1029" s="1" t="s">
        <v>4854</v>
      </c>
      <c r="R1029" s="1" t="s">
        <v>4852</v>
      </c>
      <c r="S1029" s="1">
        <v>32078</v>
      </c>
      <c r="T1029" s="1" t="s">
        <v>4852</v>
      </c>
    </row>
    <row r="1030" spans="1:20" ht="15" customHeight="1" x14ac:dyDescent="0.25">
      <c r="A1030" t="s">
        <v>1802</v>
      </c>
      <c r="B1030" t="s">
        <v>664</v>
      </c>
      <c r="C1030" s="35">
        <v>30750</v>
      </c>
      <c r="D1030" s="1" t="str">
        <f>LEFT(PLAYERIDMAP[[#This Row],[PLAYERNAME]],FIND(" ",PLAYERIDMAP[[#This Row],[PLAYERNAME]],1))</f>
        <v xml:space="preserve">Craig </v>
      </c>
      <c r="E1030" s="1" t="str">
        <f>MID(PLAYERIDMAP[PLAYERNAME],FIND(" ",PLAYERIDMAP[PLAYERNAME],1)+1,255)</f>
        <v>Stammen</v>
      </c>
      <c r="F1030" t="s">
        <v>1043</v>
      </c>
      <c r="G1030" t="s">
        <v>2163</v>
      </c>
      <c r="H1030" s="2">
        <v>7274</v>
      </c>
      <c r="I1030">
        <v>489334</v>
      </c>
      <c r="J1030" t="s">
        <v>664</v>
      </c>
      <c r="K1030" s="1">
        <v>1671002</v>
      </c>
      <c r="L1030" s="1" t="s">
        <v>664</v>
      </c>
      <c r="M1030" s="1" t="s">
        <v>4855</v>
      </c>
      <c r="N1030" s="1" t="s">
        <v>4856</v>
      </c>
      <c r="O1030" s="1" t="s">
        <v>1802</v>
      </c>
      <c r="P1030" s="1">
        <v>8480</v>
      </c>
      <c r="Q1030" s="1" t="s">
        <v>4857</v>
      </c>
      <c r="R1030" s="1" t="s">
        <v>664</v>
      </c>
      <c r="S1030" s="1">
        <v>30361</v>
      </c>
      <c r="T1030" s="1" t="s">
        <v>664</v>
      </c>
    </row>
    <row r="1031" spans="1:20" ht="15" customHeight="1" x14ac:dyDescent="0.25">
      <c r="A1031" t="s">
        <v>1241</v>
      </c>
      <c r="B1031" t="s">
        <v>145</v>
      </c>
      <c r="C1031" s="35">
        <v>32820</v>
      </c>
      <c r="D1031" s="1" t="str">
        <f>LEFT(PLAYERIDMAP[[#This Row],[PLAYERNAME]],FIND(" ",PLAYERIDMAP[[#This Row],[PLAYERNAME]],1))</f>
        <v xml:space="preserve">Giancarlo </v>
      </c>
      <c r="E1031" s="1" t="str">
        <f>MID(PLAYERIDMAP[PLAYERNAME],FIND(" ",PLAYERIDMAP[PLAYERNAME],1)+1,255)</f>
        <v>Stanton</v>
      </c>
      <c r="F1031" t="s">
        <v>1057</v>
      </c>
      <c r="G1031" t="s">
        <v>1222</v>
      </c>
      <c r="H1031" s="2">
        <v>4949</v>
      </c>
      <c r="I1031">
        <v>519317</v>
      </c>
      <c r="J1031" t="s">
        <v>145</v>
      </c>
      <c r="K1031" s="1">
        <v>1630093</v>
      </c>
      <c r="L1031" s="1" t="s">
        <v>145</v>
      </c>
      <c r="M1031" s="3" t="s">
        <v>2205</v>
      </c>
      <c r="N1031" s="1" t="s">
        <v>4858</v>
      </c>
      <c r="O1031" s="1" t="s">
        <v>1241</v>
      </c>
      <c r="P1031" s="1">
        <v>8634</v>
      </c>
      <c r="Q1031" s="1" t="s">
        <v>4859</v>
      </c>
      <c r="R1031" s="1" t="s">
        <v>145</v>
      </c>
      <c r="S1031" s="1">
        <v>30583</v>
      </c>
      <c r="T1031" s="1" t="s">
        <v>145</v>
      </c>
    </row>
    <row r="1032" spans="1:20" x14ac:dyDescent="0.25">
      <c r="A1032" t="s">
        <v>1881</v>
      </c>
      <c r="B1032" t="s">
        <v>787</v>
      </c>
      <c r="C1032" s="35">
        <v>30104</v>
      </c>
      <c r="D1032" s="1" t="str">
        <f>LEFT(PLAYERIDMAP[[#This Row],[PLAYERNAME]],FIND(" ",PLAYERIDMAP[[#This Row],[PLAYERNAME]],1))</f>
        <v xml:space="preserve">Tim </v>
      </c>
      <c r="E1032" s="1" t="str">
        <f>MID(PLAYERIDMAP[PLAYERNAME],FIND(" ",PLAYERIDMAP[PLAYERNAME],1)+1,255)</f>
        <v>Stauffer</v>
      </c>
      <c r="F1032" t="s">
        <v>1051</v>
      </c>
      <c r="G1032" t="s">
        <v>2163</v>
      </c>
      <c r="H1032" s="2">
        <v>6432</v>
      </c>
      <c r="I1032">
        <v>431162</v>
      </c>
      <c r="J1032" t="s">
        <v>787</v>
      </c>
      <c r="K1032" s="1">
        <v>484529</v>
      </c>
      <c r="L1032" s="1" t="s">
        <v>787</v>
      </c>
      <c r="M1032" s="1" t="s">
        <v>4860</v>
      </c>
      <c r="N1032" s="1" t="s">
        <v>4861</v>
      </c>
      <c r="O1032" s="1" t="s">
        <v>1881</v>
      </c>
      <c r="P1032" s="1">
        <v>7500</v>
      </c>
      <c r="Q1032" s="1" t="s">
        <v>4862</v>
      </c>
      <c r="R1032" s="1" t="s">
        <v>787</v>
      </c>
      <c r="S1032" s="1">
        <v>6207</v>
      </c>
      <c r="T1032" s="1" t="s">
        <v>787</v>
      </c>
    </row>
    <row r="1033" spans="1:20" x14ac:dyDescent="0.25">
      <c r="A1033" t="s">
        <v>1297</v>
      </c>
      <c r="B1033" t="s">
        <v>321</v>
      </c>
      <c r="C1033" s="35">
        <v>30001</v>
      </c>
      <c r="D1033" s="1" t="str">
        <f>LEFT(PLAYERIDMAP[[#This Row],[PLAYERNAME]],FIND(" ",PLAYERIDMAP[[#This Row],[PLAYERNAME]],1))</f>
        <v xml:space="preserve">Chris </v>
      </c>
      <c r="E1033" s="1" t="str">
        <f>MID(PLAYERIDMAP[PLAYERNAME],FIND(" ",PLAYERIDMAP[PLAYERNAME],1)+1,255)</f>
        <v>Stewart</v>
      </c>
      <c r="F1033" t="s">
        <v>1048</v>
      </c>
      <c r="G1033" t="s">
        <v>1215</v>
      </c>
      <c r="H1033" s="2">
        <v>3878</v>
      </c>
      <c r="I1033">
        <v>455755</v>
      </c>
      <c r="J1033" t="s">
        <v>321</v>
      </c>
      <c r="K1033" s="1">
        <v>489806</v>
      </c>
      <c r="L1033" s="1" t="s">
        <v>321</v>
      </c>
      <c r="M1033" s="3" t="s">
        <v>2205</v>
      </c>
      <c r="N1033" s="1" t="s">
        <v>4863</v>
      </c>
      <c r="O1033" s="1" t="s">
        <v>1297</v>
      </c>
      <c r="P1033" s="1">
        <v>7857</v>
      </c>
      <c r="Q1033" s="1" t="s">
        <v>4864</v>
      </c>
      <c r="R1033" s="1" t="s">
        <v>321</v>
      </c>
      <c r="S1033" s="1">
        <v>28577</v>
      </c>
      <c r="T1033" s="1" t="s">
        <v>321</v>
      </c>
    </row>
    <row r="1034" spans="1:20" ht="15" customHeight="1" x14ac:dyDescent="0.25">
      <c r="A1034" t="s">
        <v>1073</v>
      </c>
      <c r="B1034" t="s">
        <v>4865</v>
      </c>
      <c r="C1034" s="35">
        <v>31142</v>
      </c>
      <c r="D1034" s="1" t="str">
        <f>LEFT(PLAYERIDMAP[[#This Row],[PLAYERNAME]],FIND(" ",PLAYERIDMAP[[#This Row],[PLAYERNAME]],1))</f>
        <v xml:space="preserve">Ian </v>
      </c>
      <c r="E1034" s="1" t="str">
        <f>MID(PLAYERIDMAP[PLAYERNAME],FIND(" ",PLAYERIDMAP[PLAYERNAME],1)+1,255)</f>
        <v>Stewart</v>
      </c>
      <c r="F1034" t="s">
        <v>1055</v>
      </c>
      <c r="G1034" t="s">
        <v>6</v>
      </c>
      <c r="H1034" s="2">
        <v>5950</v>
      </c>
      <c r="I1034">
        <v>456655</v>
      </c>
      <c r="J1034" t="s">
        <v>4865</v>
      </c>
      <c r="K1034" s="1">
        <v>584808</v>
      </c>
      <c r="L1034" s="1" t="s">
        <v>4865</v>
      </c>
      <c r="M1034" s="1" t="s">
        <v>4866</v>
      </c>
      <c r="N1034" s="1" t="s">
        <v>4867</v>
      </c>
      <c r="O1034" s="1" t="s">
        <v>1073</v>
      </c>
      <c r="P1034" s="1">
        <v>7993</v>
      </c>
      <c r="Q1034" s="1" t="s">
        <v>4868</v>
      </c>
      <c r="R1034" s="1" t="s">
        <v>4865</v>
      </c>
      <c r="S1034" s="1">
        <v>28722</v>
      </c>
      <c r="T1034" s="1" t="s">
        <v>4865</v>
      </c>
    </row>
    <row r="1035" spans="1:20" x14ac:dyDescent="0.25">
      <c r="A1035" t="s">
        <v>2159</v>
      </c>
      <c r="B1035" t="s">
        <v>845</v>
      </c>
      <c r="C1035" s="35">
        <v>32216</v>
      </c>
      <c r="D1035" s="1" t="str">
        <f>LEFT(PLAYERIDMAP[[#This Row],[PLAYERNAME]],FIND(" ",PLAYERIDMAP[[#This Row],[PLAYERNAME]],1))</f>
        <v xml:space="preserve">Josh </v>
      </c>
      <c r="E1035" s="1" t="str">
        <f>MID(PLAYERIDMAP[PLAYERNAME],FIND(" ",PLAYERIDMAP[PLAYERNAME],1)+1,255)</f>
        <v>Stinson</v>
      </c>
      <c r="F1035" t="s">
        <v>1047</v>
      </c>
      <c r="G1035" t="s">
        <v>2163</v>
      </c>
      <c r="H1035" s="2">
        <v>3219</v>
      </c>
      <c r="I1035">
        <v>502139</v>
      </c>
      <c r="J1035" t="s">
        <v>845</v>
      </c>
      <c r="K1035" s="1">
        <v>1741013</v>
      </c>
      <c r="L1035" s="1" t="s">
        <v>845</v>
      </c>
      <c r="M1035" s="3" t="s">
        <v>2205</v>
      </c>
      <c r="N1035" s="1" t="s">
        <v>4869</v>
      </c>
      <c r="O1035" s="1" t="s">
        <v>2159</v>
      </c>
      <c r="P1035" s="1">
        <v>9043</v>
      </c>
      <c r="Q1035" s="1" t="s">
        <v>4870</v>
      </c>
      <c r="R1035" s="1" t="s">
        <v>845</v>
      </c>
      <c r="S1035" s="1">
        <v>30614</v>
      </c>
      <c r="T1035" s="1" t="s">
        <v>845</v>
      </c>
    </row>
    <row r="1036" spans="1:20" ht="15" customHeight="1" x14ac:dyDescent="0.25">
      <c r="A1036" t="s">
        <v>1776</v>
      </c>
      <c r="B1036" t="s">
        <v>763</v>
      </c>
      <c r="C1036" s="35">
        <v>32000</v>
      </c>
      <c r="D1036" s="1" t="str">
        <f>LEFT(PLAYERIDMAP[[#This Row],[PLAYERNAME]],FIND(" ",PLAYERIDMAP[[#This Row],[PLAYERNAME]],1))</f>
        <v xml:space="preserve">Drew </v>
      </c>
      <c r="E1036" s="1" t="str">
        <f>MID(PLAYERIDMAP[PLAYERNAME],FIND(" ",PLAYERIDMAP[PLAYERNAME],1)+1,255)</f>
        <v>Storen</v>
      </c>
      <c r="F1036" t="s">
        <v>1043</v>
      </c>
      <c r="G1036" t="s">
        <v>2163</v>
      </c>
      <c r="H1036" s="2">
        <v>6983</v>
      </c>
      <c r="I1036">
        <v>519322</v>
      </c>
      <c r="J1036" t="s">
        <v>763</v>
      </c>
      <c r="K1036" s="1">
        <v>1724102</v>
      </c>
      <c r="L1036" s="1" t="s">
        <v>763</v>
      </c>
      <c r="M1036" s="3" t="s">
        <v>2205</v>
      </c>
      <c r="N1036" s="1" t="s">
        <v>4871</v>
      </c>
      <c r="O1036" s="1" t="s">
        <v>1776</v>
      </c>
      <c r="P1036" s="1">
        <v>8618</v>
      </c>
      <c r="Q1036" s="1" t="s">
        <v>4872</v>
      </c>
      <c r="R1036" s="1" t="s">
        <v>763</v>
      </c>
      <c r="S1036" s="1">
        <v>30534</v>
      </c>
      <c r="T1036" s="1" t="s">
        <v>763</v>
      </c>
    </row>
    <row r="1037" spans="1:20" x14ac:dyDescent="0.25">
      <c r="A1037" t="s">
        <v>2008</v>
      </c>
      <c r="B1037" t="s">
        <v>901</v>
      </c>
      <c r="C1037" s="35">
        <v>31487</v>
      </c>
      <c r="D1037" s="1" t="str">
        <f>LEFT(PLAYERIDMAP[[#This Row],[PLAYERNAME]],FIND(" ",PLAYERIDMAP[[#This Row],[PLAYERNAME]],1))</f>
        <v xml:space="preserve">Mickey </v>
      </c>
      <c r="E1037" s="1" t="str">
        <f>MID(PLAYERIDMAP[PLAYERNAME],FIND(" ",PLAYERIDMAP[PLAYERNAME],1)+1,255)</f>
        <v>Storey</v>
      </c>
      <c r="F1037" t="s">
        <v>1037</v>
      </c>
      <c r="G1037" t="s">
        <v>2163</v>
      </c>
      <c r="H1037" s="2">
        <v>4721</v>
      </c>
      <c r="I1037">
        <v>493547</v>
      </c>
      <c r="J1037" t="s">
        <v>901</v>
      </c>
      <c r="K1037" s="1">
        <v>2000126</v>
      </c>
      <c r="L1037" s="1" t="s">
        <v>901</v>
      </c>
      <c r="M1037" s="1" t="s">
        <v>4873</v>
      </c>
      <c r="N1037" s="3" t="s">
        <v>2205</v>
      </c>
      <c r="O1037" s="1" t="s">
        <v>2008</v>
      </c>
      <c r="P1037" s="1">
        <v>9257</v>
      </c>
      <c r="Q1037" s="1" t="s">
        <v>4874</v>
      </c>
      <c r="R1037" s="1" t="s">
        <v>901</v>
      </c>
      <c r="S1037" s="1">
        <v>32564</v>
      </c>
      <c r="T1037" s="1" t="s">
        <v>901</v>
      </c>
    </row>
    <row r="1038" spans="1:20" ht="15" customHeight="1" x14ac:dyDescent="0.25">
      <c r="A1038" t="s">
        <v>1784</v>
      </c>
      <c r="B1038" t="s">
        <v>669</v>
      </c>
      <c r="C1038" s="35">
        <v>32478</v>
      </c>
      <c r="D1038" s="1" t="str">
        <f>LEFT(PLAYERIDMAP[[#This Row],[PLAYERNAME]],FIND(" ",PLAYERIDMAP[[#This Row],[PLAYERNAME]],1))</f>
        <v xml:space="preserve">Dan </v>
      </c>
      <c r="E1038" s="1" t="str">
        <f>MID(PLAYERIDMAP[PLAYERNAME],FIND(" ",PLAYERIDMAP[PLAYERNAME],1)+1,255)</f>
        <v>Straily</v>
      </c>
      <c r="F1038" t="s">
        <v>1032</v>
      </c>
      <c r="G1038" t="s">
        <v>2163</v>
      </c>
      <c r="H1038" s="2">
        <v>9460</v>
      </c>
      <c r="I1038">
        <v>573185</v>
      </c>
      <c r="J1038" t="s">
        <v>669</v>
      </c>
      <c r="K1038" s="1">
        <v>1988996</v>
      </c>
      <c r="L1038" s="1" t="s">
        <v>669</v>
      </c>
      <c r="M1038" s="1" t="s">
        <v>4875</v>
      </c>
      <c r="N1038" s="3" t="s">
        <v>2205</v>
      </c>
      <c r="O1038" s="1" t="s">
        <v>1784</v>
      </c>
      <c r="P1038" s="1">
        <v>9255</v>
      </c>
      <c r="Q1038" s="1" t="s">
        <v>4876</v>
      </c>
      <c r="R1038" s="1" t="s">
        <v>4877</v>
      </c>
      <c r="S1038" s="1">
        <v>32563</v>
      </c>
      <c r="T1038" s="1" t="s">
        <v>669</v>
      </c>
    </row>
    <row r="1039" spans="1:20" x14ac:dyDescent="0.25">
      <c r="A1039" t="s">
        <v>1642</v>
      </c>
      <c r="B1039" t="s">
        <v>583</v>
      </c>
      <c r="C1039" s="35">
        <v>32344</v>
      </c>
      <c r="D1039" s="1" t="str">
        <f>LEFT(PLAYERIDMAP[[#This Row],[PLAYERNAME]],FIND(" ",PLAYERIDMAP[[#This Row],[PLAYERNAME]],1))</f>
        <v xml:space="preserve">Stephen </v>
      </c>
      <c r="E1039" s="1" t="str">
        <f>MID(PLAYERIDMAP[PLAYERNAME],FIND(" ",PLAYERIDMAP[PLAYERNAME],1)+1,255)</f>
        <v>Strasburg</v>
      </c>
      <c r="F1039" t="s">
        <v>1043</v>
      </c>
      <c r="G1039" t="s">
        <v>2163</v>
      </c>
      <c r="H1039" s="2">
        <v>10131</v>
      </c>
      <c r="I1039">
        <v>544931</v>
      </c>
      <c r="J1039" t="s">
        <v>583</v>
      </c>
      <c r="K1039" s="1">
        <v>1675980</v>
      </c>
      <c r="L1039" s="1" t="s">
        <v>583</v>
      </c>
      <c r="M1039" s="1" t="s">
        <v>4878</v>
      </c>
      <c r="N1039" s="1" t="s">
        <v>4879</v>
      </c>
      <c r="O1039" s="1" t="s">
        <v>1642</v>
      </c>
      <c r="P1039" s="1">
        <v>8562</v>
      </c>
      <c r="Q1039" s="1" t="s">
        <v>4880</v>
      </c>
      <c r="R1039" s="1" t="s">
        <v>583</v>
      </c>
      <c r="S1039" s="1">
        <v>30373</v>
      </c>
      <c r="T1039" s="1" t="s">
        <v>583</v>
      </c>
    </row>
    <row r="1040" spans="1:20" ht="15" customHeight="1" x14ac:dyDescent="0.25">
      <c r="A1040" t="s">
        <v>1687</v>
      </c>
      <c r="B1040" t="s">
        <v>629</v>
      </c>
      <c r="C1040" s="35">
        <v>30530</v>
      </c>
      <c r="D1040" s="1" t="str">
        <f>LEFT(PLAYERIDMAP[[#This Row],[PLAYERNAME]],FIND(" ",PLAYERIDMAP[[#This Row],[PLAYERNAME]],1))</f>
        <v xml:space="preserve">Huston </v>
      </c>
      <c r="E1040" s="1" t="str">
        <f>MID(PLAYERIDMAP[PLAYERNAME],FIND(" ",PLAYERIDMAP[PLAYERNAME],1)+1,255)</f>
        <v>Street</v>
      </c>
      <c r="F1040" t="s">
        <v>1051</v>
      </c>
      <c r="G1040" t="s">
        <v>2163</v>
      </c>
      <c r="H1040" s="2">
        <v>8258</v>
      </c>
      <c r="I1040">
        <v>434718</v>
      </c>
      <c r="J1040" t="s">
        <v>629</v>
      </c>
      <c r="K1040" s="1">
        <v>546345</v>
      </c>
      <c r="L1040" s="1" t="s">
        <v>629</v>
      </c>
      <c r="M1040" s="1" t="s">
        <v>4881</v>
      </c>
      <c r="N1040" s="1" t="s">
        <v>4882</v>
      </c>
      <c r="O1040" s="1" t="s">
        <v>1687</v>
      </c>
      <c r="P1040" s="1">
        <v>7468</v>
      </c>
      <c r="Q1040" s="1" t="s">
        <v>4883</v>
      </c>
      <c r="R1040" s="1" t="s">
        <v>629</v>
      </c>
      <c r="S1040" s="1">
        <v>6175</v>
      </c>
      <c r="T1040" s="1" t="s">
        <v>629</v>
      </c>
    </row>
    <row r="1041" spans="1:20" ht="15" customHeight="1" x14ac:dyDescent="0.25">
      <c r="A1041" t="s">
        <v>4884</v>
      </c>
      <c r="B1041" t="s">
        <v>4885</v>
      </c>
      <c r="C1041" s="35">
        <v>33359</v>
      </c>
      <c r="D1041" s="1" t="str">
        <f>LEFT(PLAYERIDMAP[[#This Row],[PLAYERNAME]],FIND(" ",PLAYERIDMAP[[#This Row],[PLAYERNAME]],1))</f>
        <v xml:space="preserve">Marcus </v>
      </c>
      <c r="E1041" s="1" t="str">
        <f>MID(PLAYERIDMAP[PLAYERNAME],FIND(" ",PLAYERIDMAP[PLAYERNAME],1)+1,255)</f>
        <v>Stroman</v>
      </c>
      <c r="F1041" s="4" t="s">
        <v>2205</v>
      </c>
      <c r="G1041" s="4" t="s">
        <v>2205</v>
      </c>
      <c r="H1041" s="2" t="s">
        <v>4886</v>
      </c>
      <c r="I1041">
        <v>573186</v>
      </c>
      <c r="J1041" t="s">
        <v>4885</v>
      </c>
      <c r="K1041" s="3" t="s">
        <v>2205</v>
      </c>
      <c r="L1041" s="3" t="s">
        <v>2205</v>
      </c>
      <c r="M1041" s="3" t="s">
        <v>2205</v>
      </c>
      <c r="N1041" s="3" t="s">
        <v>2205</v>
      </c>
      <c r="O1041" s="3" t="s">
        <v>2205</v>
      </c>
      <c r="P1041" s="3" t="s">
        <v>2205</v>
      </c>
      <c r="Q1041" s="3" t="s">
        <v>2205</v>
      </c>
      <c r="R1041" s="3" t="s">
        <v>2205</v>
      </c>
      <c r="S1041" s="3"/>
      <c r="T1041" s="1" t="e">
        <v>#N/A</v>
      </c>
    </row>
    <row r="1042" spans="1:20" ht="15" customHeight="1" x14ac:dyDescent="0.25">
      <c r="A1042" t="s">
        <v>1929</v>
      </c>
      <c r="B1042" t="s">
        <v>944</v>
      </c>
      <c r="C1042" s="35">
        <v>31211</v>
      </c>
      <c r="D1042" s="1" t="str">
        <f>LEFT(PLAYERIDMAP[[#This Row],[PLAYERNAME]],FIND(" ",PLAYERIDMAP[[#This Row],[PLAYERNAME]],1))</f>
        <v xml:space="preserve">Pedro </v>
      </c>
      <c r="E1042" s="1" t="str">
        <f>MID(PLAYERIDMAP[PLAYERNAME],FIND(" ",PLAYERIDMAP[PLAYERNAME],1)+1,255)</f>
        <v>Strop</v>
      </c>
      <c r="F1042" t="s">
        <v>1055</v>
      </c>
      <c r="G1042" t="s">
        <v>2163</v>
      </c>
      <c r="H1042" s="2">
        <v>4070</v>
      </c>
      <c r="I1042">
        <v>467008</v>
      </c>
      <c r="J1042" t="s">
        <v>944</v>
      </c>
      <c r="K1042" s="1">
        <v>1392909</v>
      </c>
      <c r="L1042" s="1" t="s">
        <v>944</v>
      </c>
      <c r="M1042" s="1" t="s">
        <v>4887</v>
      </c>
      <c r="N1042" s="1" t="s">
        <v>4888</v>
      </c>
      <c r="O1042" s="1" t="s">
        <v>1929</v>
      </c>
      <c r="P1042" s="1">
        <v>8565</v>
      </c>
      <c r="Q1042" s="1" t="s">
        <v>4889</v>
      </c>
      <c r="R1042" s="1" t="s">
        <v>944</v>
      </c>
      <c r="S1042" s="1">
        <v>29763</v>
      </c>
      <c r="T1042" s="1" t="s">
        <v>944</v>
      </c>
    </row>
    <row r="1043" spans="1:20" ht="15" customHeight="1" x14ac:dyDescent="0.25">
      <c r="A1043" t="s">
        <v>2050</v>
      </c>
      <c r="B1043" t="s">
        <v>819</v>
      </c>
      <c r="C1043" s="35">
        <v>31659</v>
      </c>
      <c r="D1043" s="1" t="str">
        <f>LEFT(PLAYERIDMAP[[#This Row],[PLAYERNAME]],FIND(" ",PLAYERIDMAP[[#This Row],[PLAYERNAME]],1))</f>
        <v xml:space="preserve">Michael </v>
      </c>
      <c r="E1043" s="1" t="str">
        <f>MID(PLAYERIDMAP[PLAYERNAME],FIND(" ",PLAYERIDMAP[PLAYERNAME],1)+1,255)</f>
        <v>Stutes</v>
      </c>
      <c r="F1043" t="s">
        <v>1054</v>
      </c>
      <c r="G1043" t="s">
        <v>2163</v>
      </c>
      <c r="H1043" s="2">
        <v>6550</v>
      </c>
      <c r="I1043">
        <v>452741</v>
      </c>
      <c r="J1043" t="s">
        <v>819</v>
      </c>
      <c r="K1043" s="1">
        <v>1741616</v>
      </c>
      <c r="L1043" s="1" t="s">
        <v>819</v>
      </c>
      <c r="M1043" s="1" t="s">
        <v>4890</v>
      </c>
      <c r="N1043" s="1" t="s">
        <v>4891</v>
      </c>
      <c r="O1043" s="1" t="s">
        <v>2050</v>
      </c>
      <c r="P1043" s="1">
        <v>8912</v>
      </c>
      <c r="Q1043" s="1" t="s">
        <v>4892</v>
      </c>
      <c r="R1043" s="1" t="s">
        <v>819</v>
      </c>
      <c r="S1043" s="1">
        <v>30886</v>
      </c>
      <c r="T1043" s="1" t="s">
        <v>819</v>
      </c>
    </row>
    <row r="1044" spans="1:20" x14ac:dyDescent="0.25">
      <c r="A1044" t="s">
        <v>1187</v>
      </c>
      <c r="B1044" t="s">
        <v>182</v>
      </c>
      <c r="C1044" s="35">
        <v>30959</v>
      </c>
      <c r="D1044" s="1" t="str">
        <f>LEFT(PLAYERIDMAP[[#This Row],[PLAYERNAME]],FIND(" ",PLAYERIDMAP[[#This Row],[PLAYERNAME]],1))</f>
        <v xml:space="preserve">Drew </v>
      </c>
      <c r="E1044" s="1" t="str">
        <f>MID(PLAYERIDMAP[PLAYERNAME],FIND(" ",PLAYERIDMAP[PLAYERNAME],1)+1,255)</f>
        <v>Stubbs</v>
      </c>
      <c r="F1044" t="s">
        <v>1038</v>
      </c>
      <c r="G1044" t="s">
        <v>1222</v>
      </c>
      <c r="H1044" s="2">
        <v>9328</v>
      </c>
      <c r="I1044">
        <v>453211</v>
      </c>
      <c r="J1044" t="s">
        <v>182</v>
      </c>
      <c r="K1044" s="1">
        <v>1114754</v>
      </c>
      <c r="L1044" s="1" t="s">
        <v>182</v>
      </c>
      <c r="M1044" s="1" t="s">
        <v>4893</v>
      </c>
      <c r="N1044" s="1" t="s">
        <v>4894</v>
      </c>
      <c r="O1044" s="1" t="s">
        <v>1187</v>
      </c>
      <c r="P1044" s="1">
        <v>8528</v>
      </c>
      <c r="Q1044" s="1" t="s">
        <v>4895</v>
      </c>
      <c r="R1044" s="1" t="s">
        <v>182</v>
      </c>
      <c r="S1044" s="1">
        <v>29611</v>
      </c>
      <c r="T1044" s="1" t="s">
        <v>182</v>
      </c>
    </row>
    <row r="1045" spans="1:20" x14ac:dyDescent="0.25">
      <c r="A1045" t="s">
        <v>1922</v>
      </c>
      <c r="B1045" t="s">
        <v>668</v>
      </c>
      <c r="C1045" s="35">
        <v>29198</v>
      </c>
      <c r="D1045" s="1" t="str">
        <f>LEFT(PLAYERIDMAP[[#This Row],[PLAYERNAME]],FIND(" ",PLAYERIDMAP[[#This Row],[PLAYERNAME]],1))</f>
        <v xml:space="preserve">Eric </v>
      </c>
      <c r="E1045" s="1" t="str">
        <f>MID(PLAYERIDMAP[PLAYERNAME],FIND(" ",PLAYERIDMAP[PLAYERNAME],1)+1,255)</f>
        <v>Stults</v>
      </c>
      <c r="F1045" t="s">
        <v>1051</v>
      </c>
      <c r="G1045" t="s">
        <v>2163</v>
      </c>
      <c r="H1045" s="2">
        <v>8011</v>
      </c>
      <c r="I1045">
        <v>445590</v>
      </c>
      <c r="J1045" t="s">
        <v>668</v>
      </c>
      <c r="K1045" s="1">
        <v>593276</v>
      </c>
      <c r="L1045" s="1" t="s">
        <v>668</v>
      </c>
      <c r="M1045" s="1" t="s">
        <v>4896</v>
      </c>
      <c r="N1045" s="1" t="s">
        <v>4897</v>
      </c>
      <c r="O1045" s="1" t="s">
        <v>1922</v>
      </c>
      <c r="P1045" s="1">
        <v>7869</v>
      </c>
      <c r="Q1045" s="1" t="s">
        <v>4898</v>
      </c>
      <c r="R1045" s="1" t="s">
        <v>668</v>
      </c>
      <c r="S1045" s="1">
        <v>28591</v>
      </c>
      <c r="T1045" s="1" t="s">
        <v>668</v>
      </c>
    </row>
    <row r="1046" spans="1:20" ht="15" customHeight="1" x14ac:dyDescent="0.25">
      <c r="A1046" t="s">
        <v>1257</v>
      </c>
      <c r="B1046" t="s">
        <v>185</v>
      </c>
      <c r="C1046" s="35">
        <v>26959</v>
      </c>
      <c r="D1046" s="1" t="str">
        <f>LEFT(PLAYERIDMAP[[#This Row],[PLAYERNAME]],FIND(" ",PLAYERIDMAP[[#This Row],[PLAYERNAME]],1))</f>
        <v xml:space="preserve">Ichiro </v>
      </c>
      <c r="E1046" s="1" t="str">
        <f>MID(PLAYERIDMAP[PLAYERNAME],FIND(" ",PLAYERIDMAP[PLAYERNAME],1)+1,255)</f>
        <v>Suzuki</v>
      </c>
      <c r="F1046" t="s">
        <v>1044</v>
      </c>
      <c r="G1046" t="s">
        <v>1222</v>
      </c>
      <c r="H1046" s="2">
        <v>1101</v>
      </c>
      <c r="I1046">
        <v>400085</v>
      </c>
      <c r="J1046" t="s">
        <v>185</v>
      </c>
      <c r="K1046" s="1">
        <v>211807</v>
      </c>
      <c r="L1046" s="1" t="s">
        <v>185</v>
      </c>
      <c r="M1046" s="1" t="s">
        <v>4899</v>
      </c>
      <c r="N1046" s="1" t="s">
        <v>4900</v>
      </c>
      <c r="O1046" s="1" t="s">
        <v>1257</v>
      </c>
      <c r="P1046" s="1">
        <v>6615</v>
      </c>
      <c r="Q1046" s="1" t="s">
        <v>4901</v>
      </c>
      <c r="R1046" s="1" t="s">
        <v>185</v>
      </c>
      <c r="S1046" s="1">
        <v>4570</v>
      </c>
      <c r="T1046" s="1" t="s">
        <v>185</v>
      </c>
    </row>
    <row r="1047" spans="1:20" ht="15" customHeight="1" x14ac:dyDescent="0.25">
      <c r="A1047" t="s">
        <v>1282</v>
      </c>
      <c r="B1047" t="s">
        <v>293</v>
      </c>
      <c r="C1047" s="35">
        <v>30593</v>
      </c>
      <c r="D1047" s="1" t="str">
        <f>LEFT(PLAYERIDMAP[[#This Row],[PLAYERNAME]],FIND(" ",PLAYERIDMAP[[#This Row],[PLAYERNAME]],1))</f>
        <v xml:space="preserve">Kurt </v>
      </c>
      <c r="E1047" s="1" t="str">
        <f>MID(PLAYERIDMAP[PLAYERNAME],FIND(" ",PLAYERIDMAP[PLAYERNAME],1)+1,255)</f>
        <v>Suzuki</v>
      </c>
      <c r="F1047" t="s">
        <v>1043</v>
      </c>
      <c r="G1047" t="s">
        <v>1215</v>
      </c>
      <c r="H1047" s="2">
        <v>8259</v>
      </c>
      <c r="I1047">
        <v>435559</v>
      </c>
      <c r="J1047" t="s">
        <v>293</v>
      </c>
      <c r="K1047" s="1">
        <v>546504</v>
      </c>
      <c r="L1047" s="1" t="s">
        <v>293</v>
      </c>
      <c r="M1047" s="1" t="s">
        <v>4902</v>
      </c>
      <c r="N1047" s="1" t="s">
        <v>4903</v>
      </c>
      <c r="O1047" s="1" t="s">
        <v>1282</v>
      </c>
      <c r="P1047" s="1">
        <v>8052</v>
      </c>
      <c r="Q1047" s="1" t="s">
        <v>4904</v>
      </c>
      <c r="R1047" s="1" t="s">
        <v>293</v>
      </c>
      <c r="S1047" s="1">
        <v>28802</v>
      </c>
      <c r="T1047" s="1" t="s">
        <v>293</v>
      </c>
    </row>
    <row r="1048" spans="1:20" x14ac:dyDescent="0.25">
      <c r="A1048" t="s">
        <v>2092</v>
      </c>
      <c r="B1048" t="s">
        <v>710</v>
      </c>
      <c r="C1048" s="35">
        <v>31300</v>
      </c>
      <c r="D1048" s="1" t="str">
        <f>LEFT(PLAYERIDMAP[[#This Row],[PLAYERNAME]],FIND(" ",PLAYERIDMAP[[#This Row],[PLAYERNAME]],1))</f>
        <v xml:space="preserve">Anthony </v>
      </c>
      <c r="E1048" s="1" t="str">
        <f>MID(PLAYERIDMAP[PLAYERNAME],FIND(" ",PLAYERIDMAP[PLAYERNAME],1)+1,255)</f>
        <v>Swarzak</v>
      </c>
      <c r="F1048" t="s">
        <v>1052</v>
      </c>
      <c r="G1048" t="s">
        <v>2163</v>
      </c>
      <c r="H1048" s="2">
        <v>7466</v>
      </c>
      <c r="I1048">
        <v>461872</v>
      </c>
      <c r="J1048" t="s">
        <v>710</v>
      </c>
      <c r="K1048" s="1">
        <v>1102983</v>
      </c>
      <c r="L1048" s="1" t="s">
        <v>710</v>
      </c>
      <c r="M1048" s="1" t="s">
        <v>4905</v>
      </c>
      <c r="N1048" s="1" t="s">
        <v>4906</v>
      </c>
      <c r="O1048" s="1" t="s">
        <v>2092</v>
      </c>
      <c r="P1048" s="1">
        <v>8479</v>
      </c>
      <c r="Q1048" s="1" t="s">
        <v>4907</v>
      </c>
      <c r="R1048" s="1" t="s">
        <v>710</v>
      </c>
      <c r="S1048" s="1">
        <v>30153</v>
      </c>
      <c r="T1048" s="1" t="s">
        <v>710</v>
      </c>
    </row>
    <row r="1049" spans="1:20" ht="15" customHeight="1" x14ac:dyDescent="0.25">
      <c r="A1049" t="s">
        <v>1593</v>
      </c>
      <c r="B1049" t="s">
        <v>378</v>
      </c>
      <c r="C1049" s="35">
        <v>31098</v>
      </c>
      <c r="D1049" s="1" t="str">
        <f>LEFT(PLAYERIDMAP[[#This Row],[PLAYERNAME]],FIND(" ",PLAYERIDMAP[[#This Row],[PLAYERNAME]],1))</f>
        <v xml:space="preserve">Ryan </v>
      </c>
      <c r="E1049" s="1" t="str">
        <f>MID(PLAYERIDMAP[PLAYERNAME],FIND(" ",PLAYERIDMAP[PLAYERNAME],1)+1,255)</f>
        <v>Sweeney</v>
      </c>
      <c r="F1049" t="s">
        <v>1055</v>
      </c>
      <c r="G1049" t="s">
        <v>1222</v>
      </c>
      <c r="H1049" s="2">
        <v>6352</v>
      </c>
      <c r="I1049">
        <v>435220</v>
      </c>
      <c r="J1049" t="s">
        <v>378</v>
      </c>
      <c r="K1049" s="1">
        <v>489807</v>
      </c>
      <c r="L1049" s="1" t="s">
        <v>378</v>
      </c>
      <c r="M1049" s="1" t="s">
        <v>4908</v>
      </c>
      <c r="N1049" s="1" t="s">
        <v>4909</v>
      </c>
      <c r="O1049" s="1" t="s">
        <v>1593</v>
      </c>
      <c r="P1049" s="1">
        <v>7858</v>
      </c>
      <c r="Q1049" s="1" t="s">
        <v>4910</v>
      </c>
      <c r="R1049" s="1" t="s">
        <v>378</v>
      </c>
      <c r="S1049" s="1">
        <v>28578</v>
      </c>
      <c r="T1049" s="1" t="s">
        <v>378</v>
      </c>
    </row>
    <row r="1050" spans="1:20" x14ac:dyDescent="0.25">
      <c r="A1050" t="s">
        <v>2094</v>
      </c>
      <c r="B1050" t="s">
        <v>4911</v>
      </c>
      <c r="C1050" s="35">
        <v>30504</v>
      </c>
      <c r="D1050" s="1" t="str">
        <f>LEFT(PLAYERIDMAP[[#This Row],[PLAYERNAME]],FIND(" ",PLAYERIDMAP[[#This Row],[PLAYERNAME]],1))</f>
        <v xml:space="preserve">R.J. </v>
      </c>
      <c r="E1050" s="1" t="str">
        <f>MID(PLAYERIDMAP[PLAYERNAME],FIND(" ",PLAYERIDMAP[PLAYERNAME],1)+1,255)</f>
        <v>Swindle</v>
      </c>
      <c r="F1050" t="s">
        <v>1034</v>
      </c>
      <c r="G1050" t="s">
        <v>2163</v>
      </c>
      <c r="H1050" s="2">
        <v>539</v>
      </c>
      <c r="I1050">
        <v>449881</v>
      </c>
      <c r="J1050" t="s">
        <v>4911</v>
      </c>
      <c r="K1050" s="3" t="s">
        <v>2205</v>
      </c>
      <c r="L1050" s="3" t="s">
        <v>2205</v>
      </c>
      <c r="M1050" s="3" t="s">
        <v>2205</v>
      </c>
      <c r="N1050" s="3" t="s">
        <v>2205</v>
      </c>
      <c r="O1050" s="3" t="s">
        <v>2205</v>
      </c>
      <c r="P1050" s="3" t="s">
        <v>2205</v>
      </c>
      <c r="Q1050" s="3" t="s">
        <v>2205</v>
      </c>
      <c r="R1050" s="3" t="s">
        <v>2205</v>
      </c>
      <c r="S1050" s="3"/>
      <c r="T1050" s="1" t="e">
        <v>#N/A</v>
      </c>
    </row>
    <row r="1051" spans="1:20" x14ac:dyDescent="0.25">
      <c r="A1051" t="s">
        <v>1351</v>
      </c>
      <c r="B1051" t="s">
        <v>138</v>
      </c>
      <c r="C1051" s="35">
        <v>29550</v>
      </c>
      <c r="D1051" s="1" t="str">
        <f>LEFT(PLAYERIDMAP[[#This Row],[PLAYERNAME]],FIND(" ",PLAYERIDMAP[[#This Row],[PLAYERNAME]],1))</f>
        <v xml:space="preserve">Nick </v>
      </c>
      <c r="E1051" s="1" t="str">
        <f>MID(PLAYERIDMAP[PLAYERNAME],FIND(" ",PLAYERIDMAP[PLAYERNAME],1)+1,255)</f>
        <v>Swisher</v>
      </c>
      <c r="F1051" t="s">
        <v>1034</v>
      </c>
      <c r="G1051" t="s">
        <v>1222</v>
      </c>
      <c r="H1051" s="2">
        <v>4599</v>
      </c>
      <c r="I1051">
        <v>430897</v>
      </c>
      <c r="J1051" t="s">
        <v>138</v>
      </c>
      <c r="K1051" s="1">
        <v>392256</v>
      </c>
      <c r="L1051" s="1" t="s">
        <v>138</v>
      </c>
      <c r="M1051" s="1" t="s">
        <v>4912</v>
      </c>
      <c r="N1051" s="1" t="s">
        <v>4913</v>
      </c>
      <c r="O1051" s="1" t="s">
        <v>1351</v>
      </c>
      <c r="P1051" s="1">
        <v>7435</v>
      </c>
      <c r="Q1051" s="1" t="s">
        <v>4914</v>
      </c>
      <c r="R1051" s="1" t="s">
        <v>138</v>
      </c>
      <c r="S1051" s="1">
        <v>5937</v>
      </c>
      <c r="T1051" s="1" t="s">
        <v>138</v>
      </c>
    </row>
    <row r="1052" spans="1:20" x14ac:dyDescent="0.25">
      <c r="A1052" t="s">
        <v>1547</v>
      </c>
      <c r="B1052" t="s">
        <v>278</v>
      </c>
      <c r="C1052" s="35">
        <v>32367</v>
      </c>
      <c r="D1052" s="1" t="str">
        <f>LEFT(PLAYERIDMAP[[#This Row],[PLAYERNAME]],FIND(" ",PLAYERIDMAP[[#This Row],[PLAYERNAME]],1))</f>
        <v xml:space="preserve">Jose </v>
      </c>
      <c r="E1052" s="1" t="str">
        <f>MID(PLAYERIDMAP[PLAYERNAME],FIND(" ",PLAYERIDMAP[PLAYERNAME],1)+1,255)</f>
        <v>Tabata</v>
      </c>
      <c r="F1052" t="s">
        <v>1048</v>
      </c>
      <c r="G1052" t="s">
        <v>1222</v>
      </c>
      <c r="H1052" s="2">
        <v>2411</v>
      </c>
      <c r="I1052">
        <v>467798</v>
      </c>
      <c r="J1052" t="s">
        <v>278</v>
      </c>
      <c r="K1052" s="1">
        <v>1099004</v>
      </c>
      <c r="L1052" s="1" t="s">
        <v>278</v>
      </c>
      <c r="M1052" s="1" t="s">
        <v>4915</v>
      </c>
      <c r="N1052" s="1" t="s">
        <v>4916</v>
      </c>
      <c r="O1052" s="1" t="s">
        <v>1547</v>
      </c>
      <c r="P1052" s="1">
        <v>8647</v>
      </c>
      <c r="Q1052" s="1" t="s">
        <v>4917</v>
      </c>
      <c r="R1052" s="1" t="s">
        <v>278</v>
      </c>
      <c r="S1052" s="1">
        <v>29469</v>
      </c>
      <c r="T1052" s="1" t="s">
        <v>278</v>
      </c>
    </row>
    <row r="1053" spans="1:20" x14ac:dyDescent="0.25">
      <c r="A1053" t="s">
        <v>1838</v>
      </c>
      <c r="B1053" t="s">
        <v>903</v>
      </c>
      <c r="C1053" s="35">
        <v>27486</v>
      </c>
      <c r="D1053" s="1" t="str">
        <f>LEFT(PLAYERIDMAP[[#This Row],[PLAYERNAME]],FIND(" ",PLAYERIDMAP[[#This Row],[PLAYERNAME]],1))</f>
        <v xml:space="preserve">Hisanori </v>
      </c>
      <c r="E1053" s="1" t="str">
        <f>MID(PLAYERIDMAP[PLAYERNAME],FIND(" ",PLAYERIDMAP[PLAYERNAME],1)+1,255)</f>
        <v>Takahashi</v>
      </c>
      <c r="F1053" t="s">
        <v>1048</v>
      </c>
      <c r="G1053" t="s">
        <v>2163</v>
      </c>
      <c r="H1053" s="2">
        <v>10091</v>
      </c>
      <c r="I1053">
        <v>538227</v>
      </c>
      <c r="J1053" t="s">
        <v>903</v>
      </c>
      <c r="K1053" s="1">
        <v>1735874</v>
      </c>
      <c r="L1053" s="1" t="s">
        <v>903</v>
      </c>
      <c r="M1053" s="3" t="s">
        <v>2205</v>
      </c>
      <c r="N1053" s="1" t="s">
        <v>4918</v>
      </c>
      <c r="O1053" s="1" t="s">
        <v>1838</v>
      </c>
      <c r="P1053" s="1">
        <v>8688</v>
      </c>
      <c r="Q1053" s="1" t="s">
        <v>4919</v>
      </c>
      <c r="R1053" s="1" t="s">
        <v>903</v>
      </c>
      <c r="S1053" s="1"/>
      <c r="T1053" s="1" t="e">
        <v>#N/A</v>
      </c>
    </row>
    <row r="1054" spans="1:20" ht="15" customHeight="1" x14ac:dyDescent="0.25">
      <c r="A1054" t="s">
        <v>2031</v>
      </c>
      <c r="B1054" t="s">
        <v>4920</v>
      </c>
      <c r="C1054" s="35">
        <v>27754</v>
      </c>
      <c r="D1054" s="1" t="str">
        <f>LEFT(PLAYERIDMAP[[#This Row],[PLAYERNAME]],FIND(" ",PLAYERIDMAP[[#This Row],[PLAYERNAME]],1))</f>
        <v xml:space="preserve">Yoshinori </v>
      </c>
      <c r="E1054" s="1" t="str">
        <f>MID(PLAYERIDMAP[PLAYERNAME],FIND(" ",PLAYERIDMAP[PLAYERNAME],1)+1,255)</f>
        <v>Tateyama</v>
      </c>
      <c r="F1054" t="s">
        <v>1036</v>
      </c>
      <c r="G1054" t="s">
        <v>2163</v>
      </c>
      <c r="H1054" s="2">
        <v>11651</v>
      </c>
      <c r="I1054">
        <v>599899</v>
      </c>
      <c r="J1054" t="s">
        <v>4920</v>
      </c>
      <c r="K1054" s="1">
        <v>1786404</v>
      </c>
      <c r="L1054" s="1" t="s">
        <v>4920</v>
      </c>
      <c r="M1054" s="1" t="s">
        <v>4921</v>
      </c>
      <c r="N1054" s="1" t="s">
        <v>4922</v>
      </c>
      <c r="O1054" s="1" t="s">
        <v>2031</v>
      </c>
      <c r="P1054" s="1">
        <v>8844</v>
      </c>
      <c r="Q1054" s="1" t="s">
        <v>4923</v>
      </c>
      <c r="R1054" s="1" t="s">
        <v>4920</v>
      </c>
      <c r="S1054" s="1"/>
      <c r="T1054" s="1" t="e">
        <v>#N/A</v>
      </c>
    </row>
    <row r="1055" spans="1:20" ht="15" customHeight="1" x14ac:dyDescent="0.25">
      <c r="A1055" t="s">
        <v>4924</v>
      </c>
      <c r="B1055" t="s">
        <v>4925</v>
      </c>
      <c r="C1055" s="35">
        <v>33774</v>
      </c>
      <c r="D1055" s="1" t="str">
        <f>LEFT(PLAYERIDMAP[[#This Row],[PLAYERNAME]],FIND(" ",PLAYERIDMAP[[#This Row],[PLAYERNAME]],1))</f>
        <v xml:space="preserve">Oscar </v>
      </c>
      <c r="E1055" s="1" t="str">
        <f>MID(PLAYERIDMAP[PLAYERNAME],FIND(" ",PLAYERIDMAP[PLAYERNAME],1)+1,255)</f>
        <v>Taveras</v>
      </c>
      <c r="F1055" t="s">
        <v>1031</v>
      </c>
      <c r="G1055" t="s">
        <v>1222</v>
      </c>
      <c r="H1055" s="2" t="s">
        <v>4926</v>
      </c>
      <c r="I1055">
        <v>570805</v>
      </c>
      <c r="J1055" t="s">
        <v>4925</v>
      </c>
      <c r="K1055" s="3">
        <v>1804467</v>
      </c>
      <c r="L1055" s="3" t="s">
        <v>4925</v>
      </c>
      <c r="M1055" s="3" t="s">
        <v>2205</v>
      </c>
      <c r="N1055" s="3" t="s">
        <v>2205</v>
      </c>
      <c r="O1055" s="3" t="s">
        <v>2205</v>
      </c>
      <c r="P1055" s="3" t="s">
        <v>2205</v>
      </c>
      <c r="Q1055" s="3" t="s">
        <v>2205</v>
      </c>
      <c r="R1055" s="3" t="s">
        <v>2205</v>
      </c>
      <c r="S1055" s="3">
        <v>31207</v>
      </c>
      <c r="T1055" s="1" t="s">
        <v>4925</v>
      </c>
    </row>
    <row r="1056" spans="1:20" ht="15" customHeight="1" x14ac:dyDescent="0.25">
      <c r="A1056" t="s">
        <v>2153</v>
      </c>
      <c r="B1056" t="s">
        <v>4927</v>
      </c>
      <c r="C1056" s="35">
        <v>31642</v>
      </c>
      <c r="D1056" s="1" t="str">
        <f>LEFT(PLAYERIDMAP[[#This Row],[PLAYERNAME]],FIND(" ",PLAYERIDMAP[[#This Row],[PLAYERNAME]],1))</f>
        <v xml:space="preserve">Andrew </v>
      </c>
      <c r="E1056" s="1" t="str">
        <f>MID(PLAYERIDMAP[PLAYERNAME],FIND(" ",PLAYERIDMAP[PLAYERNAME],1)+1,255)</f>
        <v>Taylor</v>
      </c>
      <c r="F1056" t="s">
        <v>1035</v>
      </c>
      <c r="G1056" t="s">
        <v>2163</v>
      </c>
      <c r="H1056" s="2">
        <v>7896</v>
      </c>
      <c r="I1056">
        <v>476531</v>
      </c>
      <c r="J1056" t="s">
        <v>4927</v>
      </c>
      <c r="K1056" s="1">
        <v>1735058</v>
      </c>
      <c r="L1056" s="1" t="s">
        <v>4927</v>
      </c>
      <c r="M1056" s="3" t="s">
        <v>2205</v>
      </c>
      <c r="N1056" s="3" t="s">
        <v>2205</v>
      </c>
      <c r="O1056" s="1" t="s">
        <v>2153</v>
      </c>
      <c r="P1056" s="1">
        <v>9289</v>
      </c>
      <c r="Q1056" s="1" t="s">
        <v>4928</v>
      </c>
      <c r="R1056" s="1" t="s">
        <v>4927</v>
      </c>
      <c r="S1056" s="1"/>
      <c r="T1056" s="1" t="e">
        <v>#N/A</v>
      </c>
    </row>
    <row r="1057" spans="1:20" ht="15" customHeight="1" x14ac:dyDescent="0.25">
      <c r="A1057" t="s">
        <v>1592</v>
      </c>
      <c r="B1057" t="s">
        <v>538</v>
      </c>
      <c r="C1057" s="35">
        <v>31400</v>
      </c>
      <c r="D1057" s="1" t="str">
        <f>LEFT(PLAYERIDMAP[[#This Row],[PLAYERNAME]],FIND(" ",PLAYERIDMAP[[#This Row],[PLAYERNAME]],1))</f>
        <v xml:space="preserve">Michael </v>
      </c>
      <c r="E1057" s="1" t="str">
        <f>MID(PLAYERIDMAP[PLAYERNAME],FIND(" ",PLAYERIDMAP[PLAYERNAME],1)+1,255)</f>
        <v>Taylor</v>
      </c>
      <c r="F1057" t="s">
        <v>1032</v>
      </c>
      <c r="G1057" t="s">
        <v>1222</v>
      </c>
      <c r="H1057" s="2">
        <v>2591</v>
      </c>
      <c r="I1057">
        <v>446345</v>
      </c>
      <c r="J1057" t="s">
        <v>538</v>
      </c>
      <c r="K1057" s="1">
        <v>1680621</v>
      </c>
      <c r="L1057" s="1" t="s">
        <v>538</v>
      </c>
      <c r="M1057" s="3" t="s">
        <v>2205</v>
      </c>
      <c r="N1057" s="1" t="s">
        <v>4929</v>
      </c>
      <c r="O1057" s="1" t="s">
        <v>1592</v>
      </c>
      <c r="P1057" s="1">
        <v>8642</v>
      </c>
      <c r="Q1057" s="1" t="s">
        <v>4930</v>
      </c>
      <c r="R1057" s="1" t="s">
        <v>538</v>
      </c>
      <c r="S1057" s="1">
        <v>30460</v>
      </c>
      <c r="T1057" s="1" t="s">
        <v>538</v>
      </c>
    </row>
    <row r="1058" spans="1:20" ht="15" customHeight="1" x14ac:dyDescent="0.25">
      <c r="A1058" t="s">
        <v>1854</v>
      </c>
      <c r="B1058" t="s">
        <v>696</v>
      </c>
      <c r="C1058" s="35">
        <v>31569</v>
      </c>
      <c r="D1058" s="1" t="str">
        <f>LEFT(PLAYERIDMAP[[#This Row],[PLAYERNAME]],FIND(" ",PLAYERIDMAP[[#This Row],[PLAYERNAME]],1))</f>
        <v xml:space="preserve">Junichi </v>
      </c>
      <c r="E1058" s="1" t="str">
        <f>MID(PLAYERIDMAP[PLAYERNAME],FIND(" ",PLAYERIDMAP[PLAYERNAME],1)+1,255)</f>
        <v>Tazawa</v>
      </c>
      <c r="F1058" t="s">
        <v>1029</v>
      </c>
      <c r="G1058" t="s">
        <v>2163</v>
      </c>
      <c r="H1058" s="2">
        <v>4079</v>
      </c>
      <c r="I1058">
        <v>547749</v>
      </c>
      <c r="J1058" t="s">
        <v>696</v>
      </c>
      <c r="K1058" s="1">
        <v>1655261</v>
      </c>
      <c r="L1058" s="1" t="s">
        <v>696</v>
      </c>
      <c r="M1058" s="1" t="s">
        <v>4931</v>
      </c>
      <c r="N1058" s="1" t="s">
        <v>4932</v>
      </c>
      <c r="O1058" s="1" t="s">
        <v>1854</v>
      </c>
      <c r="P1058" s="1">
        <v>8392</v>
      </c>
      <c r="Q1058" s="1" t="s">
        <v>4933</v>
      </c>
      <c r="R1058" s="1" t="s">
        <v>696</v>
      </c>
      <c r="S1058" s="1">
        <v>30095</v>
      </c>
      <c r="T1058" s="1" t="s">
        <v>696</v>
      </c>
    </row>
    <row r="1059" spans="1:20" ht="15" customHeight="1" x14ac:dyDescent="0.25">
      <c r="A1059" t="s">
        <v>1310</v>
      </c>
      <c r="B1059" t="s">
        <v>433</v>
      </c>
      <c r="C1059" s="35">
        <v>30671</v>
      </c>
      <c r="D1059" s="1" t="str">
        <f>LEFT(PLAYERIDMAP[[#This Row],[PLAYERNAME]],FIND(" ",PLAYERIDMAP[[#This Row],[PLAYERNAME]],1))</f>
        <v xml:space="preserve">Taylor </v>
      </c>
      <c r="E1059" s="1" t="str">
        <f>MID(PLAYERIDMAP[PLAYERNAME],FIND(" ",PLAYERIDMAP[PLAYERNAME],1)+1,255)</f>
        <v>Teagarden</v>
      </c>
      <c r="F1059" t="s">
        <v>1033</v>
      </c>
      <c r="G1059" t="s">
        <v>1215</v>
      </c>
      <c r="H1059" s="2">
        <v>5199</v>
      </c>
      <c r="I1059">
        <v>460003</v>
      </c>
      <c r="J1059" t="s">
        <v>433</v>
      </c>
      <c r="K1059" s="1">
        <v>593277</v>
      </c>
      <c r="L1059" s="1" t="s">
        <v>433</v>
      </c>
      <c r="M1059" s="1" t="s">
        <v>4934</v>
      </c>
      <c r="N1059" s="1" t="s">
        <v>4935</v>
      </c>
      <c r="O1059" s="1" t="s">
        <v>1310</v>
      </c>
      <c r="P1059" s="1">
        <v>8306</v>
      </c>
      <c r="Q1059" s="1" t="s">
        <v>4936</v>
      </c>
      <c r="R1059" s="1" t="s">
        <v>433</v>
      </c>
      <c r="S1059" s="1"/>
      <c r="T1059" s="1" t="e">
        <v>#N/A</v>
      </c>
    </row>
    <row r="1060" spans="1:20" ht="15" customHeight="1" x14ac:dyDescent="0.25">
      <c r="A1060" t="s">
        <v>1955</v>
      </c>
      <c r="B1060" t="s">
        <v>580</v>
      </c>
      <c r="C1060" s="35">
        <v>33265</v>
      </c>
      <c r="D1060" s="1" t="str">
        <f>LEFT(PLAYERIDMAP[[#This Row],[PLAYERNAME]],FIND(" ",PLAYERIDMAP[[#This Row],[PLAYERNAME]],1))</f>
        <v xml:space="preserve">Julio </v>
      </c>
      <c r="E1060" s="1" t="str">
        <f>MID(PLAYERIDMAP[PLAYERNAME],FIND(" ",PLAYERIDMAP[PLAYERNAME],1)+1,255)</f>
        <v>Teheran</v>
      </c>
      <c r="F1060" t="s">
        <v>1041</v>
      </c>
      <c r="G1060" t="s">
        <v>2163</v>
      </c>
      <c r="H1060" s="2">
        <v>6797</v>
      </c>
      <c r="I1060">
        <v>527054</v>
      </c>
      <c r="J1060" t="s">
        <v>580</v>
      </c>
      <c r="K1060" s="1">
        <v>1718082</v>
      </c>
      <c r="L1060" s="1" t="s">
        <v>580</v>
      </c>
      <c r="M1060" s="1" t="s">
        <v>4937</v>
      </c>
      <c r="N1060" s="1" t="s">
        <v>4938</v>
      </c>
      <c r="O1060" s="1" t="s">
        <v>1955</v>
      </c>
      <c r="P1060" s="1">
        <v>8846</v>
      </c>
      <c r="Q1060" s="1" t="s">
        <v>4939</v>
      </c>
      <c r="R1060" s="1" t="s">
        <v>580</v>
      </c>
      <c r="S1060" s="1">
        <v>31091</v>
      </c>
      <c r="T1060" s="1" t="s">
        <v>580</v>
      </c>
    </row>
    <row r="1061" spans="1:20" ht="15" customHeight="1" x14ac:dyDescent="0.25">
      <c r="A1061" t="s">
        <v>1332</v>
      </c>
      <c r="B1061" t="s">
        <v>466</v>
      </c>
      <c r="C1061" s="35">
        <v>29322</v>
      </c>
      <c r="D1061" s="1" t="str">
        <f>LEFT(PLAYERIDMAP[[#This Row],[PLAYERNAME]],FIND(" ",PLAYERIDMAP[[#This Row],[PLAYERNAME]],1))</f>
        <v xml:space="preserve">Mark </v>
      </c>
      <c r="E1061" s="1" t="str">
        <f>MID(PLAYERIDMAP[PLAYERNAME],FIND(" ",PLAYERIDMAP[PLAYERNAME],1)+1,255)</f>
        <v>Teixeira</v>
      </c>
      <c r="F1061" t="s">
        <v>1044</v>
      </c>
      <c r="G1061" t="s">
        <v>4</v>
      </c>
      <c r="H1061" s="2">
        <v>1281</v>
      </c>
      <c r="I1061">
        <v>407893</v>
      </c>
      <c r="J1061" t="s">
        <v>466</v>
      </c>
      <c r="K1061" s="1">
        <v>284645</v>
      </c>
      <c r="L1061" s="1" t="s">
        <v>466</v>
      </c>
      <c r="M1061" s="1" t="s">
        <v>4940</v>
      </c>
      <c r="N1061" s="1" t="s">
        <v>4941</v>
      </c>
      <c r="O1061" s="1" t="s">
        <v>1332</v>
      </c>
      <c r="P1061" s="1">
        <v>6788</v>
      </c>
      <c r="Q1061" s="1" t="s">
        <v>4942</v>
      </c>
      <c r="R1061" s="1" t="s">
        <v>466</v>
      </c>
      <c r="S1061" s="1">
        <v>4937</v>
      </c>
      <c r="T1061" s="1" t="s">
        <v>466</v>
      </c>
    </row>
    <row r="1062" spans="1:20" x14ac:dyDescent="0.25">
      <c r="A1062" t="s">
        <v>1414</v>
      </c>
      <c r="B1062" t="s">
        <v>409</v>
      </c>
      <c r="C1062" s="35">
        <v>32808</v>
      </c>
      <c r="D1062" s="1" t="str">
        <f>LEFT(PLAYERIDMAP[[#This Row],[PLAYERNAME]],FIND(" ",PLAYERIDMAP[[#This Row],[PLAYERNAME]],1))</f>
        <v xml:space="preserve">Ruben </v>
      </c>
      <c r="E1062" s="1" t="str">
        <f>MID(PLAYERIDMAP[PLAYERNAME],FIND(" ",PLAYERIDMAP[PLAYERNAME],1)+1,255)</f>
        <v>Tejada</v>
      </c>
      <c r="F1062" t="s">
        <v>1050</v>
      </c>
      <c r="G1062" t="s">
        <v>1219</v>
      </c>
      <c r="H1062" s="2">
        <v>5519</v>
      </c>
      <c r="I1062">
        <v>514913</v>
      </c>
      <c r="J1062" t="s">
        <v>409</v>
      </c>
      <c r="K1062" s="1">
        <v>1595127</v>
      </c>
      <c r="L1062" s="1" t="s">
        <v>409</v>
      </c>
      <c r="M1062" s="3" t="s">
        <v>2205</v>
      </c>
      <c r="N1062" s="1" t="s">
        <v>4943</v>
      </c>
      <c r="O1062" s="1" t="s">
        <v>1414</v>
      </c>
      <c r="P1062" s="1">
        <v>8672</v>
      </c>
      <c r="Q1062" s="1" t="s">
        <v>4944</v>
      </c>
      <c r="R1062" s="1" t="s">
        <v>409</v>
      </c>
      <c r="S1062" s="1">
        <v>29661</v>
      </c>
      <c r="T1062" s="1" t="s">
        <v>409</v>
      </c>
    </row>
    <row r="1063" spans="1:20" ht="15" customHeight="1" x14ac:dyDescent="0.25">
      <c r="A1063" t="s">
        <v>4945</v>
      </c>
      <c r="B1063" t="s">
        <v>504</v>
      </c>
      <c r="C1063" s="35">
        <v>31921</v>
      </c>
      <c r="D1063" s="1" t="str">
        <f>LEFT(PLAYERIDMAP[[#This Row],[PLAYERNAME]],FIND(" ",PLAYERIDMAP[[#This Row],[PLAYERNAME]],1))</f>
        <v xml:space="preserve">Blake </v>
      </c>
      <c r="E1063" s="1" t="str">
        <f>MID(PLAYERIDMAP[PLAYERNAME],FIND(" ",PLAYERIDMAP[PLAYERNAME],1)+1,255)</f>
        <v>Tekotte</v>
      </c>
      <c r="F1063" s="4" t="s">
        <v>2205</v>
      </c>
      <c r="G1063" s="4" t="s">
        <v>2205</v>
      </c>
      <c r="H1063" s="2">
        <v>8810</v>
      </c>
      <c r="I1063" s="4" t="s">
        <v>2205</v>
      </c>
      <c r="J1063" s="4" t="s">
        <v>2205</v>
      </c>
      <c r="K1063" s="3" t="s">
        <v>2205</v>
      </c>
      <c r="L1063" s="3" t="s">
        <v>2205</v>
      </c>
      <c r="M1063" s="3" t="s">
        <v>2205</v>
      </c>
      <c r="N1063" s="3" t="s">
        <v>2205</v>
      </c>
      <c r="O1063" s="3" t="s">
        <v>2205</v>
      </c>
      <c r="P1063" s="3" t="s">
        <v>2205</v>
      </c>
      <c r="Q1063" s="3" t="s">
        <v>2205</v>
      </c>
      <c r="R1063" s="3" t="s">
        <v>2205</v>
      </c>
      <c r="S1063" s="3">
        <v>30842</v>
      </c>
      <c r="T1063" s="1" t="s">
        <v>504</v>
      </c>
    </row>
    <row r="1064" spans="1:20" x14ac:dyDescent="0.25">
      <c r="A1064" t="s">
        <v>1092</v>
      </c>
      <c r="B1064" t="s">
        <v>4946</v>
      </c>
      <c r="C1064" s="35">
        <v>31726</v>
      </c>
      <c r="D1064" s="1" t="str">
        <f>LEFT(PLAYERIDMAP[[#This Row],[PLAYERNAME]],FIND(" ",PLAYERIDMAP[[#This Row],[PLAYERNAME]],1))</f>
        <v xml:space="preserve">Eric </v>
      </c>
      <c r="E1064" s="1" t="str">
        <f>MID(PLAYERIDMAP[PLAYERNAME],FIND(" ",PLAYERIDMAP[PLAYERNAME],1)+1,255)</f>
        <v>Thames</v>
      </c>
      <c r="F1064" t="s">
        <v>1049</v>
      </c>
      <c r="G1064" t="s">
        <v>1222</v>
      </c>
      <c r="H1064" s="2">
        <v>3711</v>
      </c>
      <c r="I1064">
        <v>519346</v>
      </c>
      <c r="J1064" t="s">
        <v>4946</v>
      </c>
      <c r="K1064" s="1">
        <v>1741019</v>
      </c>
      <c r="L1064" s="1" t="s">
        <v>4946</v>
      </c>
      <c r="M1064" s="3" t="s">
        <v>2205</v>
      </c>
      <c r="N1064" s="1" t="s">
        <v>4947</v>
      </c>
      <c r="O1064" s="1" t="s">
        <v>1092</v>
      </c>
      <c r="P1064" s="1">
        <v>8930</v>
      </c>
      <c r="Q1064" s="1" t="s">
        <v>4948</v>
      </c>
      <c r="R1064" s="1" t="s">
        <v>4946</v>
      </c>
      <c r="S1064" s="1"/>
      <c r="T1064" s="1" t="e">
        <v>#N/A</v>
      </c>
    </row>
    <row r="1065" spans="1:20" ht="15" customHeight="1" x14ac:dyDescent="0.25">
      <c r="A1065" t="s">
        <v>1937</v>
      </c>
      <c r="B1065" t="s">
        <v>937</v>
      </c>
      <c r="C1065" s="35">
        <v>29863</v>
      </c>
      <c r="D1065" s="1" t="str">
        <f>LEFT(PLAYERIDMAP[[#This Row],[PLAYERNAME]],FIND(" ",PLAYERIDMAP[[#This Row],[PLAYERNAME]],1))</f>
        <v xml:space="preserve">Joe </v>
      </c>
      <c r="E1065" s="1" t="str">
        <f>MID(PLAYERIDMAP[PLAYERNAME],FIND(" ",PLAYERIDMAP[PLAYERNAME],1)+1,255)</f>
        <v>Thatcher</v>
      </c>
      <c r="F1065" t="s">
        <v>1051</v>
      </c>
      <c r="G1065" t="s">
        <v>2163</v>
      </c>
      <c r="H1065" s="2">
        <v>4620</v>
      </c>
      <c r="I1065">
        <v>491159</v>
      </c>
      <c r="J1065" t="s">
        <v>937</v>
      </c>
      <c r="K1065" s="1">
        <v>1208680</v>
      </c>
      <c r="L1065" s="1" t="s">
        <v>937</v>
      </c>
      <c r="M1065" s="1" t="s">
        <v>4949</v>
      </c>
      <c r="N1065" s="1" t="s">
        <v>4950</v>
      </c>
      <c r="O1065" s="1" t="s">
        <v>1937</v>
      </c>
      <c r="P1065" s="1">
        <v>8076</v>
      </c>
      <c r="Q1065" s="1" t="s">
        <v>4951</v>
      </c>
      <c r="R1065" s="1" t="s">
        <v>937</v>
      </c>
      <c r="S1065" s="1">
        <v>28836</v>
      </c>
      <c r="T1065" s="1" t="s">
        <v>937</v>
      </c>
    </row>
    <row r="1066" spans="1:20" ht="15" customHeight="1" x14ac:dyDescent="0.25">
      <c r="A1066" t="s">
        <v>1920</v>
      </c>
      <c r="B1066" t="s">
        <v>739</v>
      </c>
      <c r="C1066" s="35">
        <v>29572</v>
      </c>
      <c r="D1066" s="1" t="str">
        <f>LEFT(PLAYERIDMAP[[#This Row],[PLAYERNAME]],FIND(" ",PLAYERIDMAP[[#This Row],[PLAYERNAME]],1))</f>
        <v xml:space="preserve">Dale </v>
      </c>
      <c r="E1066" s="1" t="str">
        <f>MID(PLAYERIDMAP[PLAYERNAME],FIND(" ",PLAYERIDMAP[PLAYERNAME],1)+1,255)</f>
        <v>Thayer</v>
      </c>
      <c r="F1066" t="s">
        <v>1051</v>
      </c>
      <c r="G1066" t="s">
        <v>2163</v>
      </c>
      <c r="H1066" s="2">
        <v>5032</v>
      </c>
      <c r="I1066">
        <v>445612</v>
      </c>
      <c r="J1066" t="s">
        <v>739</v>
      </c>
      <c r="K1066" s="1">
        <v>1103764</v>
      </c>
      <c r="L1066" s="1" t="s">
        <v>739</v>
      </c>
      <c r="M1066" s="1" t="s">
        <v>4952</v>
      </c>
      <c r="N1066" s="1" t="s">
        <v>4953</v>
      </c>
      <c r="O1066" s="1" t="s">
        <v>1920</v>
      </c>
      <c r="P1066" s="1">
        <v>8486</v>
      </c>
      <c r="Q1066" s="1" t="s">
        <v>4954</v>
      </c>
      <c r="R1066" s="1" t="s">
        <v>739</v>
      </c>
      <c r="S1066" s="1">
        <v>29817</v>
      </c>
      <c r="T1066" s="1" t="s">
        <v>739</v>
      </c>
    </row>
    <row r="1067" spans="1:20" ht="15" customHeight="1" x14ac:dyDescent="0.25">
      <c r="A1067" t="s">
        <v>1087</v>
      </c>
      <c r="B1067" t="s">
        <v>4955</v>
      </c>
      <c r="C1067" s="35">
        <v>29196</v>
      </c>
      <c r="D1067" s="1" t="str">
        <f>LEFT(PLAYERIDMAP[[#This Row],[PLAYERNAME]],FIND(" ",PLAYERIDMAP[[#This Row],[PLAYERNAME]],1))</f>
        <v xml:space="preserve">Ryan </v>
      </c>
      <c r="E1067" s="1" t="str">
        <f>MID(PLAYERIDMAP[PLAYERNAME],FIND(" ",PLAYERIDMAP[PLAYERNAME],1)+1,255)</f>
        <v>Theriot</v>
      </c>
      <c r="F1067" t="s">
        <v>13</v>
      </c>
      <c r="G1067" t="s">
        <v>5</v>
      </c>
      <c r="H1067" s="2">
        <v>3811</v>
      </c>
      <c r="I1067">
        <v>444135</v>
      </c>
      <c r="J1067" t="s">
        <v>4955</v>
      </c>
      <c r="K1067" s="1">
        <v>392195</v>
      </c>
      <c r="L1067" s="1" t="s">
        <v>4955</v>
      </c>
      <c r="M1067" s="1" t="s">
        <v>4956</v>
      </c>
      <c r="N1067" s="1" t="s">
        <v>4957</v>
      </c>
      <c r="O1067" s="1" t="s">
        <v>1087</v>
      </c>
      <c r="P1067" s="1">
        <v>7670</v>
      </c>
      <c r="Q1067" s="1" t="s">
        <v>4958</v>
      </c>
      <c r="R1067" s="1" t="s">
        <v>4955</v>
      </c>
      <c r="S1067" s="1">
        <v>6437</v>
      </c>
      <c r="T1067" s="1" t="s">
        <v>4955</v>
      </c>
    </row>
    <row r="1068" spans="1:20" ht="15" customHeight="1" x14ac:dyDescent="0.25">
      <c r="A1068" t="s">
        <v>1294</v>
      </c>
      <c r="B1068" t="s">
        <v>428</v>
      </c>
      <c r="C1068" s="35">
        <v>31713</v>
      </c>
      <c r="D1068" s="1" t="str">
        <f>LEFT(PLAYERIDMAP[[#This Row],[PLAYERNAME]],FIND(" ",PLAYERIDMAP[[#This Row],[PLAYERNAME]],1))</f>
        <v xml:space="preserve">Josh </v>
      </c>
      <c r="E1068" s="1" t="str">
        <f>MID(PLAYERIDMAP[PLAYERNAME],FIND(" ",PLAYERIDMAP[PLAYERNAME],1)+1,255)</f>
        <v>Thole</v>
      </c>
      <c r="F1068" t="s">
        <v>1037</v>
      </c>
      <c r="G1068" t="s">
        <v>1215</v>
      </c>
      <c r="H1068" s="2">
        <v>9689</v>
      </c>
      <c r="I1068">
        <v>489365</v>
      </c>
      <c r="J1068" t="s">
        <v>428</v>
      </c>
      <c r="K1068" s="1">
        <v>1661439</v>
      </c>
      <c r="L1068" s="1" t="s">
        <v>428</v>
      </c>
      <c r="M1068" s="1" t="s">
        <v>4959</v>
      </c>
      <c r="N1068" s="1" t="s">
        <v>4960</v>
      </c>
      <c r="O1068" s="1" t="s">
        <v>1294</v>
      </c>
      <c r="P1068" s="1">
        <v>8569</v>
      </c>
      <c r="Q1068" s="1" t="s">
        <v>4961</v>
      </c>
      <c r="R1068" s="1" t="s">
        <v>428</v>
      </c>
      <c r="S1068" s="1">
        <v>30188</v>
      </c>
      <c r="T1068" s="1" t="s">
        <v>428</v>
      </c>
    </row>
    <row r="1069" spans="1:20" ht="15" customHeight="1" x14ac:dyDescent="0.25">
      <c r="A1069" t="s">
        <v>2069</v>
      </c>
      <c r="B1069" t="s">
        <v>4962</v>
      </c>
      <c r="C1069" s="35">
        <v>30699</v>
      </c>
      <c r="D1069" s="1" t="str">
        <f>LEFT(PLAYERIDMAP[[#This Row],[PLAYERNAME]],FIND(" ",PLAYERIDMAP[[#This Row],[PLAYERNAME]],1))</f>
        <v xml:space="preserve">Justin </v>
      </c>
      <c r="E1069" s="1" t="str">
        <f>MID(PLAYERIDMAP[PLAYERNAME],FIND(" ",PLAYERIDMAP[PLAYERNAME],1)+1,255)</f>
        <v>Thomas</v>
      </c>
      <c r="F1069" t="s">
        <v>1044</v>
      </c>
      <c r="G1069" t="s">
        <v>2163</v>
      </c>
      <c r="H1069" s="2">
        <v>9910</v>
      </c>
      <c r="I1069">
        <v>476206</v>
      </c>
      <c r="J1069" t="s">
        <v>4962</v>
      </c>
      <c r="K1069" s="1">
        <v>1207708</v>
      </c>
      <c r="L1069" s="1" t="s">
        <v>4962</v>
      </c>
      <c r="M1069" s="1" t="s">
        <v>4963</v>
      </c>
      <c r="N1069" s="1" t="s">
        <v>4964</v>
      </c>
      <c r="O1069" s="1" t="s">
        <v>2069</v>
      </c>
      <c r="P1069" s="1">
        <v>8360</v>
      </c>
      <c r="Q1069" s="1" t="s">
        <v>4965</v>
      </c>
      <c r="R1069" s="1" t="s">
        <v>4962</v>
      </c>
      <c r="S1069" s="1"/>
      <c r="T1069" s="1" t="e">
        <v>#N/A</v>
      </c>
    </row>
    <row r="1070" spans="1:20" ht="15" customHeight="1" x14ac:dyDescent="0.25">
      <c r="A1070" t="s">
        <v>1117</v>
      </c>
      <c r="B1070" t="s">
        <v>4966</v>
      </c>
      <c r="C1070" s="35">
        <v>25807</v>
      </c>
      <c r="D1070" s="1" t="str">
        <f>LEFT(PLAYERIDMAP[[#This Row],[PLAYERNAME]],FIND(" ",PLAYERIDMAP[[#This Row],[PLAYERNAME]],1))</f>
        <v xml:space="preserve">Jim </v>
      </c>
      <c r="E1070" s="1" t="str">
        <f>MID(PLAYERIDMAP[PLAYERNAME],FIND(" ",PLAYERIDMAP[PLAYERNAME],1)+1,255)</f>
        <v>Thome</v>
      </c>
      <c r="F1070" t="s">
        <v>1054</v>
      </c>
      <c r="G1070" t="s">
        <v>4</v>
      </c>
      <c r="H1070" s="2">
        <v>409</v>
      </c>
      <c r="I1070">
        <v>123272</v>
      </c>
      <c r="J1070" t="s">
        <v>4966</v>
      </c>
      <c r="K1070" s="1">
        <v>8127</v>
      </c>
      <c r="L1070" s="1" t="s">
        <v>4966</v>
      </c>
      <c r="M1070" s="1" t="s">
        <v>4967</v>
      </c>
      <c r="N1070" s="1" t="s">
        <v>4968</v>
      </c>
      <c r="O1070" s="1" t="s">
        <v>1117</v>
      </c>
      <c r="P1070" s="1">
        <v>4762</v>
      </c>
      <c r="Q1070" s="1" t="s">
        <v>4969</v>
      </c>
      <c r="R1070" s="1" t="s">
        <v>4966</v>
      </c>
      <c r="S1070" s="1"/>
      <c r="T1070" s="1" t="e">
        <v>#N/A</v>
      </c>
    </row>
    <row r="1071" spans="1:20" x14ac:dyDescent="0.25">
      <c r="A1071" t="s">
        <v>1853</v>
      </c>
      <c r="B1071" t="s">
        <v>866</v>
      </c>
      <c r="C1071" s="35">
        <v>28018</v>
      </c>
      <c r="D1071" s="1" t="str">
        <f>LEFT(PLAYERIDMAP[[#This Row],[PLAYERNAME]],FIND(" ",PLAYERIDMAP[[#This Row],[PLAYERNAME]],1))</f>
        <v xml:space="preserve">Matt </v>
      </c>
      <c r="E1071" s="1" t="str">
        <f>MID(PLAYERIDMAP[PLAYERNAME],FIND(" ",PLAYERIDMAP[PLAYERNAME],1)+1,255)</f>
        <v>Thornton</v>
      </c>
      <c r="F1071" t="s">
        <v>1056</v>
      </c>
      <c r="G1071" t="s">
        <v>2163</v>
      </c>
      <c r="H1071" s="2">
        <v>1918</v>
      </c>
      <c r="I1071">
        <v>407819</v>
      </c>
      <c r="J1071" t="s">
        <v>866</v>
      </c>
      <c r="K1071" s="1">
        <v>224395</v>
      </c>
      <c r="L1071" s="1" t="s">
        <v>866</v>
      </c>
      <c r="M1071" s="1" t="s">
        <v>4970</v>
      </c>
      <c r="N1071" s="1" t="s">
        <v>4971</v>
      </c>
      <c r="O1071" s="1" t="s">
        <v>1853</v>
      </c>
      <c r="P1071" s="1">
        <v>7212</v>
      </c>
      <c r="Q1071" s="1" t="s">
        <v>4972</v>
      </c>
      <c r="R1071" s="1" t="s">
        <v>866</v>
      </c>
      <c r="S1071" s="1">
        <v>5650</v>
      </c>
      <c r="T1071" s="1" t="s">
        <v>866</v>
      </c>
    </row>
    <row r="1072" spans="1:20" ht="15" customHeight="1" x14ac:dyDescent="0.25">
      <c r="A1072" t="s">
        <v>1962</v>
      </c>
      <c r="B1072" t="s">
        <v>778</v>
      </c>
      <c r="C1072" s="35">
        <v>32415</v>
      </c>
      <c r="D1072" s="1" t="str">
        <f>LEFT(PLAYERIDMAP[[#This Row],[PLAYERNAME]],FIND(" ",PLAYERIDMAP[[#This Row],[PLAYERNAME]],1))</f>
        <v xml:space="preserve">Tyler </v>
      </c>
      <c r="E1072" s="1" t="str">
        <f>MID(PLAYERIDMAP[PLAYERNAME],FIND(" ",PLAYERIDMAP[PLAYERNAME],1)+1,255)</f>
        <v>Thornburg</v>
      </c>
      <c r="F1072" t="s">
        <v>1047</v>
      </c>
      <c r="G1072" t="s">
        <v>2163</v>
      </c>
      <c r="H1072" s="2">
        <v>10688</v>
      </c>
      <c r="I1072">
        <v>592804</v>
      </c>
      <c r="J1072" t="s">
        <v>778</v>
      </c>
      <c r="K1072" s="1">
        <v>1840443</v>
      </c>
      <c r="L1072" s="1" t="s">
        <v>778</v>
      </c>
      <c r="M1072" s="1" t="s">
        <v>4973</v>
      </c>
      <c r="N1072" s="3" t="s">
        <v>2205</v>
      </c>
      <c r="O1072" s="1" t="s">
        <v>1962</v>
      </c>
      <c r="P1072" s="1">
        <v>9219</v>
      </c>
      <c r="Q1072" s="1" t="s">
        <v>4974</v>
      </c>
      <c r="R1072" s="1" t="s">
        <v>778</v>
      </c>
      <c r="S1072" s="1">
        <v>31887</v>
      </c>
      <c r="T1072" s="1" t="s">
        <v>778</v>
      </c>
    </row>
    <row r="1073" spans="1:20" x14ac:dyDescent="0.25">
      <c r="A1073" t="s">
        <v>1875</v>
      </c>
      <c r="B1073" t="s">
        <v>585</v>
      </c>
      <c r="C1073" s="35">
        <v>32248</v>
      </c>
      <c r="D1073" s="1" t="str">
        <f>LEFT(PLAYERIDMAP[[#This Row],[PLAYERNAME]],FIND(" ",PLAYERIDMAP[[#This Row],[PLAYERNAME]],1))</f>
        <v xml:space="preserve">Chris </v>
      </c>
      <c r="E1073" s="1" t="str">
        <f>MID(PLAYERIDMAP[PLAYERNAME],FIND(" ",PLAYERIDMAP[PLAYERNAME],1)+1,255)</f>
        <v>Tillman</v>
      </c>
      <c r="F1073" t="s">
        <v>1033</v>
      </c>
      <c r="G1073" t="s">
        <v>2163</v>
      </c>
      <c r="H1073" s="2">
        <v>5279</v>
      </c>
      <c r="I1073">
        <v>501957</v>
      </c>
      <c r="J1073" t="s">
        <v>585</v>
      </c>
      <c r="K1073" s="1">
        <v>1499976</v>
      </c>
      <c r="L1073" s="1" t="s">
        <v>585</v>
      </c>
      <c r="M1073" s="1" t="s">
        <v>4975</v>
      </c>
      <c r="N1073" s="1" t="s">
        <v>4976</v>
      </c>
      <c r="O1073" s="1" t="s">
        <v>1875</v>
      </c>
      <c r="P1073" s="1">
        <v>8411</v>
      </c>
      <c r="Q1073" s="1" t="s">
        <v>4977</v>
      </c>
      <c r="R1073" s="1" t="s">
        <v>585</v>
      </c>
      <c r="S1073" s="1">
        <v>30285</v>
      </c>
      <c r="T1073" s="1" t="s">
        <v>585</v>
      </c>
    </row>
    <row r="1074" spans="1:20" ht="15" customHeight="1" x14ac:dyDescent="0.25">
      <c r="A1074" t="s">
        <v>1926</v>
      </c>
      <c r="B1074" t="s">
        <v>912</v>
      </c>
      <c r="C1074" s="35">
        <v>32161</v>
      </c>
      <c r="D1074" s="1" t="str">
        <f>LEFT(PLAYERIDMAP[[#This Row],[PLAYERNAME]],FIND(" ",PLAYERIDMAP[[#This Row],[PLAYERNAME]],1))</f>
        <v xml:space="preserve">Shawn </v>
      </c>
      <c r="E1074" s="1" t="str">
        <f>MID(PLAYERIDMAP[PLAYERNAME],FIND(" ",PLAYERIDMAP[PLAYERNAME],1)+1,255)</f>
        <v>Tolleson</v>
      </c>
      <c r="F1074" t="s">
        <v>1045</v>
      </c>
      <c r="G1074" t="s">
        <v>2163</v>
      </c>
      <c r="H1074" s="2">
        <v>10481</v>
      </c>
      <c r="I1074">
        <v>474521</v>
      </c>
      <c r="J1074" t="s">
        <v>912</v>
      </c>
      <c r="K1074" s="1">
        <v>1957303</v>
      </c>
      <c r="L1074" s="1" t="s">
        <v>912</v>
      </c>
      <c r="M1074" s="1" t="s">
        <v>4978</v>
      </c>
      <c r="N1074" s="3" t="s">
        <v>2205</v>
      </c>
      <c r="O1074" s="1" t="s">
        <v>1926</v>
      </c>
      <c r="P1074" s="1">
        <v>9206</v>
      </c>
      <c r="Q1074" s="1" t="s">
        <v>4979</v>
      </c>
      <c r="R1074" s="1" t="s">
        <v>912</v>
      </c>
      <c r="S1074" s="1"/>
      <c r="T1074" s="1" t="e">
        <v>#N/A</v>
      </c>
    </row>
    <row r="1075" spans="1:20" ht="15" customHeight="1" x14ac:dyDescent="0.25">
      <c r="A1075" t="s">
        <v>1543</v>
      </c>
      <c r="B1075" t="s">
        <v>358</v>
      </c>
      <c r="C1075" s="35">
        <v>28516</v>
      </c>
      <c r="D1075" s="1" t="str">
        <f>LEFT(PLAYERIDMAP[[#This Row],[PLAYERNAME]],FIND(" ",PLAYERIDMAP[[#This Row],[PLAYERNAME]],1))</f>
        <v xml:space="preserve">Andres </v>
      </c>
      <c r="E1075" s="1" t="str">
        <f>MID(PLAYERIDMAP[PLAYERNAME],FIND(" ",PLAYERIDMAP[PLAYERNAME],1)+1,255)</f>
        <v>Torres</v>
      </c>
      <c r="F1075" t="s">
        <v>13</v>
      </c>
      <c r="G1075" t="s">
        <v>1222</v>
      </c>
      <c r="H1075" s="2">
        <v>1488</v>
      </c>
      <c r="I1075">
        <v>400083</v>
      </c>
      <c r="J1075" t="s">
        <v>358</v>
      </c>
      <c r="K1075" s="1">
        <v>223497</v>
      </c>
      <c r="L1075" s="1" t="s">
        <v>358</v>
      </c>
      <c r="M1075" s="1" t="s">
        <v>4980</v>
      </c>
      <c r="N1075" s="1" t="s">
        <v>4981</v>
      </c>
      <c r="O1075" s="1" t="s">
        <v>1543</v>
      </c>
      <c r="P1075" s="1">
        <v>6901</v>
      </c>
      <c r="Q1075" s="1" t="s">
        <v>4982</v>
      </c>
      <c r="R1075" s="1" t="s">
        <v>358</v>
      </c>
      <c r="S1075" s="1">
        <v>5089</v>
      </c>
      <c r="T1075" s="1" t="s">
        <v>358</v>
      </c>
    </row>
    <row r="1076" spans="1:20" ht="15" customHeight="1" x14ac:dyDescent="0.25">
      <c r="A1076" t="s">
        <v>4983</v>
      </c>
      <c r="B1076" t="s">
        <v>667</v>
      </c>
      <c r="C1076" s="35">
        <v>32119</v>
      </c>
      <c r="D1076" s="1" t="str">
        <f>LEFT(PLAYERIDMAP[[#This Row],[PLAYERNAME]],FIND(" ",PLAYERIDMAP[[#This Row],[PLAYERNAME]],1))</f>
        <v xml:space="preserve">Alex </v>
      </c>
      <c r="E1076" s="1" t="str">
        <f>MID(PLAYERIDMAP[PLAYERNAME],FIND(" ",PLAYERIDMAP[PLAYERNAME],1)+1,255)</f>
        <v>Torres</v>
      </c>
      <c r="F1076" s="1" t="s">
        <v>1039</v>
      </c>
      <c r="G1076" t="s">
        <v>2163</v>
      </c>
      <c r="H1076" s="2">
        <v>7038</v>
      </c>
      <c r="I1076" s="1">
        <v>456776</v>
      </c>
      <c r="J1076" s="1" t="s">
        <v>667</v>
      </c>
      <c r="K1076" s="1"/>
      <c r="L1076" s="1"/>
      <c r="M1076" s="1"/>
      <c r="N1076" s="1"/>
      <c r="O1076" s="1" t="s">
        <v>4983</v>
      </c>
      <c r="P1076" s="1"/>
      <c r="Q1076" s="1"/>
      <c r="R1076" s="1"/>
      <c r="S1076" s="1">
        <v>31125</v>
      </c>
      <c r="T1076" s="1" t="s">
        <v>667</v>
      </c>
    </row>
    <row r="1077" spans="1:20" x14ac:dyDescent="0.25">
      <c r="A1077" t="s">
        <v>1309</v>
      </c>
      <c r="B1077" t="s">
        <v>403</v>
      </c>
      <c r="C1077" s="35">
        <v>28690</v>
      </c>
      <c r="D1077" s="1" t="str">
        <f>LEFT(PLAYERIDMAP[[#This Row],[PLAYERNAME]],FIND(" ",PLAYERIDMAP[[#This Row],[PLAYERNAME]],1))</f>
        <v xml:space="preserve">Yorvit </v>
      </c>
      <c r="E1077" s="1" t="str">
        <f>MID(PLAYERIDMAP[PLAYERNAME],FIND(" ",PLAYERIDMAP[PLAYERNAME],1)+1,255)</f>
        <v>Torrealba</v>
      </c>
      <c r="F1077" t="s">
        <v>1047</v>
      </c>
      <c r="G1077" t="s">
        <v>1215</v>
      </c>
      <c r="H1077" s="2">
        <v>1135</v>
      </c>
      <c r="I1077">
        <v>150275</v>
      </c>
      <c r="J1077" t="s">
        <v>403</v>
      </c>
      <c r="K1077" s="1">
        <v>21717</v>
      </c>
      <c r="L1077" s="1" t="s">
        <v>403</v>
      </c>
      <c r="M1077" s="1" t="s">
        <v>4984</v>
      </c>
      <c r="N1077" s="1" t="s">
        <v>4985</v>
      </c>
      <c r="O1077" s="1" t="s">
        <v>1309</v>
      </c>
      <c r="P1077" s="1">
        <v>6795</v>
      </c>
      <c r="Q1077" s="1" t="s">
        <v>4986</v>
      </c>
      <c r="R1077" s="1" t="s">
        <v>403</v>
      </c>
      <c r="S1077" s="1">
        <v>4568</v>
      </c>
      <c r="T1077" s="1" t="s">
        <v>403</v>
      </c>
    </row>
    <row r="1078" spans="1:20" x14ac:dyDescent="0.25">
      <c r="A1078" t="s">
        <v>1479</v>
      </c>
      <c r="B1078" t="s">
        <v>440</v>
      </c>
      <c r="C1078" s="35">
        <v>33461</v>
      </c>
      <c r="D1078" s="1" t="str">
        <f>LEFT(PLAYERIDMAP[[#This Row],[PLAYERNAME]],FIND(" ",PLAYERIDMAP[[#This Row],[PLAYERNAME]],1))</f>
        <v xml:space="preserve">Wilfredo </v>
      </c>
      <c r="E1078" s="1" t="str">
        <f>MID(PLAYERIDMAP[PLAYERNAME],FIND(" ",PLAYERIDMAP[PLAYERNAME],1)+1,255)</f>
        <v>Tovar</v>
      </c>
      <c r="F1078" t="s">
        <v>1050</v>
      </c>
      <c r="G1078" t="s">
        <v>1219</v>
      </c>
      <c r="H1078" s="2" t="s">
        <v>441</v>
      </c>
      <c r="I1078">
        <v>541600</v>
      </c>
      <c r="J1078" t="s">
        <v>440</v>
      </c>
      <c r="K1078" s="3" t="s">
        <v>2205</v>
      </c>
      <c r="L1078" s="3" t="s">
        <v>2205</v>
      </c>
      <c r="M1078" s="3" t="s">
        <v>2205</v>
      </c>
      <c r="N1078" s="3" t="s">
        <v>2205</v>
      </c>
      <c r="O1078" s="3" t="s">
        <v>2205</v>
      </c>
      <c r="P1078" s="3" t="s">
        <v>2205</v>
      </c>
      <c r="Q1078" s="3" t="s">
        <v>2205</v>
      </c>
      <c r="R1078" s="3" t="s">
        <v>2205</v>
      </c>
      <c r="S1078" s="3">
        <v>32190</v>
      </c>
      <c r="T1078" s="1" t="s">
        <v>440</v>
      </c>
    </row>
    <row r="1079" spans="1:20" x14ac:dyDescent="0.25">
      <c r="A1079" t="s">
        <v>1454</v>
      </c>
      <c r="B1079" t="s">
        <v>475</v>
      </c>
      <c r="C1079" s="35">
        <v>29363</v>
      </c>
      <c r="D1079" s="1" t="str">
        <f>LEFT(PLAYERIDMAP[[#This Row],[PLAYERNAME]],FIND(" ",PLAYERIDMAP[[#This Row],[PLAYERNAME]],1))</f>
        <v xml:space="preserve">Chad </v>
      </c>
      <c r="E1079" s="1" t="str">
        <f>MID(PLAYERIDMAP[PLAYERNAME],FIND(" ",PLAYERIDMAP[PLAYERNAME],1)+1,255)</f>
        <v>Tracy</v>
      </c>
      <c r="F1079" t="s">
        <v>1043</v>
      </c>
      <c r="G1079" t="s">
        <v>6</v>
      </c>
      <c r="H1079" s="2">
        <v>1888</v>
      </c>
      <c r="I1079">
        <v>429710</v>
      </c>
      <c r="J1079" t="s">
        <v>475</v>
      </c>
      <c r="K1079" s="1">
        <v>292020</v>
      </c>
      <c r="L1079" s="1" t="s">
        <v>475</v>
      </c>
      <c r="M1079" s="3" t="s">
        <v>2205</v>
      </c>
      <c r="N1079" s="3" t="s">
        <v>2205</v>
      </c>
      <c r="O1079" s="1" t="s">
        <v>1454</v>
      </c>
      <c r="P1079" s="1">
        <v>7047</v>
      </c>
      <c r="Q1079" s="1" t="s">
        <v>4987</v>
      </c>
      <c r="R1079" s="1" t="s">
        <v>475</v>
      </c>
      <c r="S1079" s="1">
        <v>5402</v>
      </c>
      <c r="T1079" s="1" t="s">
        <v>475</v>
      </c>
    </row>
    <row r="1080" spans="1:20" x14ac:dyDescent="0.25">
      <c r="A1080" t="s">
        <v>1490</v>
      </c>
      <c r="B1080" t="s">
        <v>465</v>
      </c>
      <c r="C1080" s="35">
        <v>32931</v>
      </c>
      <c r="D1080" s="1" t="str">
        <f>LEFT(PLAYERIDMAP[[#This Row],[PLAYERNAME]],FIND(" ",PLAYERIDMAP[[#This Row],[PLAYERNAME]],1))</f>
        <v xml:space="preserve">Carlos </v>
      </c>
      <c r="E1080" s="1" t="str">
        <f>MID(PLAYERIDMAP[PLAYERNAME],FIND(" ",PLAYERIDMAP[PLAYERNAME],1)+1,255)</f>
        <v>Triunfel</v>
      </c>
      <c r="F1080" t="s">
        <v>1049</v>
      </c>
      <c r="G1080" t="s">
        <v>1219</v>
      </c>
      <c r="H1080" s="2">
        <v>193</v>
      </c>
      <c r="I1080">
        <v>508892</v>
      </c>
      <c r="J1080" t="s">
        <v>465</v>
      </c>
      <c r="K1080" s="1">
        <v>1207709</v>
      </c>
      <c r="L1080" s="1" t="s">
        <v>465</v>
      </c>
      <c r="M1080" s="3" t="s">
        <v>2205</v>
      </c>
      <c r="N1080" s="3" t="s">
        <v>2205</v>
      </c>
      <c r="O1080" s="1" t="s">
        <v>1490</v>
      </c>
      <c r="P1080" s="1">
        <v>9303</v>
      </c>
      <c r="Q1080" s="1" t="s">
        <v>4988</v>
      </c>
      <c r="R1080" s="1" t="s">
        <v>465</v>
      </c>
      <c r="S1080" s="1">
        <v>29503</v>
      </c>
      <c r="T1080" s="1" t="s">
        <v>465</v>
      </c>
    </row>
    <row r="1081" spans="1:20" x14ac:dyDescent="0.25">
      <c r="A1081" t="s">
        <v>1612</v>
      </c>
      <c r="B1081" t="s">
        <v>26</v>
      </c>
      <c r="C1081" s="35">
        <v>33457</v>
      </c>
      <c r="D1081" s="1" t="str">
        <f>LEFT(PLAYERIDMAP[[#This Row],[PLAYERNAME]],FIND(" ",PLAYERIDMAP[[#This Row],[PLAYERNAME]],1))</f>
        <v xml:space="preserve">Mike </v>
      </c>
      <c r="E1081" s="1" t="str">
        <f>MID(PLAYERIDMAP[PLAYERNAME],FIND(" ",PLAYERIDMAP[PLAYERNAME],1)+1,255)</f>
        <v>Trout</v>
      </c>
      <c r="F1081" t="s">
        <v>1035</v>
      </c>
      <c r="G1081" t="s">
        <v>1222</v>
      </c>
      <c r="H1081" s="2">
        <v>10155</v>
      </c>
      <c r="I1081">
        <v>545361</v>
      </c>
      <c r="J1081" t="s">
        <v>26</v>
      </c>
      <c r="K1081" s="1">
        <v>1739608</v>
      </c>
      <c r="L1081" s="1" t="s">
        <v>26</v>
      </c>
      <c r="M1081" s="3" t="s">
        <v>2205</v>
      </c>
      <c r="N1081" s="1" t="s">
        <v>4989</v>
      </c>
      <c r="O1081" s="1" t="s">
        <v>1612</v>
      </c>
      <c r="P1081" s="1">
        <v>8861</v>
      </c>
      <c r="Q1081" s="1" t="s">
        <v>4990</v>
      </c>
      <c r="R1081" s="1" t="s">
        <v>26</v>
      </c>
      <c r="S1081" s="1">
        <v>30836</v>
      </c>
      <c r="T1081" s="1" t="s">
        <v>26</v>
      </c>
    </row>
    <row r="1082" spans="1:20" x14ac:dyDescent="0.25">
      <c r="A1082" t="s">
        <v>1420</v>
      </c>
      <c r="B1082" t="s">
        <v>57</v>
      </c>
      <c r="C1082" s="35">
        <v>31428</v>
      </c>
      <c r="D1082" s="1" t="str">
        <f>LEFT(PLAYERIDMAP[[#This Row],[PLAYERNAME]],FIND(" ",PLAYERIDMAP[[#This Row],[PLAYERNAME]],1))</f>
        <v xml:space="preserve">Mark </v>
      </c>
      <c r="E1082" s="1" t="str">
        <f>MID(PLAYERIDMAP[PLAYERNAME],FIND(" ",PLAYERIDMAP[PLAYERNAME],1)+1,255)</f>
        <v>Trumbo</v>
      </c>
      <c r="F1082" t="s">
        <v>1042</v>
      </c>
      <c r="G1082" t="s">
        <v>6</v>
      </c>
      <c r="H1082" s="2">
        <v>6876</v>
      </c>
      <c r="I1082">
        <v>444432</v>
      </c>
      <c r="J1082" t="s">
        <v>57</v>
      </c>
      <c r="K1082" s="1">
        <v>1104384</v>
      </c>
      <c r="L1082" s="1" t="s">
        <v>57</v>
      </c>
      <c r="M1082" s="1" t="s">
        <v>4991</v>
      </c>
      <c r="N1082" s="1" t="s">
        <v>4992</v>
      </c>
      <c r="O1082" s="1" t="s">
        <v>1420</v>
      </c>
      <c r="P1082" s="1">
        <v>8824</v>
      </c>
      <c r="Q1082" s="1" t="s">
        <v>4993</v>
      </c>
      <c r="R1082" s="1" t="s">
        <v>57</v>
      </c>
      <c r="S1082" s="1">
        <v>29322</v>
      </c>
      <c r="T1082" s="1" t="s">
        <v>57</v>
      </c>
    </row>
    <row r="1083" spans="1:20" ht="15" customHeight="1" x14ac:dyDescent="0.25">
      <c r="A1083" t="s">
        <v>1463</v>
      </c>
      <c r="B1083" t="s">
        <v>51</v>
      </c>
      <c r="C1083" s="35">
        <v>30965</v>
      </c>
      <c r="D1083" s="1" t="str">
        <f>LEFT(PLAYERIDMAP[[#This Row],[PLAYERNAME]],FIND(" ",PLAYERIDMAP[[#This Row],[PLAYERNAME]],1))</f>
        <v xml:space="preserve">Troy </v>
      </c>
      <c r="E1083" s="1" t="str">
        <f>MID(PLAYERIDMAP[PLAYERNAME],FIND(" ",PLAYERIDMAP[PLAYERNAME],1)+1,255)</f>
        <v>Tulowitzki</v>
      </c>
      <c r="F1083" t="s">
        <v>1038</v>
      </c>
      <c r="G1083" t="s">
        <v>1219</v>
      </c>
      <c r="H1083" s="2">
        <v>3531</v>
      </c>
      <c r="I1083">
        <v>453064</v>
      </c>
      <c r="J1083" t="s">
        <v>51</v>
      </c>
      <c r="K1083" s="1">
        <v>589256</v>
      </c>
      <c r="L1083" s="1" t="s">
        <v>51</v>
      </c>
      <c r="M1083" s="1" t="s">
        <v>4994</v>
      </c>
      <c r="N1083" s="1" t="s">
        <v>4995</v>
      </c>
      <c r="O1083" s="1" t="s">
        <v>1463</v>
      </c>
      <c r="P1083" s="1">
        <v>7850</v>
      </c>
      <c r="Q1083" s="1" t="s">
        <v>4996</v>
      </c>
      <c r="R1083" s="1" t="s">
        <v>51</v>
      </c>
      <c r="S1083" s="1">
        <v>28567</v>
      </c>
      <c r="T1083" s="1" t="s">
        <v>51</v>
      </c>
    </row>
    <row r="1084" spans="1:20" x14ac:dyDescent="0.25">
      <c r="A1084" t="s">
        <v>1911</v>
      </c>
      <c r="B1084" t="s">
        <v>884</v>
      </c>
      <c r="C1084" s="35">
        <v>33379</v>
      </c>
      <c r="D1084" s="1" t="str">
        <f>LEFT(PLAYERIDMAP[[#This Row],[PLAYERNAME]],FIND(" ",PLAYERIDMAP[[#This Row],[PLAYERNAME]],1))</f>
        <v xml:space="preserve">Jacob </v>
      </c>
      <c r="E1084" s="1" t="str">
        <f>MID(PLAYERIDMAP[PLAYERNAME],FIND(" ",PLAYERIDMAP[PLAYERNAME],1)+1,255)</f>
        <v>Turner</v>
      </c>
      <c r="F1084" t="s">
        <v>1057</v>
      </c>
      <c r="G1084" t="s">
        <v>2163</v>
      </c>
      <c r="H1084" s="2">
        <v>10185</v>
      </c>
      <c r="I1084">
        <v>545363</v>
      </c>
      <c r="J1084" t="s">
        <v>884</v>
      </c>
      <c r="K1084" s="1">
        <v>1699971</v>
      </c>
      <c r="L1084" s="1" t="s">
        <v>884</v>
      </c>
      <c r="M1084" s="1" t="s">
        <v>4997</v>
      </c>
      <c r="N1084" s="1" t="s">
        <v>4998</v>
      </c>
      <c r="O1084" s="1" t="s">
        <v>1911</v>
      </c>
      <c r="P1084" s="1">
        <v>8855</v>
      </c>
      <c r="Q1084" s="1" t="s">
        <v>4999</v>
      </c>
      <c r="R1084" s="1" t="s">
        <v>884</v>
      </c>
      <c r="S1084" s="1">
        <v>30526</v>
      </c>
      <c r="T1084" s="1" t="s">
        <v>884</v>
      </c>
    </row>
    <row r="1085" spans="1:20" x14ac:dyDescent="0.25">
      <c r="A1085" t="s">
        <v>1396</v>
      </c>
      <c r="B1085" t="s">
        <v>359</v>
      </c>
      <c r="C1085" s="35">
        <v>31009</v>
      </c>
      <c r="D1085" s="1" t="str">
        <f>LEFT(PLAYERIDMAP[[#This Row],[PLAYERNAME]],FIND(" ",PLAYERIDMAP[[#This Row],[PLAYERNAME]],1))</f>
        <v xml:space="preserve">Justin </v>
      </c>
      <c r="E1085" s="1" t="str">
        <f>MID(PLAYERIDMAP[PLAYERNAME],FIND(" ",PLAYERIDMAP[PLAYERNAME],1)+1,255)</f>
        <v>Turner</v>
      </c>
      <c r="F1085" t="s">
        <v>1050</v>
      </c>
      <c r="G1085" t="s">
        <v>5</v>
      </c>
      <c r="H1085" s="2">
        <v>5235</v>
      </c>
      <c r="I1085">
        <v>457759</v>
      </c>
      <c r="J1085" t="s">
        <v>359</v>
      </c>
      <c r="K1085" s="1">
        <v>1600680</v>
      </c>
      <c r="L1085" s="1" t="s">
        <v>359</v>
      </c>
      <c r="M1085" s="1" t="s">
        <v>4997</v>
      </c>
      <c r="N1085" s="1" t="s">
        <v>5000</v>
      </c>
      <c r="O1085" s="1" t="s">
        <v>1396</v>
      </c>
      <c r="P1085" s="1">
        <v>8588</v>
      </c>
      <c r="Q1085" s="1" t="s">
        <v>5001</v>
      </c>
      <c r="R1085" s="1" t="s">
        <v>359</v>
      </c>
      <c r="S1085" s="1">
        <v>29607</v>
      </c>
      <c r="T1085" s="1" t="s">
        <v>359</v>
      </c>
    </row>
    <row r="1086" spans="1:20" x14ac:dyDescent="0.25">
      <c r="A1086" t="s">
        <v>1880</v>
      </c>
      <c r="B1086" t="s">
        <v>569</v>
      </c>
      <c r="C1086" s="35">
        <v>27487</v>
      </c>
      <c r="D1086" s="1" t="str">
        <f>LEFT(PLAYERIDMAP[[#This Row],[PLAYERNAME]],FIND(" ",PLAYERIDMAP[[#This Row],[PLAYERNAME]],1))</f>
        <v xml:space="preserve">Koji </v>
      </c>
      <c r="E1086" s="1" t="str">
        <f>MID(PLAYERIDMAP[PLAYERNAME],FIND(" ",PLAYERIDMAP[PLAYERNAME],1)+1,255)</f>
        <v>Uehara</v>
      </c>
      <c r="F1086" t="s">
        <v>1029</v>
      </c>
      <c r="G1086" t="s">
        <v>2163</v>
      </c>
      <c r="H1086" s="2">
        <v>9227</v>
      </c>
      <c r="I1086">
        <v>493157</v>
      </c>
      <c r="J1086" t="s">
        <v>569</v>
      </c>
      <c r="K1086" s="1">
        <v>1657590</v>
      </c>
      <c r="L1086" s="1" t="s">
        <v>569</v>
      </c>
      <c r="M1086" s="1" t="s">
        <v>5002</v>
      </c>
      <c r="N1086" s="1" t="s">
        <v>5003</v>
      </c>
      <c r="O1086" s="1" t="s">
        <v>1880</v>
      </c>
      <c r="P1086" s="1">
        <v>8394</v>
      </c>
      <c r="Q1086" s="1" t="s">
        <v>5004</v>
      </c>
      <c r="R1086" s="1" t="s">
        <v>569</v>
      </c>
      <c r="S1086" s="1">
        <v>30130</v>
      </c>
      <c r="T1086" s="1" t="s">
        <v>569</v>
      </c>
    </row>
    <row r="1087" spans="1:20" ht="15" customHeight="1" x14ac:dyDescent="0.25">
      <c r="A1087" t="s">
        <v>1354</v>
      </c>
      <c r="B1087" t="s">
        <v>181</v>
      </c>
      <c r="C1087" s="35">
        <v>29291</v>
      </c>
      <c r="D1087" s="1" t="str">
        <f>LEFT(PLAYERIDMAP[[#This Row],[PLAYERNAME]],FIND(" ",PLAYERIDMAP[[#This Row],[PLAYERNAME]],1))</f>
        <v xml:space="preserve">Dan </v>
      </c>
      <c r="E1087" s="1" t="str">
        <f>MID(PLAYERIDMAP[PLAYERNAME],FIND(" ",PLAYERIDMAP[PLAYERNAME],1)+1,255)</f>
        <v>Uggla</v>
      </c>
      <c r="F1087" t="s">
        <v>1041</v>
      </c>
      <c r="G1087" t="s">
        <v>5</v>
      </c>
      <c r="H1087" s="2">
        <v>3442</v>
      </c>
      <c r="I1087">
        <v>462564</v>
      </c>
      <c r="J1087" t="s">
        <v>181</v>
      </c>
      <c r="K1087" s="1">
        <v>292238</v>
      </c>
      <c r="L1087" s="1" t="s">
        <v>181</v>
      </c>
      <c r="M1087" s="1" t="s">
        <v>5005</v>
      </c>
      <c r="N1087" s="1" t="s">
        <v>5006</v>
      </c>
      <c r="O1087" s="1" t="s">
        <v>1354</v>
      </c>
      <c r="P1087" s="1">
        <v>7692</v>
      </c>
      <c r="Q1087" s="1" t="s">
        <v>5007</v>
      </c>
      <c r="R1087" s="1" t="s">
        <v>181</v>
      </c>
      <c r="S1087" s="1">
        <v>6462</v>
      </c>
      <c r="T1087" s="1" t="s">
        <v>181</v>
      </c>
    </row>
    <row r="1088" spans="1:20" ht="15" customHeight="1" x14ac:dyDescent="0.25">
      <c r="A1088" t="s">
        <v>1335</v>
      </c>
      <c r="B1088" t="s">
        <v>350</v>
      </c>
      <c r="C1088" s="35">
        <v>30915</v>
      </c>
      <c r="D1088" s="1" t="str">
        <f>LEFT(PLAYERIDMAP[[#This Row],[PLAYERNAME]],FIND(" ",PLAYERIDMAP[[#This Row],[PLAYERNAME]],1))</f>
        <v xml:space="preserve">B.J. </v>
      </c>
      <c r="E1088" s="1" t="str">
        <f>MID(PLAYERIDMAP[PLAYERNAME],FIND(" ",PLAYERIDMAP[PLAYERNAME],1)+1,255)</f>
        <v>Upton</v>
      </c>
      <c r="F1088" t="s">
        <v>1041</v>
      </c>
      <c r="G1088" t="s">
        <v>1222</v>
      </c>
      <c r="H1088" s="2">
        <v>5015</v>
      </c>
      <c r="I1088">
        <v>425834</v>
      </c>
      <c r="J1088" t="s">
        <v>350</v>
      </c>
      <c r="K1088" s="1">
        <v>390784</v>
      </c>
      <c r="L1088" s="1" t="s">
        <v>350</v>
      </c>
      <c r="M1088" s="1" t="s">
        <v>5008</v>
      </c>
      <c r="N1088" s="1" t="s">
        <v>5009</v>
      </c>
      <c r="O1088" s="1" t="s">
        <v>1335</v>
      </c>
      <c r="P1088" s="1">
        <v>7333</v>
      </c>
      <c r="Q1088" s="1" t="s">
        <v>5010</v>
      </c>
      <c r="R1088" s="1" t="s">
        <v>350</v>
      </c>
      <c r="S1088" s="1">
        <v>5970</v>
      </c>
      <c r="T1088" s="1" t="s">
        <v>350</v>
      </c>
    </row>
    <row r="1089" spans="1:20" x14ac:dyDescent="0.25">
      <c r="A1089" t="s">
        <v>1240</v>
      </c>
      <c r="B1089" t="s">
        <v>65</v>
      </c>
      <c r="C1089" s="35">
        <v>32014</v>
      </c>
      <c r="D1089" s="1" t="str">
        <f>LEFT(PLAYERIDMAP[[#This Row],[PLAYERNAME]],FIND(" ",PLAYERIDMAP[[#This Row],[PLAYERNAME]],1))</f>
        <v xml:space="preserve">Justin </v>
      </c>
      <c r="E1089" s="1" t="str">
        <f>MID(PLAYERIDMAP[PLAYERNAME],FIND(" ",PLAYERIDMAP[PLAYERNAME],1)+1,255)</f>
        <v>Upton</v>
      </c>
      <c r="F1089" t="s">
        <v>1041</v>
      </c>
      <c r="G1089" t="s">
        <v>1222</v>
      </c>
      <c r="H1089" s="2">
        <v>5222</v>
      </c>
      <c r="I1089">
        <v>457708</v>
      </c>
      <c r="J1089" t="s">
        <v>65</v>
      </c>
      <c r="K1089" s="1">
        <v>593198</v>
      </c>
      <c r="L1089" s="1" t="s">
        <v>65</v>
      </c>
      <c r="M1089" s="1" t="s">
        <v>5011</v>
      </c>
      <c r="N1089" s="1" t="s">
        <v>5012</v>
      </c>
      <c r="O1089" s="1" t="s">
        <v>1240</v>
      </c>
      <c r="P1089" s="1">
        <v>8080</v>
      </c>
      <c r="Q1089" s="1" t="s">
        <v>5013</v>
      </c>
      <c r="R1089" s="1" t="s">
        <v>65</v>
      </c>
      <c r="S1089" s="1">
        <v>28841</v>
      </c>
      <c r="T1089" s="1" t="s">
        <v>65</v>
      </c>
    </row>
    <row r="1090" spans="1:20" x14ac:dyDescent="0.25">
      <c r="A1090" t="s">
        <v>1444</v>
      </c>
      <c r="B1090" t="s">
        <v>189</v>
      </c>
      <c r="C1090" s="35">
        <v>29058</v>
      </c>
      <c r="D1090" s="1" t="str">
        <f>LEFT(PLAYERIDMAP[[#This Row],[PLAYERNAME]],FIND(" ",PLAYERIDMAP[[#This Row],[PLAYERNAME]],1))</f>
        <v xml:space="preserve">Juan </v>
      </c>
      <c r="E1090" s="1" t="str">
        <f>MID(PLAYERIDMAP[PLAYERNAME],FIND(" ",PLAYERIDMAP[PLAYERNAME],1)+1,255)</f>
        <v>Uribe</v>
      </c>
      <c r="F1090" t="s">
        <v>1045</v>
      </c>
      <c r="G1090" t="s">
        <v>6</v>
      </c>
      <c r="H1090" s="2">
        <v>454</v>
      </c>
      <c r="I1090">
        <v>346874</v>
      </c>
      <c r="J1090" t="s">
        <v>189</v>
      </c>
      <c r="K1090" s="1">
        <v>212040</v>
      </c>
      <c r="L1090" s="1" t="s">
        <v>189</v>
      </c>
      <c r="M1090" s="1" t="s">
        <v>5014</v>
      </c>
      <c r="N1090" s="1" t="s">
        <v>5015</v>
      </c>
      <c r="O1090" s="1" t="s">
        <v>1444</v>
      </c>
      <c r="P1090" s="1">
        <v>6698</v>
      </c>
      <c r="Q1090" s="1" t="s">
        <v>5016</v>
      </c>
      <c r="R1090" s="1" t="s">
        <v>189</v>
      </c>
      <c r="S1090" s="1">
        <v>4657</v>
      </c>
      <c r="T1090" s="1" t="s">
        <v>189</v>
      </c>
    </row>
    <row r="1091" spans="1:20" x14ac:dyDescent="0.25">
      <c r="A1091" t="s">
        <v>1245</v>
      </c>
      <c r="B1091" t="s">
        <v>86</v>
      </c>
      <c r="C1091" s="35">
        <v>28841</v>
      </c>
      <c r="D1091" s="1" t="str">
        <f>LEFT(PLAYERIDMAP[[#This Row],[PLAYERNAME]],FIND(" ",PLAYERIDMAP[[#This Row],[PLAYERNAME]],1))</f>
        <v xml:space="preserve">Chase </v>
      </c>
      <c r="E1091" s="1" t="str">
        <f>MID(PLAYERIDMAP[PLAYERNAME],FIND(" ",PLAYERIDMAP[PLAYERNAME],1)+1,255)</f>
        <v>Utley</v>
      </c>
      <c r="F1091" t="s">
        <v>1054</v>
      </c>
      <c r="G1091" t="s">
        <v>5</v>
      </c>
      <c r="H1091" s="2">
        <v>1679</v>
      </c>
      <c r="I1091">
        <v>400284</v>
      </c>
      <c r="J1091" t="s">
        <v>86</v>
      </c>
      <c r="K1091" s="1">
        <v>288923</v>
      </c>
      <c r="L1091" s="1" t="s">
        <v>86</v>
      </c>
      <c r="M1091" s="1" t="s">
        <v>5017</v>
      </c>
      <c r="N1091" s="1" t="s">
        <v>5018</v>
      </c>
      <c r="O1091" s="1" t="s">
        <v>1245</v>
      </c>
      <c r="P1091" s="1">
        <v>7072</v>
      </c>
      <c r="Q1091" s="1" t="s">
        <v>5019</v>
      </c>
      <c r="R1091" s="1" t="s">
        <v>86</v>
      </c>
      <c r="S1091" s="1">
        <v>5383</v>
      </c>
      <c r="T1091" s="1" t="s">
        <v>86</v>
      </c>
    </row>
    <row r="1092" spans="1:20" ht="15" customHeight="1" x14ac:dyDescent="0.25">
      <c r="A1092" t="s">
        <v>1389</v>
      </c>
      <c r="B1092" t="s">
        <v>292</v>
      </c>
      <c r="C1092" s="35">
        <v>31381</v>
      </c>
      <c r="D1092" s="1" t="str">
        <f>LEFT(PLAYERIDMAP[[#This Row],[PLAYERNAME]],FIND(" ",PLAYERIDMAP[[#This Row],[PLAYERNAME]],1))</f>
        <v xml:space="preserve">Luis </v>
      </c>
      <c r="E1092" s="1" t="str">
        <f>MID(PLAYERIDMAP[PLAYERNAME],FIND(" ",PLAYERIDMAP[PLAYERNAME],1)+1,255)</f>
        <v>Valbuena</v>
      </c>
      <c r="F1092" t="s">
        <v>1055</v>
      </c>
      <c r="G1092" t="s">
        <v>5</v>
      </c>
      <c r="H1092" s="2">
        <v>4969</v>
      </c>
      <c r="I1092">
        <v>472528</v>
      </c>
      <c r="J1092" t="s">
        <v>292</v>
      </c>
      <c r="K1092" s="1">
        <v>1225749</v>
      </c>
      <c r="L1092" s="1" t="s">
        <v>292</v>
      </c>
      <c r="M1092" s="1" t="s">
        <v>5020</v>
      </c>
      <c r="N1092" s="1" t="s">
        <v>5021</v>
      </c>
      <c r="O1092" s="1" t="s">
        <v>1389</v>
      </c>
      <c r="P1092" s="1">
        <v>8361</v>
      </c>
      <c r="Q1092" s="1" t="s">
        <v>5022</v>
      </c>
      <c r="R1092" s="1" t="s">
        <v>292</v>
      </c>
      <c r="S1092" s="1">
        <v>29246</v>
      </c>
      <c r="T1092" s="1" t="s">
        <v>292</v>
      </c>
    </row>
    <row r="1093" spans="1:20" ht="15" customHeight="1" x14ac:dyDescent="0.25">
      <c r="A1093" t="s">
        <v>2000</v>
      </c>
      <c r="B1093" t="s">
        <v>5023</v>
      </c>
      <c r="C1093" s="35">
        <v>30338</v>
      </c>
      <c r="D1093" s="1" t="str">
        <f>LEFT(PLAYERIDMAP[[#This Row],[PLAYERNAME]],FIND(" ",PLAYERIDMAP[[#This Row],[PLAYERNAME]],1))</f>
        <v xml:space="preserve">Jose </v>
      </c>
      <c r="E1093" s="1" t="str">
        <f>MID(PLAYERIDMAP[PLAYERNAME],FIND(" ",PLAYERIDMAP[PLAYERNAME],1)+1,255)</f>
        <v>Valdez</v>
      </c>
      <c r="F1093" t="s">
        <v>1053</v>
      </c>
      <c r="G1093" t="s">
        <v>2163</v>
      </c>
      <c r="H1093" s="2">
        <v>3217</v>
      </c>
      <c r="I1093">
        <v>451990</v>
      </c>
      <c r="J1093" t="s">
        <v>5023</v>
      </c>
      <c r="K1093" s="1">
        <v>1604395</v>
      </c>
      <c r="L1093" s="1" t="s">
        <v>5024</v>
      </c>
      <c r="M1093" s="1" t="s">
        <v>5025</v>
      </c>
      <c r="N1093" s="1" t="s">
        <v>5026</v>
      </c>
      <c r="O1093" s="1" t="s">
        <v>2000</v>
      </c>
      <c r="P1093" s="1">
        <v>8905</v>
      </c>
      <c r="Q1093" s="1" t="s">
        <v>5027</v>
      </c>
      <c r="R1093" s="1" t="s">
        <v>5023</v>
      </c>
      <c r="S1093" s="1"/>
      <c r="T1093" s="1" t="e">
        <v>#N/A</v>
      </c>
    </row>
    <row r="1094" spans="1:20" x14ac:dyDescent="0.25">
      <c r="A1094" t="s">
        <v>1385</v>
      </c>
      <c r="B1094" t="s">
        <v>383</v>
      </c>
      <c r="C1094" s="35">
        <v>32134</v>
      </c>
      <c r="D1094" s="1" t="str">
        <f>LEFT(PLAYERIDMAP[[#This Row],[PLAYERNAME]],FIND(" ",PLAYERIDMAP[[#This Row],[PLAYERNAME]],1))</f>
        <v xml:space="preserve">Jordany </v>
      </c>
      <c r="E1094" s="1" t="str">
        <f>MID(PLAYERIDMAP[PLAYERNAME],FIND(" ",PLAYERIDMAP[PLAYERNAME],1)+1,255)</f>
        <v>Valdespin</v>
      </c>
      <c r="F1094" t="s">
        <v>1050</v>
      </c>
      <c r="G1094" t="s">
        <v>5</v>
      </c>
      <c r="H1094" s="2">
        <v>5098</v>
      </c>
      <c r="I1094">
        <v>518170</v>
      </c>
      <c r="J1094" t="s">
        <v>383</v>
      </c>
      <c r="K1094" s="1">
        <v>1741768</v>
      </c>
      <c r="L1094" s="1" t="s">
        <v>383</v>
      </c>
      <c r="M1094" s="3" t="s">
        <v>2205</v>
      </c>
      <c r="N1094" s="3" t="s">
        <v>2205</v>
      </c>
      <c r="O1094" s="1" t="s">
        <v>1385</v>
      </c>
      <c r="P1094" s="1">
        <v>9161</v>
      </c>
      <c r="Q1094" s="1" t="s">
        <v>5028</v>
      </c>
      <c r="R1094" s="1" t="s">
        <v>383</v>
      </c>
      <c r="S1094" s="1">
        <v>30907</v>
      </c>
      <c r="T1094" s="1" t="s">
        <v>383</v>
      </c>
    </row>
    <row r="1095" spans="1:20" x14ac:dyDescent="0.25">
      <c r="A1095" t="s">
        <v>1919</v>
      </c>
      <c r="B1095" t="s">
        <v>913</v>
      </c>
      <c r="C1095" s="35">
        <v>28456</v>
      </c>
      <c r="D1095" s="1" t="str">
        <f>LEFT(PLAYERIDMAP[[#This Row],[PLAYERNAME]],FIND(" ",PLAYERIDMAP[[#This Row],[PLAYERNAME]],1))</f>
        <v xml:space="preserve">Raul </v>
      </c>
      <c r="E1095" s="1" t="str">
        <f>MID(PLAYERIDMAP[PLAYERNAME],FIND(" ",PLAYERIDMAP[PLAYERNAME],1)+1,255)</f>
        <v>Valdes</v>
      </c>
      <c r="F1095" t="s">
        <v>1054</v>
      </c>
      <c r="G1095" t="s">
        <v>2163</v>
      </c>
      <c r="H1095" s="2">
        <v>1953</v>
      </c>
      <c r="I1095">
        <v>447744</v>
      </c>
      <c r="J1095" t="s">
        <v>913</v>
      </c>
      <c r="K1095" s="1">
        <v>541521</v>
      </c>
      <c r="L1095" s="1" t="s">
        <v>913</v>
      </c>
      <c r="M1095" s="3" t="s">
        <v>2205</v>
      </c>
      <c r="N1095" s="1" t="s">
        <v>5029</v>
      </c>
      <c r="O1095" s="1" t="s">
        <v>1919</v>
      </c>
      <c r="P1095" s="1">
        <v>8706</v>
      </c>
      <c r="Q1095" s="1" t="s">
        <v>5030</v>
      </c>
      <c r="R1095" s="1" t="s">
        <v>913</v>
      </c>
      <c r="S1095" s="1">
        <v>30889</v>
      </c>
      <c r="T1095" s="1" t="s">
        <v>913</v>
      </c>
    </row>
    <row r="1096" spans="1:20" x14ac:dyDescent="0.25">
      <c r="A1096" t="s">
        <v>1136</v>
      </c>
      <c r="B1096" t="s">
        <v>5031</v>
      </c>
      <c r="C1096" s="35">
        <v>28630</v>
      </c>
      <c r="D1096" s="1" t="str">
        <f>LEFT(PLAYERIDMAP[[#This Row],[PLAYERNAME]],FIND(" ",PLAYERIDMAP[[#This Row],[PLAYERNAME]],1))</f>
        <v xml:space="preserve">Wilson </v>
      </c>
      <c r="E1096" s="1" t="str">
        <f>MID(PLAYERIDMAP[PLAYERNAME],FIND(" ",PLAYERIDMAP[PLAYERNAME],1)+1,255)</f>
        <v>Valdez</v>
      </c>
      <c r="F1096" t="s">
        <v>1040</v>
      </c>
      <c r="G1096" t="s">
        <v>1219</v>
      </c>
      <c r="H1096" s="2">
        <v>1863</v>
      </c>
      <c r="I1096">
        <v>407832</v>
      </c>
      <c r="J1096" t="s">
        <v>5031</v>
      </c>
      <c r="K1096" s="1">
        <v>284648</v>
      </c>
      <c r="L1096" s="1" t="s">
        <v>5031</v>
      </c>
      <c r="M1096" s="1" t="s">
        <v>5032</v>
      </c>
      <c r="N1096" s="1" t="s">
        <v>5033</v>
      </c>
      <c r="O1096" s="1" t="s">
        <v>1136</v>
      </c>
      <c r="P1096" s="1">
        <v>7421</v>
      </c>
      <c r="Q1096" s="1" t="s">
        <v>5034</v>
      </c>
      <c r="R1096" s="1" t="s">
        <v>5031</v>
      </c>
      <c r="S1096" s="1"/>
      <c r="T1096" s="1" t="e">
        <v>#N/A</v>
      </c>
    </row>
    <row r="1097" spans="1:20" ht="15" customHeight="1" x14ac:dyDescent="0.25">
      <c r="A1097" t="s">
        <v>1442</v>
      </c>
      <c r="B1097" t="s">
        <v>330</v>
      </c>
      <c r="C1097" s="35">
        <v>30944</v>
      </c>
      <c r="D1097" s="1" t="str">
        <f>LEFT(PLAYERIDMAP[[#This Row],[PLAYERNAME]],FIND(" ",PLAYERIDMAP[[#This Row],[PLAYERNAME]],1))</f>
        <v xml:space="preserve">Danny </v>
      </c>
      <c r="E1097" s="1" t="str">
        <f>MID(PLAYERIDMAP[PLAYERNAME],FIND(" ",PLAYERIDMAP[PLAYERNAME],1)+1,255)</f>
        <v>Valencia</v>
      </c>
      <c r="F1097" t="s">
        <v>1046</v>
      </c>
      <c r="G1097" t="s">
        <v>6</v>
      </c>
      <c r="H1097" s="2">
        <v>6364</v>
      </c>
      <c r="I1097">
        <v>502143</v>
      </c>
      <c r="J1097" t="s">
        <v>330</v>
      </c>
      <c r="K1097" s="1">
        <v>1660696</v>
      </c>
      <c r="L1097" s="1" t="s">
        <v>330</v>
      </c>
      <c r="M1097" s="1" t="s">
        <v>5035</v>
      </c>
      <c r="N1097" s="1" t="s">
        <v>5036</v>
      </c>
      <c r="O1097" s="1" t="s">
        <v>1442</v>
      </c>
      <c r="P1097" s="1">
        <v>8665</v>
      </c>
      <c r="Q1097" s="1" t="s">
        <v>5037</v>
      </c>
      <c r="R1097" s="1" t="s">
        <v>330</v>
      </c>
      <c r="S1097" s="1">
        <v>29439</v>
      </c>
      <c r="T1097" s="1" t="s">
        <v>330</v>
      </c>
    </row>
    <row r="1098" spans="1:20" x14ac:dyDescent="0.25">
      <c r="A1098" t="s">
        <v>1772</v>
      </c>
      <c r="B1098" t="s">
        <v>820</v>
      </c>
      <c r="C1098" s="35">
        <v>29060</v>
      </c>
      <c r="D1098" s="1" t="str">
        <f>LEFT(PLAYERIDMAP[[#This Row],[PLAYERNAME]],FIND(" ",PLAYERIDMAP[[#This Row],[PLAYERNAME]],1))</f>
        <v xml:space="preserve">Jose </v>
      </c>
      <c r="E1098" s="1" t="str">
        <f>MID(PLAYERIDMAP[PLAYERNAME],FIND(" ",PLAYERIDMAP[PLAYERNAME],1)+1,255)</f>
        <v>Valverde</v>
      </c>
      <c r="F1098" t="s">
        <v>1030</v>
      </c>
      <c r="G1098" t="s">
        <v>2163</v>
      </c>
      <c r="H1098" s="2">
        <v>1726</v>
      </c>
      <c r="I1098">
        <v>407878</v>
      </c>
      <c r="J1098" t="s">
        <v>820</v>
      </c>
      <c r="K1098" s="1">
        <v>284649</v>
      </c>
      <c r="L1098" s="1" t="s">
        <v>820</v>
      </c>
      <c r="M1098" s="1" t="s">
        <v>5038</v>
      </c>
      <c r="N1098" s="1" t="s">
        <v>5039</v>
      </c>
      <c r="O1098" s="1" t="s">
        <v>1772</v>
      </c>
      <c r="P1098" s="1">
        <v>7151</v>
      </c>
      <c r="Q1098" s="1" t="s">
        <v>5040</v>
      </c>
      <c r="R1098" s="1" t="s">
        <v>820</v>
      </c>
      <c r="S1098" s="1"/>
      <c r="T1098" s="1" t="e">
        <v>#N/A</v>
      </c>
    </row>
    <row r="1099" spans="1:20" x14ac:dyDescent="0.25">
      <c r="A1099" t="s">
        <v>1943</v>
      </c>
      <c r="B1099" t="s">
        <v>5041</v>
      </c>
      <c r="C1099" s="35">
        <v>31189</v>
      </c>
      <c r="D1099" s="1" t="str">
        <f>LEFT(PLAYERIDMAP[[#This Row],[PLAYERNAME]],FIND(" ",PLAYERIDMAP[[#This Row],[PLAYERNAME]],1))</f>
        <v xml:space="preserve">Rick </v>
      </c>
      <c r="E1099" s="1" t="str">
        <f>MID(PLAYERIDMAP[PLAYERNAME],FIND(" ",PLAYERIDMAP[PLAYERNAME],1)+1,255)</f>
        <v>VandenHurk</v>
      </c>
      <c r="F1099" t="s">
        <v>1033</v>
      </c>
      <c r="G1099" t="s">
        <v>2163</v>
      </c>
      <c r="H1099" s="2">
        <v>5099</v>
      </c>
      <c r="I1099">
        <v>462995</v>
      </c>
      <c r="J1099" t="s">
        <v>5041</v>
      </c>
      <c r="K1099" s="1">
        <v>1219705</v>
      </c>
      <c r="L1099" s="1" t="s">
        <v>5041</v>
      </c>
      <c r="M1099" s="1" t="s">
        <v>5042</v>
      </c>
      <c r="N1099" s="1" t="s">
        <v>5043</v>
      </c>
      <c r="O1099" s="1" t="s">
        <v>1943</v>
      </c>
      <c r="P1099" s="1">
        <v>8006</v>
      </c>
      <c r="Q1099" s="1" t="s">
        <v>5044</v>
      </c>
      <c r="R1099" s="1" t="s">
        <v>5041</v>
      </c>
      <c r="S1099" s="1"/>
      <c r="T1099" s="1" t="e">
        <v>#N/A</v>
      </c>
    </row>
    <row r="1100" spans="1:20" x14ac:dyDescent="0.25">
      <c r="A1100" t="s">
        <v>1771</v>
      </c>
      <c r="B1100" t="s">
        <v>746</v>
      </c>
      <c r="C1100" s="35">
        <v>30349</v>
      </c>
      <c r="D1100" s="1" t="str">
        <f>LEFT(PLAYERIDMAP[[#This Row],[PLAYERNAME]],FIND(" ",PLAYERIDMAP[[#This Row],[PLAYERNAME]],1))</f>
        <v xml:space="preserve">Jason </v>
      </c>
      <c r="E1100" s="1" t="str">
        <f>MID(PLAYERIDMAP[PLAYERNAME],FIND(" ",PLAYERIDMAP[PLAYERNAME],1)+1,255)</f>
        <v>Vargas</v>
      </c>
      <c r="F1100" t="s">
        <v>1046</v>
      </c>
      <c r="G1100" t="s">
        <v>2163</v>
      </c>
      <c r="H1100" s="2">
        <v>8044</v>
      </c>
      <c r="I1100">
        <v>450306</v>
      </c>
      <c r="J1100" t="s">
        <v>746</v>
      </c>
      <c r="K1100" s="1">
        <v>556425</v>
      </c>
      <c r="L1100" s="1" t="s">
        <v>746</v>
      </c>
      <c r="M1100" s="1" t="s">
        <v>5045</v>
      </c>
      <c r="N1100" s="1" t="s">
        <v>5046</v>
      </c>
      <c r="O1100" s="1" t="s">
        <v>1771</v>
      </c>
      <c r="P1100" s="1">
        <v>7599</v>
      </c>
      <c r="Q1100" s="1" t="s">
        <v>5047</v>
      </c>
      <c r="R1100" s="1" t="s">
        <v>746</v>
      </c>
      <c r="S1100" s="1">
        <v>6352</v>
      </c>
      <c r="T1100" s="1" t="s">
        <v>746</v>
      </c>
    </row>
    <row r="1101" spans="1:20" x14ac:dyDescent="0.25">
      <c r="A1101" t="s">
        <v>2045</v>
      </c>
      <c r="B1101" t="s">
        <v>755</v>
      </c>
      <c r="C1101" s="35">
        <v>30986</v>
      </c>
      <c r="D1101" s="1" t="str">
        <f>LEFT(PLAYERIDMAP[[#This Row],[PLAYERNAME]],FIND(" ",PLAYERIDMAP[[#This Row],[PLAYERNAME]],1))</f>
        <v xml:space="preserve">Anthony </v>
      </c>
      <c r="E1101" s="1" t="str">
        <f>MID(PLAYERIDMAP[PLAYERNAME],FIND(" ",PLAYERIDMAP[PLAYERNAME],1)+1,255)</f>
        <v>Varvaro</v>
      </c>
      <c r="F1101" t="s">
        <v>1041</v>
      </c>
      <c r="G1101" t="s">
        <v>2163</v>
      </c>
      <c r="H1101" s="2">
        <v>2385</v>
      </c>
      <c r="I1101">
        <v>460008</v>
      </c>
      <c r="J1101" t="s">
        <v>755</v>
      </c>
      <c r="K1101" s="1">
        <v>1725463</v>
      </c>
      <c r="L1101" s="1" t="s">
        <v>755</v>
      </c>
      <c r="M1101" s="1" t="s">
        <v>5048</v>
      </c>
      <c r="N1101" s="1" t="s">
        <v>5049</v>
      </c>
      <c r="O1101" s="1" t="s">
        <v>2045</v>
      </c>
      <c r="P1101" s="1">
        <v>8840</v>
      </c>
      <c r="Q1101" s="1" t="s">
        <v>5050</v>
      </c>
      <c r="R1101" s="1" t="s">
        <v>755</v>
      </c>
      <c r="S1101" s="1">
        <v>30386</v>
      </c>
      <c r="T1101" s="1" t="s">
        <v>755</v>
      </c>
    </row>
    <row r="1102" spans="1:20" ht="15" customHeight="1" x14ac:dyDescent="0.25">
      <c r="A1102" t="s">
        <v>2160</v>
      </c>
      <c r="B1102" t="s">
        <v>5051</v>
      </c>
      <c r="C1102" s="35">
        <v>30627</v>
      </c>
      <c r="D1102" s="1" t="str">
        <f>LEFT(PLAYERIDMAP[[#This Row],[PLAYERNAME]],FIND(" ",PLAYERIDMAP[[#This Row],[PLAYERNAME]],1))</f>
        <v xml:space="preserve">Esmerling </v>
      </c>
      <c r="E1102" s="1" t="str">
        <f>MID(PLAYERIDMAP[PLAYERNAME],FIND(" ",PLAYERIDMAP[PLAYERNAME],1)+1,255)</f>
        <v>Vasquez</v>
      </c>
      <c r="F1102" t="s">
        <v>1052</v>
      </c>
      <c r="G1102" t="s">
        <v>2163</v>
      </c>
      <c r="H1102" s="2">
        <v>5280</v>
      </c>
      <c r="I1102">
        <v>458220</v>
      </c>
      <c r="J1102" t="s">
        <v>5051</v>
      </c>
      <c r="K1102" s="1">
        <v>1392910</v>
      </c>
      <c r="L1102" s="1" t="s">
        <v>5051</v>
      </c>
      <c r="M1102" s="1" t="s">
        <v>5052</v>
      </c>
      <c r="N1102" s="1" t="s">
        <v>5053</v>
      </c>
      <c r="O1102" s="1" t="s">
        <v>2160</v>
      </c>
      <c r="P1102" s="1">
        <v>8459</v>
      </c>
      <c r="Q1102" s="1" t="s">
        <v>5054</v>
      </c>
      <c r="R1102" s="1" t="s">
        <v>5051</v>
      </c>
      <c r="S1102" s="1"/>
      <c r="T1102" s="1" t="e">
        <v>#N/A</v>
      </c>
    </row>
    <row r="1103" spans="1:20" ht="15" customHeight="1" x14ac:dyDescent="0.25">
      <c r="A1103" t="s">
        <v>5055</v>
      </c>
      <c r="B1103" t="s">
        <v>5056</v>
      </c>
      <c r="C1103" s="35">
        <v>27966</v>
      </c>
      <c r="D1103" s="1" t="str">
        <f>LEFT(PLAYERIDMAP[[#This Row],[PLAYERNAME]],FIND(" ",PLAYERIDMAP[[#This Row],[PLAYERNAME]],1))</f>
        <v xml:space="preserve">Javier </v>
      </c>
      <c r="E1103" s="1" t="str">
        <f>MID(PLAYERIDMAP[PLAYERNAME],FIND(" ",PLAYERIDMAP[PLAYERNAME],1)+1,255)</f>
        <v>Vazquez</v>
      </c>
      <c r="F1103" t="s">
        <v>1057</v>
      </c>
      <c r="G1103" t="s">
        <v>2163</v>
      </c>
      <c r="H1103" s="2">
        <v>801</v>
      </c>
      <c r="I1103">
        <v>134320</v>
      </c>
      <c r="J1103" t="s">
        <v>5056</v>
      </c>
      <c r="K1103" s="1">
        <v>8148</v>
      </c>
      <c r="L1103" s="1" t="s">
        <v>5056</v>
      </c>
      <c r="M1103" s="1" t="s">
        <v>5057</v>
      </c>
      <c r="N1103" s="1" t="s">
        <v>5058</v>
      </c>
      <c r="O1103" s="1" t="s">
        <v>5055</v>
      </c>
      <c r="P1103" s="1">
        <v>5947</v>
      </c>
      <c r="Q1103" s="1" t="s">
        <v>5059</v>
      </c>
      <c r="R1103" s="1" t="s">
        <v>5056</v>
      </c>
      <c r="S1103" s="1"/>
      <c r="T1103" s="1" t="e">
        <v>#N/A</v>
      </c>
    </row>
    <row r="1104" spans="1:20" x14ac:dyDescent="0.25">
      <c r="A1104" t="s">
        <v>1160</v>
      </c>
      <c r="B1104" t="s">
        <v>95</v>
      </c>
      <c r="C1104" s="35">
        <v>30253</v>
      </c>
      <c r="D1104" s="1" t="str">
        <f>LEFT(PLAYERIDMAP[[#This Row],[PLAYERNAME]],FIND(" ",PLAYERIDMAP[[#This Row],[PLAYERNAME]],1))</f>
        <v xml:space="preserve">Will </v>
      </c>
      <c r="E1104" s="1" t="str">
        <f>MID(PLAYERIDMAP[PLAYERNAME],FIND(" ",PLAYERIDMAP[PLAYERNAME],1)+1,255)</f>
        <v>Venable</v>
      </c>
      <c r="F1104" t="s">
        <v>1051</v>
      </c>
      <c r="G1104" t="s">
        <v>1222</v>
      </c>
      <c r="H1104" s="2">
        <v>211</v>
      </c>
      <c r="I1104">
        <v>461416</v>
      </c>
      <c r="J1104" t="s">
        <v>95</v>
      </c>
      <c r="K1104" s="1">
        <v>1205586</v>
      </c>
      <c r="L1104" s="1" t="s">
        <v>95</v>
      </c>
      <c r="M1104" s="1" t="s">
        <v>5060</v>
      </c>
      <c r="N1104" s="1" t="s">
        <v>5061</v>
      </c>
      <c r="O1104" s="1" t="s">
        <v>1160</v>
      </c>
      <c r="P1104" s="1">
        <v>8340</v>
      </c>
      <c r="Q1104" s="1" t="s">
        <v>5062</v>
      </c>
      <c r="R1104" s="1" t="s">
        <v>95</v>
      </c>
      <c r="S1104" s="1">
        <v>29224</v>
      </c>
      <c r="T1104" s="1" t="s">
        <v>95</v>
      </c>
    </row>
    <row r="1105" spans="1:20" x14ac:dyDescent="0.25">
      <c r="A1105" t="s">
        <v>5063</v>
      </c>
      <c r="B1105" t="s">
        <v>5064</v>
      </c>
      <c r="C1105" s="35">
        <v>31126</v>
      </c>
      <c r="D1105" s="1" t="str">
        <f>LEFT(PLAYERIDMAP[[#This Row],[PLAYERNAME]],FIND(" ",PLAYERIDMAP[[#This Row],[PLAYERNAME]],1))</f>
        <v xml:space="preserve">Jonny </v>
      </c>
      <c r="E1105" s="1" t="str">
        <f>MID(PLAYERIDMAP[PLAYERNAME],FIND(" ",PLAYERIDMAP[PLAYERNAME],1)+1,255)</f>
        <v>Venters</v>
      </c>
      <c r="F1105" t="s">
        <v>1041</v>
      </c>
      <c r="G1105" t="s">
        <v>2163</v>
      </c>
      <c r="H1105" s="2">
        <v>7175</v>
      </c>
      <c r="I1105">
        <v>458924</v>
      </c>
      <c r="J1105" t="s">
        <v>5064</v>
      </c>
      <c r="K1105" s="1">
        <v>1725409</v>
      </c>
      <c r="L1105" s="1" t="s">
        <v>5064</v>
      </c>
      <c r="M1105" s="1" t="s">
        <v>5065</v>
      </c>
      <c r="N1105" s="1" t="s">
        <v>5066</v>
      </c>
      <c r="O1105" s="1" t="s">
        <v>5063</v>
      </c>
      <c r="P1105" s="1">
        <v>8709</v>
      </c>
      <c r="Q1105" s="1" t="s">
        <v>5067</v>
      </c>
      <c r="R1105" s="1" t="s">
        <v>5064</v>
      </c>
      <c r="S1105" s="1">
        <v>30509</v>
      </c>
      <c r="T1105" s="1" t="s">
        <v>5064</v>
      </c>
    </row>
    <row r="1106" spans="1:20" x14ac:dyDescent="0.25">
      <c r="A1106" t="s">
        <v>1768</v>
      </c>
      <c r="B1106" t="s">
        <v>698</v>
      </c>
      <c r="C1106" s="35">
        <v>29514</v>
      </c>
      <c r="D1106" s="1" t="str">
        <f>LEFT(PLAYERIDMAP[[#This Row],[PLAYERNAME]],FIND(" ",PLAYERIDMAP[[#This Row],[PLAYERNAME]],1))</f>
        <v xml:space="preserve">Jose </v>
      </c>
      <c r="E1106" s="1" t="str">
        <f>MID(PLAYERIDMAP[PLAYERNAME],FIND(" ",PLAYERIDMAP[PLAYERNAME],1)+1,255)</f>
        <v>Veras</v>
      </c>
      <c r="F1106" t="s">
        <v>1055</v>
      </c>
      <c r="G1106" t="s">
        <v>2163</v>
      </c>
      <c r="H1106" s="2">
        <v>2063</v>
      </c>
      <c r="I1106">
        <v>407842</v>
      </c>
      <c r="J1106" t="s">
        <v>698</v>
      </c>
      <c r="K1106" s="1">
        <v>284651</v>
      </c>
      <c r="L1106" s="1" t="s">
        <v>698</v>
      </c>
      <c r="M1106" s="1" t="s">
        <v>5068</v>
      </c>
      <c r="N1106" s="1" t="s">
        <v>5069</v>
      </c>
      <c r="O1106" s="1" t="s">
        <v>1768</v>
      </c>
      <c r="P1106" s="1">
        <v>7799</v>
      </c>
      <c r="Q1106" s="1" t="s">
        <v>5070</v>
      </c>
      <c r="R1106" s="1" t="s">
        <v>698</v>
      </c>
      <c r="S1106" s="1">
        <v>28498</v>
      </c>
      <c r="T1106" s="1" t="s">
        <v>698</v>
      </c>
    </row>
    <row r="1107" spans="1:20" x14ac:dyDescent="0.25">
      <c r="A1107" t="s">
        <v>1643</v>
      </c>
      <c r="B1107" t="s">
        <v>597</v>
      </c>
      <c r="C1107" s="35">
        <v>30367</v>
      </c>
      <c r="D1107" s="1" t="str">
        <f>LEFT(PLAYERIDMAP[[#This Row],[PLAYERNAME]],FIND(" ",PLAYERIDMAP[[#This Row],[PLAYERNAME]],1))</f>
        <v xml:space="preserve">Justin </v>
      </c>
      <c r="E1107" s="1" t="str">
        <f>MID(PLAYERIDMAP[PLAYERNAME],FIND(" ",PLAYERIDMAP[PLAYERNAME],1)+1,255)</f>
        <v>Verlander</v>
      </c>
      <c r="F1107" t="s">
        <v>1030</v>
      </c>
      <c r="G1107" t="s">
        <v>2163</v>
      </c>
      <c r="H1107" s="2">
        <v>8700</v>
      </c>
      <c r="I1107">
        <v>434378</v>
      </c>
      <c r="J1107" t="s">
        <v>597</v>
      </c>
      <c r="K1107" s="1">
        <v>530362</v>
      </c>
      <c r="L1107" s="1" t="s">
        <v>597</v>
      </c>
      <c r="M1107" s="1" t="s">
        <v>5071</v>
      </c>
      <c r="N1107" s="1" t="s">
        <v>5072</v>
      </c>
      <c r="O1107" s="1" t="s">
        <v>1643</v>
      </c>
      <c r="P1107" s="1">
        <v>7590</v>
      </c>
      <c r="Q1107" s="1" t="s">
        <v>5073</v>
      </c>
      <c r="R1107" s="1" t="s">
        <v>597</v>
      </c>
      <c r="S1107" s="1">
        <v>6341</v>
      </c>
      <c r="T1107" s="1" t="s">
        <v>597</v>
      </c>
    </row>
    <row r="1108" spans="1:20" x14ac:dyDescent="0.25">
      <c r="A1108" t="s">
        <v>1161</v>
      </c>
      <c r="B1108" t="s">
        <v>199</v>
      </c>
      <c r="C1108" s="35">
        <v>32577</v>
      </c>
      <c r="D1108" s="1" t="str">
        <f>LEFT(PLAYERIDMAP[[#This Row],[PLAYERNAME]],FIND(" ",PLAYERIDMAP[[#This Row],[PLAYERNAME]],1))</f>
        <v xml:space="preserve">Dayan </v>
      </c>
      <c r="E1108" s="1" t="str">
        <f>MID(PLAYERIDMAP[PLAYERNAME],FIND(" ",PLAYERIDMAP[PLAYERNAME],1)+1,255)</f>
        <v>Viciedo</v>
      </c>
      <c r="F1108" t="s">
        <v>5074</v>
      </c>
      <c r="G1108" t="s">
        <v>1222</v>
      </c>
      <c r="H1108" s="2">
        <v>3917</v>
      </c>
      <c r="I1108">
        <v>493364</v>
      </c>
      <c r="J1108" t="s">
        <v>199</v>
      </c>
      <c r="K1108" s="1">
        <v>1655262</v>
      </c>
      <c r="L1108" s="1" t="s">
        <v>199</v>
      </c>
      <c r="M1108" s="1" t="s">
        <v>5075</v>
      </c>
      <c r="N1108" s="1" t="s">
        <v>5076</v>
      </c>
      <c r="O1108" s="1" t="s">
        <v>1161</v>
      </c>
      <c r="P1108" s="1">
        <v>8398</v>
      </c>
      <c r="Q1108" s="1" t="s">
        <v>5077</v>
      </c>
      <c r="R1108" s="1" t="s">
        <v>199</v>
      </c>
      <c r="S1108" s="1">
        <v>30103</v>
      </c>
      <c r="T1108" s="1" t="s">
        <v>199</v>
      </c>
    </row>
    <row r="1109" spans="1:20" x14ac:dyDescent="0.25">
      <c r="A1109" t="s">
        <v>1225</v>
      </c>
      <c r="B1109" t="s">
        <v>75</v>
      </c>
      <c r="C1109" s="35">
        <v>29555</v>
      </c>
      <c r="D1109" s="1" t="str">
        <f>LEFT(PLAYERIDMAP[[#This Row],[PLAYERNAME]],FIND(" ",PLAYERIDMAP[[#This Row],[PLAYERNAME]],1))</f>
        <v xml:space="preserve">Shane </v>
      </c>
      <c r="E1109" s="1" t="str">
        <f>MID(PLAYERIDMAP[PLAYERNAME],FIND(" ",PLAYERIDMAP[PLAYERNAME],1)+1,255)</f>
        <v>Victorino</v>
      </c>
      <c r="F1109" t="s">
        <v>1029</v>
      </c>
      <c r="G1109" t="s">
        <v>1222</v>
      </c>
      <c r="H1109" s="2">
        <v>1677</v>
      </c>
      <c r="I1109">
        <v>425664</v>
      </c>
      <c r="J1109" t="s">
        <v>75</v>
      </c>
      <c r="K1109" s="1">
        <v>292349</v>
      </c>
      <c r="L1109" s="1" t="s">
        <v>75</v>
      </c>
      <c r="M1109" s="1" t="s">
        <v>5078</v>
      </c>
      <c r="N1109" s="1" t="s">
        <v>5079</v>
      </c>
      <c r="O1109" s="1" t="s">
        <v>1225</v>
      </c>
      <c r="P1109" s="1">
        <v>7104</v>
      </c>
      <c r="Q1109" s="1" t="s">
        <v>5080</v>
      </c>
      <c r="R1109" s="1" t="s">
        <v>75</v>
      </c>
      <c r="S1109" s="1">
        <v>5409</v>
      </c>
      <c r="T1109" s="1" t="s">
        <v>75</v>
      </c>
    </row>
    <row r="1110" spans="1:20" ht="15" customHeight="1" x14ac:dyDescent="0.25">
      <c r="A1110" t="s">
        <v>5081</v>
      </c>
      <c r="B1110" t="s">
        <v>281</v>
      </c>
      <c r="C1110" s="35">
        <v>33360</v>
      </c>
      <c r="D1110" s="1" t="str">
        <f>LEFT(PLAYERIDMAP[[#This Row],[PLAYERNAME]],FIND(" ",PLAYERIDMAP[[#This Row],[PLAYERNAME]],1))</f>
        <v xml:space="preserve">Jonathan </v>
      </c>
      <c r="E1110" s="1" t="str">
        <f>MID(PLAYERIDMAP[PLAYERNAME],FIND(" ",PLAYERIDMAP[PLAYERNAME],1)+1,255)</f>
        <v>Villar</v>
      </c>
      <c r="F1110" s="1" t="s">
        <v>1053</v>
      </c>
      <c r="G1110" t="s">
        <v>1219</v>
      </c>
      <c r="H1110" s="2">
        <v>10071</v>
      </c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>
        <v>31973</v>
      </c>
      <c r="T1110" s="1" t="s">
        <v>281</v>
      </c>
    </row>
    <row r="1111" spans="1:20" ht="15" customHeight="1" x14ac:dyDescent="0.25">
      <c r="A1111" t="s">
        <v>1934</v>
      </c>
      <c r="B1111" t="s">
        <v>902</v>
      </c>
      <c r="C1111" s="35">
        <v>31907</v>
      </c>
      <c r="D1111" s="1" t="str">
        <f>LEFT(PLAYERIDMAP[[#This Row],[PLAYERNAME]],FIND(" ",PLAYERIDMAP[[#This Row],[PLAYERNAME]],1))</f>
        <v xml:space="preserve">Brayan </v>
      </c>
      <c r="E1111" s="1" t="str">
        <f>MID(PLAYERIDMAP[PLAYERNAME],FIND(" ",PLAYERIDMAP[PLAYERNAME],1)+1,255)</f>
        <v>Villarreal</v>
      </c>
      <c r="F1111" t="s">
        <v>1030</v>
      </c>
      <c r="G1111" t="s">
        <v>2163</v>
      </c>
      <c r="H1111" s="2">
        <v>5180</v>
      </c>
      <c r="I1111">
        <v>500903</v>
      </c>
      <c r="J1111" t="s">
        <v>902</v>
      </c>
      <c r="K1111" s="1">
        <v>1784665</v>
      </c>
      <c r="L1111" s="1" t="s">
        <v>902</v>
      </c>
      <c r="M1111" s="3" t="s">
        <v>2205</v>
      </c>
      <c r="N1111" s="1" t="s">
        <v>5082</v>
      </c>
      <c r="O1111" s="1" t="s">
        <v>1934</v>
      </c>
      <c r="P1111" s="1">
        <v>8489</v>
      </c>
      <c r="Q1111" s="1" t="s">
        <v>5083</v>
      </c>
      <c r="R1111" s="1" t="s">
        <v>902</v>
      </c>
      <c r="S1111" s="1">
        <v>31131</v>
      </c>
      <c r="T1111" s="1" t="s">
        <v>902</v>
      </c>
    </row>
    <row r="1112" spans="1:20" x14ac:dyDescent="0.25">
      <c r="A1112" t="s">
        <v>1760</v>
      </c>
      <c r="B1112" t="s">
        <v>721</v>
      </c>
      <c r="C1112" s="35">
        <v>30648</v>
      </c>
      <c r="D1112" s="1" t="str">
        <f>LEFT(PLAYERIDMAP[[#This Row],[PLAYERNAME]],FIND(" ",PLAYERIDMAP[[#This Row],[PLAYERNAME]],1))</f>
        <v xml:space="preserve">Carlos </v>
      </c>
      <c r="E1112" s="1" t="str">
        <f>MID(PLAYERIDMAP[PLAYERNAME],FIND(" ",PLAYERIDMAP[PLAYERNAME],1)+1,255)</f>
        <v>Villanueva</v>
      </c>
      <c r="F1112" t="s">
        <v>1055</v>
      </c>
      <c r="G1112" t="s">
        <v>2163</v>
      </c>
      <c r="H1112" s="2">
        <v>4138</v>
      </c>
      <c r="I1112">
        <v>453646</v>
      </c>
      <c r="J1112" t="s">
        <v>721</v>
      </c>
      <c r="K1112" s="1">
        <v>580606</v>
      </c>
      <c r="L1112" s="1" t="s">
        <v>721</v>
      </c>
      <c r="M1112" s="1" t="s">
        <v>5084</v>
      </c>
      <c r="N1112" s="1" t="s">
        <v>5085</v>
      </c>
      <c r="O1112" s="1" t="s">
        <v>1760</v>
      </c>
      <c r="P1112" s="1">
        <v>7772</v>
      </c>
      <c r="Q1112" s="1" t="s">
        <v>5086</v>
      </c>
      <c r="R1112" s="1" t="s">
        <v>721</v>
      </c>
      <c r="S1112" s="1">
        <v>28466</v>
      </c>
      <c r="T1112" s="1" t="s">
        <v>721</v>
      </c>
    </row>
    <row r="1113" spans="1:20" ht="15" customHeight="1" x14ac:dyDescent="0.25">
      <c r="A1113" t="s">
        <v>1925</v>
      </c>
      <c r="B1113" t="s">
        <v>671</v>
      </c>
      <c r="C1113" s="35">
        <v>31605</v>
      </c>
      <c r="D1113" s="1" t="str">
        <f>LEFT(PLAYERIDMAP[[#This Row],[PLAYERNAME]],FIND(" ",PLAYERIDMAP[[#This Row],[PLAYERNAME]],1))</f>
        <v xml:space="preserve">Nick </v>
      </c>
      <c r="E1113" s="1" t="str">
        <f>MID(PLAYERIDMAP[PLAYERNAME],FIND(" ",PLAYERIDMAP[PLAYERNAME],1)+1,255)</f>
        <v>Vincent</v>
      </c>
      <c r="F1113" t="s">
        <v>1051</v>
      </c>
      <c r="G1113" t="s">
        <v>2163</v>
      </c>
      <c r="H1113" s="2">
        <v>7555</v>
      </c>
      <c r="I1113">
        <v>543883</v>
      </c>
      <c r="J1113" t="s">
        <v>671</v>
      </c>
      <c r="K1113" s="1">
        <v>1915104</v>
      </c>
      <c r="L1113" s="1" t="s">
        <v>671</v>
      </c>
      <c r="M1113" s="3" t="s">
        <v>2205</v>
      </c>
      <c r="N1113" s="3" t="s">
        <v>2205</v>
      </c>
      <c r="O1113" s="1" t="s">
        <v>1925</v>
      </c>
      <c r="P1113" s="1">
        <v>9189</v>
      </c>
      <c r="Q1113" s="1" t="s">
        <v>5087</v>
      </c>
      <c r="R1113" s="1" t="s">
        <v>671</v>
      </c>
      <c r="S1113" s="1">
        <v>31540</v>
      </c>
      <c r="T1113" s="1" t="s">
        <v>671</v>
      </c>
    </row>
    <row r="1114" spans="1:20" ht="15" customHeight="1" x14ac:dyDescent="0.25">
      <c r="A1114" t="s">
        <v>1106</v>
      </c>
      <c r="B1114" t="s">
        <v>5088</v>
      </c>
      <c r="C1114" s="35">
        <v>32747</v>
      </c>
      <c r="D1114" s="1" t="str">
        <f>LEFT(PLAYERIDMAP[[#This Row],[PLAYERNAME]],FIND(" ",PLAYERIDMAP[[#This Row],[PLAYERNAME]],1))</f>
        <v xml:space="preserve">Josh </v>
      </c>
      <c r="E1114" s="1" t="str">
        <f>MID(PLAYERIDMAP[PLAYERNAME],FIND(" ",PLAYERIDMAP[PLAYERNAME],1)+1,255)</f>
        <v>Vitters</v>
      </c>
      <c r="F1114" t="s">
        <v>1055</v>
      </c>
      <c r="G1114" t="s">
        <v>6</v>
      </c>
      <c r="H1114" s="2">
        <v>4623</v>
      </c>
      <c r="I1114">
        <v>519388</v>
      </c>
      <c r="J1114" t="s">
        <v>5088</v>
      </c>
      <c r="K1114" s="1">
        <v>1232134</v>
      </c>
      <c r="L1114" s="1" t="s">
        <v>5088</v>
      </c>
      <c r="M1114" s="3" t="s">
        <v>2205</v>
      </c>
      <c r="N1114" s="3" t="s">
        <v>2205</v>
      </c>
      <c r="O1114" s="1" t="s">
        <v>1106</v>
      </c>
      <c r="P1114" s="1">
        <v>8679</v>
      </c>
      <c r="Q1114" s="1" t="s">
        <v>5089</v>
      </c>
      <c r="R1114" s="1" t="s">
        <v>5088</v>
      </c>
      <c r="S1114" s="1">
        <v>29978</v>
      </c>
      <c r="T1114" s="1" t="s">
        <v>5088</v>
      </c>
    </row>
    <row r="1115" spans="1:20" ht="15" customHeight="1" x14ac:dyDescent="0.25">
      <c r="A1115" t="s">
        <v>1134</v>
      </c>
      <c r="B1115" t="s">
        <v>5090</v>
      </c>
      <c r="C1115" s="35">
        <v>24586</v>
      </c>
      <c r="D1115" s="1" t="str">
        <f>LEFT(PLAYERIDMAP[[#This Row],[PLAYERNAME]],FIND(" ",PLAYERIDMAP[[#This Row],[PLAYERNAME]],1))</f>
        <v xml:space="preserve">Omar </v>
      </c>
      <c r="E1115" s="1" t="str">
        <f>MID(PLAYERIDMAP[PLAYERNAME],FIND(" ",PLAYERIDMAP[PLAYERNAME],1)+1,255)</f>
        <v>Vizquel</v>
      </c>
      <c r="F1115" t="s">
        <v>1037</v>
      </c>
      <c r="G1115" t="s">
        <v>1219</v>
      </c>
      <c r="H1115" s="2">
        <v>411</v>
      </c>
      <c r="I1115">
        <v>123744</v>
      </c>
      <c r="J1115" t="s">
        <v>5090</v>
      </c>
      <c r="K1115" s="1">
        <v>8159</v>
      </c>
      <c r="L1115" s="1" t="s">
        <v>5090</v>
      </c>
      <c r="M1115" s="1" t="s">
        <v>5091</v>
      </c>
      <c r="N1115" s="1" t="s">
        <v>5092</v>
      </c>
      <c r="O1115" s="1" t="s">
        <v>1134</v>
      </c>
      <c r="P1115" s="1">
        <v>4306</v>
      </c>
      <c r="Q1115" s="1" t="s">
        <v>5093</v>
      </c>
      <c r="R1115" s="1" t="s">
        <v>5090</v>
      </c>
      <c r="S1115" s="1"/>
      <c r="T1115" s="1"/>
    </row>
    <row r="1116" spans="1:20" x14ac:dyDescent="0.25">
      <c r="A1116" t="s">
        <v>1722</v>
      </c>
      <c r="B1116" t="s">
        <v>1002</v>
      </c>
      <c r="C1116" s="35">
        <v>28328</v>
      </c>
      <c r="D1116" s="1" t="str">
        <f>LEFT(PLAYERIDMAP[[#This Row],[PLAYERNAME]],FIND(" ",PLAYERIDMAP[[#This Row],[PLAYERNAME]],1))</f>
        <v xml:space="preserve">Ryan </v>
      </c>
      <c r="E1116" s="1" t="str">
        <f>MID(PLAYERIDMAP[PLAYERNAME],FIND(" ",PLAYERIDMAP[PLAYERNAME],1)+1,255)</f>
        <v>Vogelsong</v>
      </c>
      <c r="F1116" t="s">
        <v>13</v>
      </c>
      <c r="G1116" t="s">
        <v>2163</v>
      </c>
      <c r="H1116" s="2">
        <v>1011</v>
      </c>
      <c r="I1116">
        <v>285064</v>
      </c>
      <c r="J1116" t="s">
        <v>1002</v>
      </c>
      <c r="K1116" s="1">
        <v>174758</v>
      </c>
      <c r="L1116" s="1" t="s">
        <v>1002</v>
      </c>
      <c r="M1116" s="1" t="s">
        <v>5094</v>
      </c>
      <c r="N1116" s="1" t="s">
        <v>5095</v>
      </c>
      <c r="O1116" s="1" t="s">
        <v>1722</v>
      </c>
      <c r="P1116" s="1">
        <v>6571</v>
      </c>
      <c r="Q1116" s="1" t="s">
        <v>5096</v>
      </c>
      <c r="R1116" s="1" t="s">
        <v>1002</v>
      </c>
      <c r="S1116" s="1">
        <v>4514</v>
      </c>
      <c r="T1116" s="1" t="s">
        <v>1002</v>
      </c>
    </row>
    <row r="1117" spans="1:20" ht="15" customHeight="1" x14ac:dyDescent="0.25">
      <c r="A1117" t="s">
        <v>1741</v>
      </c>
      <c r="B1117" t="s">
        <v>977</v>
      </c>
      <c r="C1117" s="35">
        <v>30500</v>
      </c>
      <c r="D1117" s="1" t="str">
        <f>LEFT(PLAYERIDMAP[[#This Row],[PLAYERNAME]],FIND(" ",PLAYERIDMAP[[#This Row],[PLAYERNAME]],1))</f>
        <v xml:space="preserve">Edinson </v>
      </c>
      <c r="E1117" s="1" t="str">
        <f>MID(PLAYERIDMAP[PLAYERNAME],FIND(" ",PLAYERIDMAP[PLAYERNAME],1)+1,255)</f>
        <v>Volquez</v>
      </c>
      <c r="F1117" t="s">
        <v>1048</v>
      </c>
      <c r="G1117" t="s">
        <v>2163</v>
      </c>
      <c r="H1117" s="2">
        <v>3990</v>
      </c>
      <c r="I1117">
        <v>450172</v>
      </c>
      <c r="J1117" t="s">
        <v>977</v>
      </c>
      <c r="K1117" s="1">
        <v>564090</v>
      </c>
      <c r="L1117" s="1" t="s">
        <v>977</v>
      </c>
      <c r="M1117" s="1" t="s">
        <v>5097</v>
      </c>
      <c r="N1117" s="1" t="s">
        <v>5098</v>
      </c>
      <c r="O1117" s="1" t="s">
        <v>1741</v>
      </c>
      <c r="P1117" s="1">
        <v>7639</v>
      </c>
      <c r="Q1117" s="1" t="s">
        <v>5099</v>
      </c>
      <c r="R1117" s="1" t="s">
        <v>977</v>
      </c>
      <c r="S1117" s="1">
        <v>6401</v>
      </c>
      <c r="T1117" s="1" t="s">
        <v>977</v>
      </c>
    </row>
    <row r="1118" spans="1:20" x14ac:dyDescent="0.25">
      <c r="A1118" t="s">
        <v>1833</v>
      </c>
      <c r="B1118" t="s">
        <v>1011</v>
      </c>
      <c r="C1118" s="35">
        <v>31678</v>
      </c>
      <c r="D1118" s="1" t="str">
        <f>LEFT(PLAYERIDMAP[[#This Row],[PLAYERNAME]],FIND(" ",PLAYERIDMAP[[#This Row],[PLAYERNAME]],1))</f>
        <v xml:space="preserve">Chris </v>
      </c>
      <c r="E1118" s="1" t="str">
        <f>MID(PLAYERIDMAP[PLAYERNAME],FIND(" ",PLAYERIDMAP[PLAYERNAME],1)+1,255)</f>
        <v>Volstad</v>
      </c>
      <c r="F1118" t="s">
        <v>1046</v>
      </c>
      <c r="G1118" t="s">
        <v>2163</v>
      </c>
      <c r="H1118" s="2">
        <v>9901</v>
      </c>
      <c r="I1118">
        <v>458690</v>
      </c>
      <c r="J1118" t="s">
        <v>1011</v>
      </c>
      <c r="K1118" s="1">
        <v>1184597</v>
      </c>
      <c r="L1118" s="1" t="s">
        <v>1011</v>
      </c>
      <c r="M1118" s="1" t="s">
        <v>5100</v>
      </c>
      <c r="N1118" s="1" t="s">
        <v>5101</v>
      </c>
      <c r="O1118" s="1" t="s">
        <v>1833</v>
      </c>
      <c r="P1118" s="1">
        <v>8109</v>
      </c>
      <c r="Q1118" s="1" t="s">
        <v>5102</v>
      </c>
      <c r="R1118" s="1" t="s">
        <v>1011</v>
      </c>
      <c r="S1118" s="1"/>
      <c r="T1118" s="1"/>
    </row>
    <row r="1119" spans="1:20" x14ac:dyDescent="0.25">
      <c r="A1119" t="s">
        <v>1500</v>
      </c>
      <c r="B1119" t="s">
        <v>49</v>
      </c>
      <c r="C1119" s="35">
        <v>30569</v>
      </c>
      <c r="D1119" s="1" t="str">
        <f>LEFT(PLAYERIDMAP[[#This Row],[PLAYERNAME]],FIND(" ",PLAYERIDMAP[[#This Row],[PLAYERNAME]],1))</f>
        <v xml:space="preserve">Joey </v>
      </c>
      <c r="E1119" s="1" t="str">
        <f>MID(PLAYERIDMAP[PLAYERNAME],FIND(" ",PLAYERIDMAP[PLAYERNAME],1)+1,255)</f>
        <v>Votto</v>
      </c>
      <c r="F1119" t="s">
        <v>1040</v>
      </c>
      <c r="G1119" t="s">
        <v>4</v>
      </c>
      <c r="H1119" s="2">
        <v>4314</v>
      </c>
      <c r="I1119">
        <v>458015</v>
      </c>
      <c r="J1119" t="s">
        <v>49</v>
      </c>
      <c r="K1119" s="1">
        <v>547434</v>
      </c>
      <c r="L1119" s="1" t="s">
        <v>49</v>
      </c>
      <c r="M1119" s="1" t="s">
        <v>5103</v>
      </c>
      <c r="N1119" s="1" t="s">
        <v>5104</v>
      </c>
      <c r="O1119" s="1" t="s">
        <v>1500</v>
      </c>
      <c r="P1119" s="1">
        <v>7946</v>
      </c>
      <c r="Q1119" s="1" t="s">
        <v>5105</v>
      </c>
      <c r="R1119" s="1" t="s">
        <v>49</v>
      </c>
      <c r="S1119" s="1">
        <v>28670</v>
      </c>
      <c r="T1119" s="1" t="s">
        <v>49</v>
      </c>
    </row>
    <row r="1120" spans="1:20" ht="15" customHeight="1" x14ac:dyDescent="0.25">
      <c r="A1120" t="s">
        <v>5106</v>
      </c>
      <c r="B1120" t="s">
        <v>749</v>
      </c>
      <c r="C1120" s="35">
        <v>33420</v>
      </c>
      <c r="D1120" s="1" t="str">
        <f>LEFT(PLAYERIDMAP[[#This Row],[PLAYERNAME]],FIND(" ",PLAYERIDMAP[[#This Row],[PLAYERNAME]],1))</f>
        <v xml:space="preserve">Michael </v>
      </c>
      <c r="E1120" s="1" t="str">
        <f>MID(PLAYERIDMAP[PLAYERNAME],FIND(" ",PLAYERIDMAP[PLAYERNAME],1)+1,255)</f>
        <v>Wacha</v>
      </c>
      <c r="F1120" s="1" t="s">
        <v>1031</v>
      </c>
      <c r="G1120" t="s">
        <v>2163</v>
      </c>
      <c r="H1120" s="2">
        <v>14078</v>
      </c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>
        <v>32640</v>
      </c>
      <c r="T1120" s="1" t="s">
        <v>749</v>
      </c>
    </row>
    <row r="1121" spans="1:20" x14ac:dyDescent="0.25">
      <c r="A1121" t="s">
        <v>2034</v>
      </c>
      <c r="B1121" t="s">
        <v>5107</v>
      </c>
      <c r="C1121" s="35">
        <v>30464</v>
      </c>
      <c r="D1121" s="1" t="str">
        <f>LEFT(PLAYERIDMAP[[#This Row],[PLAYERNAME]],FIND(" ",PLAYERIDMAP[[#This Row],[PLAYERNAME]],1))</f>
        <v xml:space="preserve">Cory </v>
      </c>
      <c r="E1121" s="1" t="str">
        <f>MID(PLAYERIDMAP[PLAYERNAME],FIND(" ",PLAYERIDMAP[PLAYERNAME],1)+1,255)</f>
        <v>Wade</v>
      </c>
      <c r="F1121" t="s">
        <v>1037</v>
      </c>
      <c r="G1121" t="s">
        <v>2163</v>
      </c>
      <c r="H1121" s="2">
        <v>7570</v>
      </c>
      <c r="I1121">
        <v>460677</v>
      </c>
      <c r="J1121" t="s">
        <v>5107</v>
      </c>
      <c r="K1121" s="1">
        <v>1402915</v>
      </c>
      <c r="L1121" s="1" t="s">
        <v>5107</v>
      </c>
      <c r="M1121" s="1" t="s">
        <v>5108</v>
      </c>
      <c r="N1121" s="1" t="s">
        <v>5109</v>
      </c>
      <c r="O1121" s="1" t="s">
        <v>2034</v>
      </c>
      <c r="P1121" s="1">
        <v>8228</v>
      </c>
      <c r="Q1121" s="1" t="s">
        <v>5110</v>
      </c>
      <c r="R1121" s="1" t="s">
        <v>5107</v>
      </c>
      <c r="S1121" s="1"/>
      <c r="T1121" s="1"/>
    </row>
    <row r="1122" spans="1:20" ht="15" customHeight="1" x14ac:dyDescent="0.25">
      <c r="A1122" t="s">
        <v>5111</v>
      </c>
      <c r="B1122" t="s">
        <v>933</v>
      </c>
      <c r="C1122" s="35">
        <v>33829</v>
      </c>
      <c r="D1122" s="1" t="str">
        <f>LEFT(PLAYERIDMAP[[#This Row],[PLAYERNAME]],FIND(" ",PLAYERIDMAP[[#This Row],[PLAYERNAME]],1))</f>
        <v xml:space="preserve">Taijuan </v>
      </c>
      <c r="E1122" s="1" t="str">
        <f>MID(PLAYERIDMAP[PLAYERNAME],FIND(" ",PLAYERIDMAP[PLAYERNAME],1)+1,255)</f>
        <v>Walker</v>
      </c>
      <c r="F1122" s="1" t="s">
        <v>1049</v>
      </c>
      <c r="G1122" t="s">
        <v>2163</v>
      </c>
      <c r="H1122" s="2">
        <v>11836</v>
      </c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>
        <v>31864</v>
      </c>
      <c r="T1122" s="1" t="s">
        <v>933</v>
      </c>
    </row>
    <row r="1123" spans="1:20" ht="15" customHeight="1" x14ac:dyDescent="0.25">
      <c r="A1123" t="s">
        <v>1651</v>
      </c>
      <c r="B1123" t="s">
        <v>554</v>
      </c>
      <c r="C1123" s="35">
        <v>29828</v>
      </c>
      <c r="D1123" s="1" t="str">
        <f>LEFT(PLAYERIDMAP[[#This Row],[PLAYERNAME]],FIND(" ",PLAYERIDMAP[[#This Row],[PLAYERNAME]],1))</f>
        <v xml:space="preserve">Adam </v>
      </c>
      <c r="E1123" s="1" t="str">
        <f>MID(PLAYERIDMAP[PLAYERNAME],FIND(" ",PLAYERIDMAP[PLAYERNAME],1)+1,255)</f>
        <v>Wainwright</v>
      </c>
      <c r="F1123" t="s">
        <v>1031</v>
      </c>
      <c r="G1123" t="s">
        <v>2163</v>
      </c>
      <c r="H1123" s="2">
        <v>2233</v>
      </c>
      <c r="I1123">
        <v>425794</v>
      </c>
      <c r="J1123" t="s">
        <v>554</v>
      </c>
      <c r="K1123" s="1">
        <v>389743</v>
      </c>
      <c r="L1123" s="1" t="s">
        <v>554</v>
      </c>
      <c r="M1123" s="1" t="s">
        <v>5112</v>
      </c>
      <c r="N1123" s="1" t="s">
        <v>5113</v>
      </c>
      <c r="O1123" s="1" t="s">
        <v>1651</v>
      </c>
      <c r="P1123" s="1">
        <v>7048</v>
      </c>
      <c r="Q1123" s="1" t="s">
        <v>5114</v>
      </c>
      <c r="R1123" s="1" t="s">
        <v>554</v>
      </c>
      <c r="S1123" s="1">
        <v>5403</v>
      </c>
      <c r="T1123" s="1" t="s">
        <v>554</v>
      </c>
    </row>
    <row r="1124" spans="1:20" x14ac:dyDescent="0.25">
      <c r="A1124" t="s">
        <v>1811</v>
      </c>
      <c r="B1124" t="s">
        <v>726</v>
      </c>
      <c r="C1124" s="35">
        <v>32097</v>
      </c>
      <c r="D1124" s="1" t="str">
        <f>LEFT(PLAYERIDMAP[[#This Row],[PLAYERNAME]],FIND(" ",PLAYERIDMAP[[#This Row],[PLAYERNAME]],1))</f>
        <v xml:space="preserve">Jordan </v>
      </c>
      <c r="E1124" s="1" t="str">
        <f>MID(PLAYERIDMAP[PLAYERNAME],FIND(" ",PLAYERIDMAP[PLAYERNAME],1)+1,255)</f>
        <v>Walden</v>
      </c>
      <c r="F1124" t="s">
        <v>1041</v>
      </c>
      <c r="G1124" t="s">
        <v>2163</v>
      </c>
      <c r="H1124" s="2">
        <v>3271</v>
      </c>
      <c r="I1124">
        <v>477229</v>
      </c>
      <c r="J1124" t="s">
        <v>726</v>
      </c>
      <c r="K1124" s="1">
        <v>1520602</v>
      </c>
      <c r="L1124" s="1" t="s">
        <v>726</v>
      </c>
      <c r="M1124" s="1" t="s">
        <v>5115</v>
      </c>
      <c r="N1124" s="1" t="s">
        <v>5116</v>
      </c>
      <c r="O1124" s="1" t="s">
        <v>1811</v>
      </c>
      <c r="P1124" s="1">
        <v>8686</v>
      </c>
      <c r="Q1124" s="1" t="s">
        <v>5117</v>
      </c>
      <c r="R1124" s="1" t="s">
        <v>726</v>
      </c>
      <c r="S1124" s="1">
        <v>29323</v>
      </c>
      <c r="T1124" s="1" t="s">
        <v>726</v>
      </c>
    </row>
    <row r="1125" spans="1:20" x14ac:dyDescent="0.25">
      <c r="A1125" t="s">
        <v>1950</v>
      </c>
      <c r="B1125" t="s">
        <v>5118</v>
      </c>
      <c r="C1125" s="35">
        <v>31347</v>
      </c>
      <c r="D1125" s="1" t="str">
        <f>LEFT(PLAYERIDMAP[[#This Row],[PLAYERNAME]],FIND(" ",PLAYERIDMAP[[#This Row],[PLAYERNAME]],1))</f>
        <v xml:space="preserve">Kyle </v>
      </c>
      <c r="E1125" s="1" t="str">
        <f>MID(PLAYERIDMAP[PLAYERNAME],FIND(" ",PLAYERIDMAP[PLAYERNAME],1)+1,255)</f>
        <v>Waldrop</v>
      </c>
      <c r="F1125" t="s">
        <v>1052</v>
      </c>
      <c r="G1125" t="s">
        <v>2163</v>
      </c>
      <c r="H1125" s="2">
        <v>7513</v>
      </c>
      <c r="I1125">
        <v>448252</v>
      </c>
      <c r="J1125" t="s">
        <v>5118</v>
      </c>
      <c r="K1125" s="1">
        <v>1226055</v>
      </c>
      <c r="L1125" s="1" t="s">
        <v>5118</v>
      </c>
      <c r="M1125" s="3" t="s">
        <v>2205</v>
      </c>
      <c r="N1125" s="1" t="s">
        <v>5119</v>
      </c>
      <c r="O1125" s="1" t="s">
        <v>1950</v>
      </c>
      <c r="P1125" s="1">
        <v>9058</v>
      </c>
      <c r="Q1125" s="1" t="s">
        <v>5120</v>
      </c>
      <c r="R1125" s="1" t="s">
        <v>5118</v>
      </c>
      <c r="S1125" s="1"/>
      <c r="T1125" s="1" t="e">
        <v>#N/A</v>
      </c>
    </row>
    <row r="1126" spans="1:20" ht="15" customHeight="1" x14ac:dyDescent="0.25">
      <c r="A1126" t="s">
        <v>1369</v>
      </c>
      <c r="B1126" t="s">
        <v>161</v>
      </c>
      <c r="C1126" s="35">
        <v>31300</v>
      </c>
      <c r="D1126" s="1" t="str">
        <f>LEFT(PLAYERIDMAP[[#This Row],[PLAYERNAME]],FIND(" ",PLAYERIDMAP[[#This Row],[PLAYERNAME]],1))</f>
        <v xml:space="preserve">Neil </v>
      </c>
      <c r="E1126" s="1" t="str">
        <f>MID(PLAYERIDMAP[PLAYERNAME],FIND(" ",PLAYERIDMAP[PLAYERNAME],1)+1,255)</f>
        <v>Walker</v>
      </c>
      <c r="F1126" t="s">
        <v>1048</v>
      </c>
      <c r="G1126" t="s">
        <v>5</v>
      </c>
      <c r="H1126" s="2">
        <v>7539</v>
      </c>
      <c r="I1126">
        <v>435522</v>
      </c>
      <c r="J1126" t="s">
        <v>161</v>
      </c>
      <c r="K1126" s="1">
        <v>545787</v>
      </c>
      <c r="L1126" s="1" t="s">
        <v>161</v>
      </c>
      <c r="M1126" s="1" t="s">
        <v>5121</v>
      </c>
      <c r="N1126" s="1" t="s">
        <v>5122</v>
      </c>
      <c r="O1126" s="1" t="s">
        <v>1369</v>
      </c>
      <c r="P1126" s="1">
        <v>8571</v>
      </c>
      <c r="Q1126" s="1" t="s">
        <v>5123</v>
      </c>
      <c r="R1126" s="1" t="s">
        <v>161</v>
      </c>
      <c r="S1126" s="1">
        <v>29590</v>
      </c>
      <c r="T1126" s="1" t="s">
        <v>161</v>
      </c>
    </row>
    <row r="1127" spans="1:20" ht="15" customHeight="1" x14ac:dyDescent="0.25">
      <c r="A1127" t="s">
        <v>1517</v>
      </c>
      <c r="B1127" t="s">
        <v>274</v>
      </c>
      <c r="C1127" s="35">
        <v>31650</v>
      </c>
      <c r="D1127" s="1" t="str">
        <f>LEFT(PLAYERIDMAP[[#This Row],[PLAYERNAME]],FIND(" ",PLAYERIDMAP[[#This Row],[PLAYERNAME]],1))</f>
        <v xml:space="preserve">Brett </v>
      </c>
      <c r="E1127" s="1" t="str">
        <f>MID(PLAYERIDMAP[PLAYERNAME],FIND(" ",PLAYERIDMAP[PLAYERNAME],1)+1,255)</f>
        <v>Wallace</v>
      </c>
      <c r="F1127" t="s">
        <v>1053</v>
      </c>
      <c r="G1127" t="s">
        <v>4</v>
      </c>
      <c r="H1127" s="2">
        <v>8434</v>
      </c>
      <c r="I1127">
        <v>477165</v>
      </c>
      <c r="J1127" t="s">
        <v>274</v>
      </c>
      <c r="K1127" s="1">
        <v>1630094</v>
      </c>
      <c r="L1127" s="1" t="s">
        <v>274</v>
      </c>
      <c r="M1127" s="3" t="s">
        <v>2205</v>
      </c>
      <c r="N1127" s="1" t="s">
        <v>5124</v>
      </c>
      <c r="O1127" s="1" t="s">
        <v>1517</v>
      </c>
      <c r="P1127" s="1">
        <v>8416</v>
      </c>
      <c r="Q1127" s="1" t="s">
        <v>5125</v>
      </c>
      <c r="R1127" s="1" t="s">
        <v>274</v>
      </c>
      <c r="S1127" s="1">
        <v>30174</v>
      </c>
      <c r="T1127" s="1" t="s">
        <v>274</v>
      </c>
    </row>
    <row r="1128" spans="1:20" x14ac:dyDescent="0.25">
      <c r="A1128" t="s">
        <v>2044</v>
      </c>
      <c r="B1128" t="s">
        <v>985</v>
      </c>
      <c r="C1128" s="35">
        <v>31798</v>
      </c>
      <c r="D1128" s="1" t="str">
        <f>LEFT(PLAYERIDMAP[[#This Row],[PLAYERNAME]],FIND(" ",PLAYERIDMAP[[#This Row],[PLAYERNAME]],1))</f>
        <v xml:space="preserve">Josh </v>
      </c>
      <c r="E1128" s="1" t="str">
        <f>MID(PLAYERIDMAP[PLAYERNAME],FIND(" ",PLAYERIDMAP[PLAYERNAME],1)+1,255)</f>
        <v>Wall</v>
      </c>
      <c r="F1128" t="s">
        <v>1045</v>
      </c>
      <c r="G1128" t="s">
        <v>2163</v>
      </c>
      <c r="H1128" s="2">
        <v>4436</v>
      </c>
      <c r="I1128">
        <v>476205</v>
      </c>
      <c r="J1128" t="s">
        <v>985</v>
      </c>
      <c r="K1128" s="1">
        <v>1915317</v>
      </c>
      <c r="L1128" s="1" t="s">
        <v>985</v>
      </c>
      <c r="M1128" s="3" t="s">
        <v>2205</v>
      </c>
      <c r="N1128" s="3" t="s">
        <v>2205</v>
      </c>
      <c r="O1128" s="1" t="s">
        <v>2044</v>
      </c>
      <c r="P1128" s="1">
        <v>9239</v>
      </c>
      <c r="Q1128" s="1" t="s">
        <v>5126</v>
      </c>
      <c r="R1128" s="1" t="s">
        <v>985</v>
      </c>
      <c r="S1128" s="1">
        <v>32039</v>
      </c>
      <c r="T1128" s="1" t="s">
        <v>985</v>
      </c>
    </row>
    <row r="1129" spans="1:20" x14ac:dyDescent="0.25">
      <c r="A1129" t="s">
        <v>2112</v>
      </c>
      <c r="B1129" t="s">
        <v>1003</v>
      </c>
      <c r="C1129" s="35">
        <v>31118</v>
      </c>
      <c r="D1129" s="1" t="str">
        <f>LEFT(PLAYERIDMAP[[#This Row],[PLAYERNAME]],FIND(" ",PLAYERIDMAP[[#This Row],[PLAYERNAME]],1))</f>
        <v xml:space="preserve">P.J. </v>
      </c>
      <c r="E1129" s="1" t="str">
        <f>MID(PLAYERIDMAP[PLAYERNAME],FIND(" ",PLAYERIDMAP[PLAYERNAME],1)+1,255)</f>
        <v>Walters</v>
      </c>
      <c r="F1129" t="s">
        <v>1052</v>
      </c>
      <c r="G1129" t="s">
        <v>2163</v>
      </c>
      <c r="H1129" s="2">
        <v>9557</v>
      </c>
      <c r="I1129">
        <v>502208</v>
      </c>
      <c r="J1129" t="s">
        <v>1003</v>
      </c>
      <c r="K1129" s="1">
        <v>1537194</v>
      </c>
      <c r="L1129" s="1" t="s">
        <v>1003</v>
      </c>
      <c r="M1129" s="1" t="s">
        <v>5127</v>
      </c>
      <c r="N1129" s="1" t="s">
        <v>5128</v>
      </c>
      <c r="O1129" s="1" t="s">
        <v>2112</v>
      </c>
      <c r="P1129" s="1">
        <v>8448</v>
      </c>
      <c r="Q1129" s="1" t="s">
        <v>5129</v>
      </c>
      <c r="R1129" s="1" t="s">
        <v>1003</v>
      </c>
      <c r="S1129" s="1"/>
      <c r="T1129" s="1" t="e">
        <v>#N/A</v>
      </c>
    </row>
    <row r="1130" spans="1:20" x14ac:dyDescent="0.25">
      <c r="A1130" t="s">
        <v>2142</v>
      </c>
      <c r="B1130" t="s">
        <v>837</v>
      </c>
      <c r="C1130" s="35">
        <v>32014</v>
      </c>
      <c r="D1130" s="1" t="str">
        <f>LEFT(PLAYERIDMAP[[#This Row],[PLAYERNAME]],FIND(" ",PLAYERIDMAP[[#This Row],[PLAYERNAME]],1))</f>
        <v xml:space="preserve">Adam </v>
      </c>
      <c r="E1130" s="1" t="str">
        <f>MID(PLAYERIDMAP[PLAYERNAME],FIND(" ",PLAYERIDMAP[PLAYERNAME],1)+1,255)</f>
        <v>Warren</v>
      </c>
      <c r="F1130" t="s">
        <v>1044</v>
      </c>
      <c r="G1130" t="s">
        <v>2163</v>
      </c>
      <c r="H1130" s="2">
        <v>9029</v>
      </c>
      <c r="I1130">
        <v>476589</v>
      </c>
      <c r="J1130" t="s">
        <v>837</v>
      </c>
      <c r="K1130" s="1">
        <v>1800946</v>
      </c>
      <c r="L1130" s="1" t="s">
        <v>837</v>
      </c>
      <c r="M1130" s="1" t="s">
        <v>5130</v>
      </c>
      <c r="N1130" s="3" t="s">
        <v>2205</v>
      </c>
      <c r="O1130" s="1" t="s">
        <v>2142</v>
      </c>
      <c r="P1130" s="1">
        <v>9224</v>
      </c>
      <c r="Q1130" s="1" t="s">
        <v>5131</v>
      </c>
      <c r="R1130" s="1" t="s">
        <v>837</v>
      </c>
      <c r="S1130" s="1">
        <v>31101</v>
      </c>
      <c r="T1130" s="1" t="s">
        <v>837</v>
      </c>
    </row>
    <row r="1131" spans="1:20" ht="15" customHeight="1" x14ac:dyDescent="0.25">
      <c r="A1131" t="s">
        <v>1923</v>
      </c>
      <c r="B1131" t="s">
        <v>683</v>
      </c>
      <c r="C1131" s="35">
        <v>31197</v>
      </c>
      <c r="D1131" s="1" t="str">
        <f>LEFT(PLAYERIDMAP[[#This Row],[PLAYERNAME]],FIND(" ",PLAYERIDMAP[[#This Row],[PLAYERNAME]],1))</f>
        <v xml:space="preserve">Tony </v>
      </c>
      <c r="E1131" s="1" t="str">
        <f>MID(PLAYERIDMAP[PLAYERNAME],FIND(" ",PLAYERIDMAP[PLAYERNAME],1)+1,255)</f>
        <v>Watson</v>
      </c>
      <c r="F1131" t="s">
        <v>1048</v>
      </c>
      <c r="G1131" t="s">
        <v>2163</v>
      </c>
      <c r="H1131" s="2">
        <v>3132</v>
      </c>
      <c r="I1131">
        <v>453265</v>
      </c>
      <c r="J1131" t="s">
        <v>683</v>
      </c>
      <c r="K1131" s="1">
        <v>1784882</v>
      </c>
      <c r="L1131" s="1" t="s">
        <v>683</v>
      </c>
      <c r="M1131" s="1" t="s">
        <v>5132</v>
      </c>
      <c r="N1131" s="1" t="s">
        <v>5133</v>
      </c>
      <c r="O1131" s="1" t="s">
        <v>1923</v>
      </c>
      <c r="P1131" s="1">
        <v>8958</v>
      </c>
      <c r="Q1131" s="1" t="s">
        <v>5134</v>
      </c>
      <c r="R1131" s="1" t="s">
        <v>683</v>
      </c>
      <c r="S1131" s="1">
        <v>31513</v>
      </c>
      <c r="T1131" s="1" t="s">
        <v>683</v>
      </c>
    </row>
    <row r="1132" spans="1:20" ht="15" customHeight="1" x14ac:dyDescent="0.25">
      <c r="A1132" t="s">
        <v>1668</v>
      </c>
      <c r="B1132" t="s">
        <v>626</v>
      </c>
      <c r="C1132" s="35">
        <v>30228</v>
      </c>
      <c r="D1132" s="1" t="str">
        <f>LEFT(PLAYERIDMAP[[#This Row],[PLAYERNAME]],FIND(" ",PLAYERIDMAP[[#This Row],[PLAYERNAME]],1))</f>
        <v xml:space="preserve">Jered </v>
      </c>
      <c r="E1132" s="1" t="str">
        <f>MID(PLAYERIDMAP[PLAYERNAME],FIND(" ",PLAYERIDMAP[PLAYERNAME],1)+1,255)</f>
        <v>Weaver</v>
      </c>
      <c r="F1132" t="s">
        <v>1035</v>
      </c>
      <c r="G1132" t="s">
        <v>2163</v>
      </c>
      <c r="H1132" s="2">
        <v>4235</v>
      </c>
      <c r="I1132">
        <v>450308</v>
      </c>
      <c r="J1132" t="s">
        <v>626</v>
      </c>
      <c r="K1132" s="1">
        <v>584809</v>
      </c>
      <c r="L1132" s="1" t="s">
        <v>626</v>
      </c>
      <c r="M1132" s="1" t="s">
        <v>5135</v>
      </c>
      <c r="N1132" s="1" t="s">
        <v>5136</v>
      </c>
      <c r="O1132" s="1" t="s">
        <v>1668</v>
      </c>
      <c r="P1132" s="1">
        <v>7708</v>
      </c>
      <c r="Q1132" s="1" t="s">
        <v>5137</v>
      </c>
      <c r="R1132" s="1" t="s">
        <v>626</v>
      </c>
      <c r="S1132" s="1">
        <v>6479</v>
      </c>
      <c r="T1132" s="1" t="s">
        <v>626</v>
      </c>
    </row>
    <row r="1133" spans="1:20" x14ac:dyDescent="0.25">
      <c r="A1133" t="s">
        <v>1994</v>
      </c>
      <c r="B1133" t="s">
        <v>758</v>
      </c>
      <c r="C1133" s="35">
        <v>31448</v>
      </c>
      <c r="D1133" s="1" t="str">
        <f>LEFT(PLAYERIDMAP[[#This Row],[PLAYERNAME]],FIND(" ",PLAYERIDMAP[[#This Row],[PLAYERNAME]],1))</f>
        <v xml:space="preserve">Ryan </v>
      </c>
      <c r="E1133" s="1" t="str">
        <f>MID(PLAYERIDMAP[PLAYERNAME],FIND(" ",PLAYERIDMAP[PLAYERNAME],1)+1,255)</f>
        <v>Webb</v>
      </c>
      <c r="F1133" t="s">
        <v>1033</v>
      </c>
      <c r="G1133" t="s">
        <v>2163</v>
      </c>
      <c r="H1133" s="2">
        <v>7474</v>
      </c>
      <c r="I1133">
        <v>444436</v>
      </c>
      <c r="J1133" t="s">
        <v>758</v>
      </c>
      <c r="K1133" s="1">
        <v>1654356</v>
      </c>
      <c r="L1133" s="1" t="s">
        <v>758</v>
      </c>
      <c r="M1133" s="1" t="s">
        <v>5138</v>
      </c>
      <c r="N1133" s="1" t="s">
        <v>5139</v>
      </c>
      <c r="O1133" s="1" t="s">
        <v>1994</v>
      </c>
      <c r="P1133" s="1">
        <v>8524</v>
      </c>
      <c r="Q1133" s="1" t="s">
        <v>5140</v>
      </c>
      <c r="R1133" s="1" t="s">
        <v>758</v>
      </c>
      <c r="S1133" s="1">
        <v>30032</v>
      </c>
      <c r="T1133" s="1" t="s">
        <v>758</v>
      </c>
    </row>
    <row r="1134" spans="1:20" x14ac:dyDescent="0.25">
      <c r="A1134" t="s">
        <v>1380</v>
      </c>
      <c r="B1134" t="s">
        <v>483</v>
      </c>
      <c r="C1134" s="35">
        <v>31803</v>
      </c>
      <c r="D1134" s="1" t="str">
        <f>LEFT(PLAYERIDMAP[[#This Row],[PLAYERNAME]],FIND(" ",PLAYERIDMAP[[#This Row],[PLAYERNAME]],1))</f>
        <v xml:space="preserve">Jemile </v>
      </c>
      <c r="E1134" s="1" t="str">
        <f>MID(PLAYERIDMAP[PLAYERNAME],FIND(" ",PLAYERIDMAP[PLAYERNAME],1)+1,255)</f>
        <v>Weeks</v>
      </c>
      <c r="F1134" t="s">
        <v>1033</v>
      </c>
      <c r="G1134" t="s">
        <v>5</v>
      </c>
      <c r="H1134" s="2">
        <v>2498</v>
      </c>
      <c r="I1134">
        <v>457789</v>
      </c>
      <c r="J1134" t="s">
        <v>483</v>
      </c>
      <c r="K1134" s="1">
        <v>1630095</v>
      </c>
      <c r="L1134" s="1" t="s">
        <v>483</v>
      </c>
      <c r="M1134" s="3" t="s">
        <v>2205</v>
      </c>
      <c r="N1134" s="1" t="s">
        <v>5141</v>
      </c>
      <c r="O1134" s="1" t="s">
        <v>1380</v>
      </c>
      <c r="P1134" s="1">
        <v>8956</v>
      </c>
      <c r="Q1134" s="1" t="s">
        <v>5142</v>
      </c>
      <c r="R1134" s="1" t="s">
        <v>483</v>
      </c>
      <c r="S1134" s="1">
        <v>30035</v>
      </c>
      <c r="T1134" s="1" t="s">
        <v>483</v>
      </c>
    </row>
    <row r="1135" spans="1:20" x14ac:dyDescent="0.25">
      <c r="A1135" t="s">
        <v>1370</v>
      </c>
      <c r="B1135" t="s">
        <v>276</v>
      </c>
      <c r="C1135" s="35">
        <v>30207</v>
      </c>
      <c r="D1135" s="1" t="str">
        <f>LEFT(PLAYERIDMAP[[#This Row],[PLAYERNAME]],FIND(" ",PLAYERIDMAP[[#This Row],[PLAYERNAME]],1))</f>
        <v xml:space="preserve">Rickie </v>
      </c>
      <c r="E1135" s="1" t="str">
        <f>MID(PLAYERIDMAP[PLAYERNAME],FIND(" ",PLAYERIDMAP[PLAYERNAME],1)+1,255)</f>
        <v>Weeks</v>
      </c>
      <c r="F1135" t="s">
        <v>1047</v>
      </c>
      <c r="G1135" t="s">
        <v>5</v>
      </c>
      <c r="H1135" s="2">
        <v>1849</v>
      </c>
      <c r="I1135">
        <v>430001</v>
      </c>
      <c r="J1135" t="s">
        <v>276</v>
      </c>
      <c r="K1135" s="1">
        <v>433808</v>
      </c>
      <c r="L1135" s="1" t="s">
        <v>276</v>
      </c>
      <c r="M1135" s="1" t="s">
        <v>5143</v>
      </c>
      <c r="N1135" s="1" t="s">
        <v>5144</v>
      </c>
      <c r="O1135" s="1" t="s">
        <v>1370</v>
      </c>
      <c r="P1135" s="1">
        <v>7213</v>
      </c>
      <c r="Q1135" s="1" t="s">
        <v>5145</v>
      </c>
      <c r="R1135" s="1" t="s">
        <v>276</v>
      </c>
      <c r="S1135" s="1">
        <v>5652</v>
      </c>
      <c r="T1135" s="1" t="s">
        <v>276</v>
      </c>
    </row>
    <row r="1136" spans="1:20" ht="15" customHeight="1" x14ac:dyDescent="0.25">
      <c r="A1136" t="s">
        <v>2098</v>
      </c>
      <c r="B1136" t="s">
        <v>5146</v>
      </c>
      <c r="C1136" s="35">
        <v>31667</v>
      </c>
      <c r="D1136" s="1" t="str">
        <f>LEFT(PLAYERIDMAP[[#This Row],[PLAYERNAME]],FIND(" ",PLAYERIDMAP[[#This Row],[PLAYERNAME]],1))</f>
        <v xml:space="preserve">Kyle </v>
      </c>
      <c r="E1136" s="1" t="str">
        <f>MID(PLAYERIDMAP[PLAYERNAME],FIND(" ",PLAYERIDMAP[PLAYERNAME],1)+1,255)</f>
        <v>Weiland</v>
      </c>
      <c r="F1136" t="s">
        <v>1053</v>
      </c>
      <c r="G1136" t="s">
        <v>2163</v>
      </c>
      <c r="H1136" s="2">
        <v>7874</v>
      </c>
      <c r="I1136">
        <v>475095</v>
      </c>
      <c r="J1136" t="s">
        <v>5146</v>
      </c>
      <c r="K1136" s="1">
        <v>1735566</v>
      </c>
      <c r="L1136" s="1" t="s">
        <v>5146</v>
      </c>
      <c r="M1136" s="1" t="s">
        <v>5147</v>
      </c>
      <c r="N1136" s="1" t="s">
        <v>5148</v>
      </c>
      <c r="O1136" s="1" t="s">
        <v>2098</v>
      </c>
      <c r="P1136" s="1">
        <v>8986</v>
      </c>
      <c r="Q1136" s="1" t="s">
        <v>5149</v>
      </c>
      <c r="R1136" s="1" t="s">
        <v>5146</v>
      </c>
      <c r="S1136" s="1"/>
      <c r="T1136" s="1"/>
    </row>
    <row r="1137" spans="1:20" ht="15" customHeight="1" x14ac:dyDescent="0.25">
      <c r="A1137" t="s">
        <v>1562</v>
      </c>
      <c r="B1137" t="s">
        <v>539</v>
      </c>
      <c r="C1137" s="35">
        <v>31009</v>
      </c>
      <c r="D1137" s="1" t="str">
        <f>LEFT(PLAYERIDMAP[[#This Row],[PLAYERNAME]],FIND(" ",PLAYERIDMAP[[#This Row],[PLAYERNAME]],1))</f>
        <v xml:space="preserve">Casper </v>
      </c>
      <c r="E1137" s="1" t="str">
        <f>MID(PLAYERIDMAP[PLAYERNAME],FIND(" ",PLAYERIDMAP[PLAYERNAME],1)+1,255)</f>
        <v>Wells</v>
      </c>
      <c r="F1137" t="s">
        <v>1049</v>
      </c>
      <c r="G1137" t="s">
        <v>1222</v>
      </c>
      <c r="H1137" s="2">
        <v>9700</v>
      </c>
      <c r="I1137">
        <v>489413</v>
      </c>
      <c r="J1137" t="s">
        <v>539</v>
      </c>
      <c r="K1137" s="1">
        <v>1654357</v>
      </c>
      <c r="L1137" s="1" t="s">
        <v>539</v>
      </c>
      <c r="M1137" s="1" t="s">
        <v>5150</v>
      </c>
      <c r="N1137" s="1" t="s">
        <v>5151</v>
      </c>
      <c r="O1137" s="1" t="s">
        <v>1562</v>
      </c>
      <c r="P1137" s="1">
        <v>8731</v>
      </c>
      <c r="Q1137" s="1" t="s">
        <v>5152</v>
      </c>
      <c r="R1137" s="1" t="s">
        <v>539</v>
      </c>
      <c r="S1137" s="1">
        <v>30069</v>
      </c>
      <c r="T1137" s="1" t="s">
        <v>539</v>
      </c>
    </row>
    <row r="1138" spans="1:20" x14ac:dyDescent="0.25">
      <c r="A1138" t="s">
        <v>1415</v>
      </c>
      <c r="B1138" t="s">
        <v>228</v>
      </c>
      <c r="C1138" s="35">
        <v>28832</v>
      </c>
      <c r="D1138" s="1" t="str">
        <f>LEFT(PLAYERIDMAP[[#This Row],[PLAYERNAME]],FIND(" ",PLAYERIDMAP[[#This Row],[PLAYERNAME]],1))</f>
        <v xml:space="preserve">Vernon </v>
      </c>
      <c r="E1138" s="1" t="str">
        <f>MID(PLAYERIDMAP[PLAYERNAME],FIND(" ",PLAYERIDMAP[PLAYERNAME],1)+1,255)</f>
        <v>Wells</v>
      </c>
      <c r="F1138" t="s">
        <v>1044</v>
      </c>
      <c r="G1138" t="s">
        <v>1222</v>
      </c>
      <c r="H1138" s="2">
        <v>1326</v>
      </c>
      <c r="I1138">
        <v>150484</v>
      </c>
      <c r="J1138" t="s">
        <v>228</v>
      </c>
      <c r="K1138" s="1">
        <v>44628</v>
      </c>
      <c r="L1138" s="1" t="s">
        <v>228</v>
      </c>
      <c r="M1138" s="1" t="s">
        <v>5153</v>
      </c>
      <c r="N1138" s="1" t="s">
        <v>5154</v>
      </c>
      <c r="O1138" s="1" t="s">
        <v>1415</v>
      </c>
      <c r="P1138" s="1">
        <v>6327</v>
      </c>
      <c r="Q1138" s="1" t="s">
        <v>5155</v>
      </c>
      <c r="R1138" s="1" t="s">
        <v>228</v>
      </c>
      <c r="S1138" s="1">
        <v>4166</v>
      </c>
      <c r="T1138" s="1" t="s">
        <v>228</v>
      </c>
    </row>
    <row r="1139" spans="1:20" x14ac:dyDescent="0.25">
      <c r="A1139" t="s">
        <v>1150</v>
      </c>
      <c r="B1139" t="s">
        <v>46</v>
      </c>
      <c r="C1139" s="35">
        <v>28995</v>
      </c>
      <c r="D1139" s="1" t="str">
        <f>LEFT(PLAYERIDMAP[[#This Row],[PLAYERNAME]],FIND(" ",PLAYERIDMAP[[#This Row],[PLAYERNAME]],1))</f>
        <v xml:space="preserve">Jayson </v>
      </c>
      <c r="E1139" s="1" t="str">
        <f>MID(PLAYERIDMAP[PLAYERNAME],FIND(" ",PLAYERIDMAP[PLAYERNAME],1)+1,255)</f>
        <v>Werth</v>
      </c>
      <c r="F1139" t="s">
        <v>1043</v>
      </c>
      <c r="G1139" t="s">
        <v>1222</v>
      </c>
      <c r="H1139" s="2">
        <v>1327</v>
      </c>
      <c r="I1139">
        <v>150029</v>
      </c>
      <c r="J1139" t="s">
        <v>46</v>
      </c>
      <c r="K1139" s="1">
        <v>44638</v>
      </c>
      <c r="L1139" s="1" t="s">
        <v>46</v>
      </c>
      <c r="M1139" s="1" t="s">
        <v>5156</v>
      </c>
      <c r="N1139" s="1" t="s">
        <v>5157</v>
      </c>
      <c r="O1139" s="1" t="s">
        <v>1150</v>
      </c>
      <c r="P1139" s="1">
        <v>6423</v>
      </c>
      <c r="Q1139" s="1" t="s">
        <v>5158</v>
      </c>
      <c r="R1139" s="1" t="s">
        <v>46</v>
      </c>
      <c r="S1139" s="1">
        <v>4262</v>
      </c>
      <c r="T1139" s="1" t="s">
        <v>46</v>
      </c>
    </row>
    <row r="1140" spans="1:20" ht="15" customHeight="1" x14ac:dyDescent="0.25">
      <c r="A1140" t="s">
        <v>1815</v>
      </c>
      <c r="B1140" t="s">
        <v>966</v>
      </c>
      <c r="C1140" s="35">
        <v>28397</v>
      </c>
      <c r="D1140" s="1" t="str">
        <f>LEFT(PLAYERIDMAP[[#This Row],[PLAYERNAME]],FIND(" ",PLAYERIDMAP[[#This Row],[PLAYERNAME]],1))</f>
        <v xml:space="preserve">Jake </v>
      </c>
      <c r="E1140" s="1" t="str">
        <f>MID(PLAYERIDMAP[PLAYERNAME],FIND(" ",PLAYERIDMAP[PLAYERNAME],1)+1,255)</f>
        <v>Westbrook</v>
      </c>
      <c r="F1140" t="s">
        <v>1031</v>
      </c>
      <c r="G1140" t="s">
        <v>2163</v>
      </c>
      <c r="H1140" s="2">
        <v>412</v>
      </c>
      <c r="I1140">
        <v>150414</v>
      </c>
      <c r="J1140" t="s">
        <v>966</v>
      </c>
      <c r="K1140" s="1">
        <v>44649</v>
      </c>
      <c r="L1140" s="1" t="s">
        <v>966</v>
      </c>
      <c r="M1140" s="1" t="s">
        <v>5159</v>
      </c>
      <c r="N1140" s="1" t="s">
        <v>5160</v>
      </c>
      <c r="O1140" s="1" t="s">
        <v>1815</v>
      </c>
      <c r="P1140" s="1">
        <v>6500</v>
      </c>
      <c r="Q1140" s="1" t="s">
        <v>5161</v>
      </c>
      <c r="R1140" s="1" t="s">
        <v>966</v>
      </c>
      <c r="S1140" s="1">
        <v>4422</v>
      </c>
      <c r="T1140" s="1" t="s">
        <v>966</v>
      </c>
    </row>
    <row r="1141" spans="1:20" x14ac:dyDescent="0.25">
      <c r="A1141" t="s">
        <v>5162</v>
      </c>
      <c r="B1141" t="s">
        <v>509</v>
      </c>
      <c r="C1141" s="35">
        <v>32334</v>
      </c>
      <c r="D1141" s="1" t="str">
        <f>LEFT(PLAYERIDMAP[[#This Row],[PLAYERNAME]],FIND(" ",PLAYERIDMAP[[#This Row],[PLAYERNAME]],1))</f>
        <v xml:space="preserve">Ryan </v>
      </c>
      <c r="E1141" s="1" t="str">
        <f>MID(PLAYERIDMAP[PLAYERNAME],FIND(" ",PLAYERIDMAP[PLAYERNAME],1)+1,255)</f>
        <v>Wheeler</v>
      </c>
      <c r="F1141" s="4" t="s">
        <v>2205</v>
      </c>
      <c r="G1141" s="4" t="s">
        <v>2205</v>
      </c>
      <c r="H1141" s="2">
        <v>9312</v>
      </c>
      <c r="I1141" s="4" t="s">
        <v>2205</v>
      </c>
      <c r="J1141" s="4" t="s">
        <v>2205</v>
      </c>
      <c r="K1141" s="3" t="s">
        <v>2205</v>
      </c>
      <c r="L1141" s="3" t="s">
        <v>2205</v>
      </c>
      <c r="M1141" s="3" t="s">
        <v>2205</v>
      </c>
      <c r="N1141" s="3" t="s">
        <v>2205</v>
      </c>
      <c r="O1141" s="3" t="s">
        <v>2205</v>
      </c>
      <c r="P1141" s="3" t="s">
        <v>2205</v>
      </c>
      <c r="Q1141" s="3" t="s">
        <v>2205</v>
      </c>
      <c r="R1141" s="3" t="s">
        <v>2205</v>
      </c>
      <c r="S1141" s="3">
        <v>30758</v>
      </c>
      <c r="T1141" s="1" t="s">
        <v>509</v>
      </c>
    </row>
    <row r="1142" spans="1:20" ht="15" customHeight="1" x14ac:dyDescent="0.25">
      <c r="A1142" t="s">
        <v>2048</v>
      </c>
      <c r="B1142" t="s">
        <v>748</v>
      </c>
      <c r="C1142" s="35">
        <v>33023</v>
      </c>
      <c r="D1142" s="1" t="str">
        <f>LEFT(PLAYERIDMAP[[#This Row],[PLAYERNAME]],FIND(" ",PLAYERIDMAP[[#This Row],[PLAYERNAME]],1))</f>
        <v xml:space="preserve">Zack </v>
      </c>
      <c r="E1142" s="1" t="str">
        <f>MID(PLAYERIDMAP[PLAYERNAME],FIND(" ",PLAYERIDMAP[PLAYERNAME],1)+1,255)</f>
        <v>Wheeler</v>
      </c>
      <c r="F1142" t="s">
        <v>1050</v>
      </c>
      <c r="G1142" t="s">
        <v>2163</v>
      </c>
      <c r="H1142" s="2">
        <v>10310</v>
      </c>
      <c r="I1142">
        <v>554430</v>
      </c>
      <c r="J1142" t="s">
        <v>748</v>
      </c>
      <c r="K1142" s="3" t="s">
        <v>2205</v>
      </c>
      <c r="L1142" s="3" t="s">
        <v>2205</v>
      </c>
      <c r="M1142" s="3" t="s">
        <v>2205</v>
      </c>
      <c r="N1142" s="3" t="s">
        <v>2205</v>
      </c>
      <c r="O1142" s="1" t="s">
        <v>2048</v>
      </c>
      <c r="P1142" s="1">
        <v>9124</v>
      </c>
      <c r="Q1142" s="1" t="s">
        <v>5163</v>
      </c>
      <c r="R1142" s="1" t="s">
        <v>748</v>
      </c>
      <c r="S1142" s="1">
        <v>31267</v>
      </c>
      <c r="T1142" s="1" t="s">
        <v>748</v>
      </c>
    </row>
    <row r="1143" spans="1:20" ht="15" customHeight="1" x14ac:dyDescent="0.25">
      <c r="A1143" t="s">
        <v>2074</v>
      </c>
      <c r="B1143" t="s">
        <v>5164</v>
      </c>
      <c r="C1143" s="35">
        <v>32384</v>
      </c>
      <c r="D1143" s="1" t="str">
        <f>LEFT(PLAYERIDMAP[[#This Row],[PLAYERNAME]],FIND(" ",PLAYERIDMAP[[#This Row],[PLAYERNAME]],1))</f>
        <v xml:space="preserve">Alex </v>
      </c>
      <c r="E1143" s="1" t="str">
        <f>MID(PLAYERIDMAP[PLAYERNAME],FIND(" ",PLAYERIDMAP[PLAYERNAME],1)+1,255)</f>
        <v>White</v>
      </c>
      <c r="F1143" t="s">
        <v>1053</v>
      </c>
      <c r="G1143" t="s">
        <v>2163</v>
      </c>
      <c r="H1143" s="2">
        <v>10054</v>
      </c>
      <c r="I1143">
        <v>502229</v>
      </c>
      <c r="J1143" t="s">
        <v>5164</v>
      </c>
      <c r="K1143" s="1">
        <v>1732488</v>
      </c>
      <c r="L1143" s="1" t="s">
        <v>5164</v>
      </c>
      <c r="M1143" s="1" t="s">
        <v>5165</v>
      </c>
      <c r="N1143" s="1" t="s">
        <v>5166</v>
      </c>
      <c r="O1143" s="1" t="s">
        <v>2074</v>
      </c>
      <c r="P1143" s="1">
        <v>8916</v>
      </c>
      <c r="Q1143" s="1" t="s">
        <v>5167</v>
      </c>
      <c r="R1143" s="1" t="s">
        <v>5164</v>
      </c>
      <c r="S1143" s="1"/>
      <c r="T1143" s="1"/>
    </row>
    <row r="1144" spans="1:20" ht="15" customHeight="1" x14ac:dyDescent="0.25">
      <c r="A1144" t="s">
        <v>5168</v>
      </c>
      <c r="B1144" t="s">
        <v>5169</v>
      </c>
      <c r="C1144" s="35">
        <v>32673</v>
      </c>
      <c r="D1144" s="1" t="str">
        <f>LEFT(PLAYERIDMAP[[#This Row],[PLAYERNAME]],FIND(" ",PLAYERIDMAP[[#This Row],[PLAYERNAME]],1))</f>
        <v xml:space="preserve">Chase </v>
      </c>
      <c r="E1144" s="1" t="str">
        <f>MID(PLAYERIDMAP[PLAYERNAME],FIND(" ",PLAYERIDMAP[PLAYERNAME],1)+1,255)</f>
        <v>Whitley</v>
      </c>
      <c r="F1144" s="4" t="s">
        <v>2205</v>
      </c>
      <c r="G1144" s="4" t="s">
        <v>2205</v>
      </c>
      <c r="H1144" s="2" t="s">
        <v>5170</v>
      </c>
      <c r="I1144">
        <v>595032</v>
      </c>
      <c r="J1144" t="s">
        <v>5169</v>
      </c>
      <c r="K1144" s="3" t="s">
        <v>2205</v>
      </c>
      <c r="L1144" s="3" t="s">
        <v>2205</v>
      </c>
      <c r="M1144" s="3" t="s">
        <v>2205</v>
      </c>
      <c r="N1144" s="3" t="s">
        <v>2205</v>
      </c>
      <c r="O1144" s="3" t="s">
        <v>2205</v>
      </c>
      <c r="P1144" s="3" t="s">
        <v>2205</v>
      </c>
      <c r="Q1144" s="3" t="s">
        <v>2205</v>
      </c>
      <c r="R1144" s="3" t="s">
        <v>2205</v>
      </c>
      <c r="S1144" s="3"/>
      <c r="T1144" s="1"/>
    </row>
    <row r="1145" spans="1:20" ht="15" customHeight="1" x14ac:dyDescent="0.25">
      <c r="A1145" t="s">
        <v>5171</v>
      </c>
      <c r="B1145" t="s">
        <v>5172</v>
      </c>
      <c r="C1145" s="35">
        <v>32894</v>
      </c>
      <c r="D1145" s="1" t="str">
        <f>LEFT(PLAYERIDMAP[[#This Row],[PLAYERNAME]],FIND(" ",PLAYERIDMAP[[#This Row],[PLAYERNAME]],1))</f>
        <v xml:space="preserve">Joe </v>
      </c>
      <c r="E1145" s="1" t="str">
        <f>MID(PLAYERIDMAP[PLAYERNAME],FIND(" ",PLAYERIDMAP[PLAYERNAME],1)+1,255)</f>
        <v>Wieland</v>
      </c>
      <c r="F1145" t="s">
        <v>1051</v>
      </c>
      <c r="G1145" t="s">
        <v>2163</v>
      </c>
      <c r="H1145" s="2">
        <v>6109</v>
      </c>
      <c r="I1145">
        <v>543921</v>
      </c>
      <c r="J1145" t="s">
        <v>5172</v>
      </c>
      <c r="K1145" s="1">
        <v>1840203</v>
      </c>
      <c r="L1145" s="1" t="s">
        <v>5172</v>
      </c>
      <c r="M1145" s="1" t="s">
        <v>5173</v>
      </c>
      <c r="N1145" s="3" t="s">
        <v>2205</v>
      </c>
      <c r="O1145" s="1" t="s">
        <v>5171</v>
      </c>
      <c r="P1145" s="1">
        <v>9153</v>
      </c>
      <c r="Q1145" s="1" t="s">
        <v>5174</v>
      </c>
      <c r="R1145" s="1" t="s">
        <v>5172</v>
      </c>
      <c r="S1145" s="1"/>
      <c r="T1145" s="1"/>
    </row>
    <row r="1146" spans="1:20" ht="15" customHeight="1" x14ac:dyDescent="0.25">
      <c r="A1146" t="s">
        <v>1212</v>
      </c>
      <c r="B1146" t="s">
        <v>104</v>
      </c>
      <c r="C1146" s="35">
        <v>31553</v>
      </c>
      <c r="D1146" s="1" t="str">
        <f>LEFT(PLAYERIDMAP[[#This Row],[PLAYERNAME]],FIND(" ",PLAYERIDMAP[[#This Row],[PLAYERNAME]],1))</f>
        <v xml:space="preserve">Matt </v>
      </c>
      <c r="E1146" s="1" t="str">
        <f>MID(PLAYERIDMAP[PLAYERNAME],FIND(" ",PLAYERIDMAP[PLAYERNAME],1)+1,255)</f>
        <v>Wieters</v>
      </c>
      <c r="F1146" t="s">
        <v>1033</v>
      </c>
      <c r="G1146" t="s">
        <v>1215</v>
      </c>
      <c r="H1146" s="2">
        <v>4298</v>
      </c>
      <c r="I1146">
        <v>446308</v>
      </c>
      <c r="J1146" t="s">
        <v>104</v>
      </c>
      <c r="K1146" s="1">
        <v>1232135</v>
      </c>
      <c r="L1146" s="1" t="s">
        <v>104</v>
      </c>
      <c r="M1146" s="1" t="s">
        <v>5175</v>
      </c>
      <c r="N1146" s="1" t="s">
        <v>5176</v>
      </c>
      <c r="O1146" s="1" t="s">
        <v>1212</v>
      </c>
      <c r="P1146" s="1">
        <v>8395</v>
      </c>
      <c r="Q1146" s="1" t="s">
        <v>5177</v>
      </c>
      <c r="R1146" s="1" t="s">
        <v>104</v>
      </c>
      <c r="S1146" s="1">
        <v>29287</v>
      </c>
      <c r="T1146" s="1" t="s">
        <v>104</v>
      </c>
    </row>
    <row r="1147" spans="1:20" x14ac:dyDescent="0.25">
      <c r="A1147" t="s">
        <v>1527</v>
      </c>
      <c r="B1147" t="s">
        <v>510</v>
      </c>
      <c r="C1147" s="35">
        <v>28409</v>
      </c>
      <c r="D1147" s="1" t="str">
        <f>LEFT(PLAYERIDMAP[[#This Row],[PLAYERNAME]],FIND(" ",PLAYERIDMAP[[#This Row],[PLAYERNAME]],1))</f>
        <v xml:space="preserve">Ty </v>
      </c>
      <c r="E1147" s="1" t="str">
        <f>MID(PLAYERIDMAP[PLAYERNAME],FIND(" ",PLAYERIDMAP[PLAYERNAME],1)+1,255)</f>
        <v>Wigginton</v>
      </c>
      <c r="F1147" t="s">
        <v>1031</v>
      </c>
      <c r="G1147" t="s">
        <v>4</v>
      </c>
      <c r="H1147" s="2">
        <v>1491</v>
      </c>
      <c r="I1147">
        <v>421064</v>
      </c>
      <c r="J1147" t="s">
        <v>510</v>
      </c>
      <c r="K1147" s="1">
        <v>182000</v>
      </c>
      <c r="L1147" s="1" t="s">
        <v>510</v>
      </c>
      <c r="M1147" s="1" t="s">
        <v>5178</v>
      </c>
      <c r="N1147" s="1" t="s">
        <v>5179</v>
      </c>
      <c r="O1147" s="1" t="s">
        <v>1527</v>
      </c>
      <c r="P1147" s="1">
        <v>6930</v>
      </c>
      <c r="Q1147" s="1" t="s">
        <v>5180</v>
      </c>
      <c r="R1147" s="1" t="s">
        <v>510</v>
      </c>
      <c r="S1147" s="1">
        <v>5176</v>
      </c>
      <c r="T1147" s="1" t="s">
        <v>510</v>
      </c>
    </row>
    <row r="1148" spans="1:20" x14ac:dyDescent="0.25">
      <c r="A1148" t="s">
        <v>1692</v>
      </c>
      <c r="B1148" t="s">
        <v>728</v>
      </c>
      <c r="C1148" s="35">
        <v>30666</v>
      </c>
      <c r="D1148" s="1" t="str">
        <f>LEFT(PLAYERIDMAP[[#This Row],[PLAYERNAME]],FIND(" ",PLAYERIDMAP[[#This Row],[PLAYERNAME]],1))</f>
        <v xml:space="preserve">Tom </v>
      </c>
      <c r="E1148" s="1" t="str">
        <f>MID(PLAYERIDMAP[PLAYERNAME],FIND(" ",PLAYERIDMAP[PLAYERNAME],1)+1,255)</f>
        <v>Wilhelmsen</v>
      </c>
      <c r="F1148" t="s">
        <v>1049</v>
      </c>
      <c r="G1148" t="s">
        <v>2163</v>
      </c>
      <c r="H1148" s="2">
        <v>9975</v>
      </c>
      <c r="I1148">
        <v>452666</v>
      </c>
      <c r="J1148" t="s">
        <v>728</v>
      </c>
      <c r="K1148" s="1">
        <v>1784885</v>
      </c>
      <c r="L1148" s="1" t="s">
        <v>728</v>
      </c>
      <c r="M1148" s="3" t="s">
        <v>2205</v>
      </c>
      <c r="N1148" s="1" t="s">
        <v>5181</v>
      </c>
      <c r="O1148" s="1" t="s">
        <v>1692</v>
      </c>
      <c r="P1148" s="1">
        <v>8883</v>
      </c>
      <c r="Q1148" s="1" t="s">
        <v>5182</v>
      </c>
      <c r="R1148" s="1" t="s">
        <v>728</v>
      </c>
      <c r="S1148" s="1">
        <v>31517</v>
      </c>
      <c r="T1148" s="1" t="s">
        <v>728</v>
      </c>
    </row>
    <row r="1149" spans="1:20" ht="15" customHeight="1" x14ac:dyDescent="0.25">
      <c r="A1149" t="s">
        <v>1792</v>
      </c>
      <c r="B1149" t="s">
        <v>789</v>
      </c>
      <c r="C1149" s="35">
        <v>26456</v>
      </c>
      <c r="D1149" s="1" t="str">
        <f>LEFT(PLAYERIDMAP[[#This Row],[PLAYERNAME]],FIND(" ",PLAYERIDMAP[[#This Row],[PLAYERNAME]],1))</f>
        <v xml:space="preserve">Jerome </v>
      </c>
      <c r="E1149" s="1" t="str">
        <f>MID(PLAYERIDMAP[PLAYERNAME],FIND(" ",PLAYERIDMAP[PLAYERNAME],1)+1,255)</f>
        <v>Williams</v>
      </c>
      <c r="F1149" t="s">
        <v>1035</v>
      </c>
      <c r="G1149" t="s">
        <v>2163</v>
      </c>
      <c r="H1149" s="2">
        <v>1137</v>
      </c>
      <c r="I1149">
        <v>425532</v>
      </c>
      <c r="J1149" t="s">
        <v>789</v>
      </c>
      <c r="K1149" s="1">
        <v>292135</v>
      </c>
      <c r="L1149" s="1" t="s">
        <v>789</v>
      </c>
      <c r="M1149" s="1" t="s">
        <v>5183</v>
      </c>
      <c r="N1149" s="1" t="s">
        <v>5184</v>
      </c>
      <c r="O1149" s="1" t="s">
        <v>1792</v>
      </c>
      <c r="P1149" s="1">
        <v>6873</v>
      </c>
      <c r="Q1149" s="1" t="s">
        <v>5185</v>
      </c>
      <c r="R1149" s="1" t="s">
        <v>789</v>
      </c>
      <c r="S1149" s="1">
        <v>5026</v>
      </c>
      <c r="T1149" s="1" t="s">
        <v>789</v>
      </c>
    </row>
    <row r="1150" spans="1:20" x14ac:dyDescent="0.25">
      <c r="A1150" t="s">
        <v>1153</v>
      </c>
      <c r="B1150" t="s">
        <v>263</v>
      </c>
      <c r="C1150" s="35">
        <v>28903</v>
      </c>
      <c r="D1150" s="1" t="str">
        <f>LEFT(PLAYERIDMAP[[#This Row],[PLAYERNAME]],FIND(" ",PLAYERIDMAP[[#This Row],[PLAYERNAME]],1))</f>
        <v xml:space="preserve">Josh </v>
      </c>
      <c r="E1150" s="1" t="str">
        <f>MID(PLAYERIDMAP[PLAYERNAME],FIND(" ",PLAYERIDMAP[PLAYERNAME],1)+1,255)</f>
        <v>Willingham</v>
      </c>
      <c r="F1150" t="s">
        <v>1052</v>
      </c>
      <c r="G1150" t="s">
        <v>1222</v>
      </c>
      <c r="H1150" s="2">
        <v>2103</v>
      </c>
      <c r="I1150">
        <v>425545</v>
      </c>
      <c r="J1150" t="s">
        <v>263</v>
      </c>
      <c r="K1150" s="1">
        <v>383458</v>
      </c>
      <c r="L1150" s="1" t="s">
        <v>263</v>
      </c>
      <c r="M1150" s="1" t="s">
        <v>5186</v>
      </c>
      <c r="N1150" s="1" t="s">
        <v>5187</v>
      </c>
      <c r="O1150" s="1" t="s">
        <v>1153</v>
      </c>
      <c r="P1150" s="1">
        <v>7373</v>
      </c>
      <c r="Q1150" s="1" t="s">
        <v>5188</v>
      </c>
      <c r="R1150" s="1" t="s">
        <v>263</v>
      </c>
      <c r="S1150" s="1">
        <v>6024</v>
      </c>
      <c r="T1150" s="1" t="s">
        <v>263</v>
      </c>
    </row>
    <row r="1151" spans="1:20" ht="15" customHeight="1" x14ac:dyDescent="0.25">
      <c r="A1151" t="s">
        <v>1079</v>
      </c>
      <c r="B1151" t="s">
        <v>5189</v>
      </c>
      <c r="C1151" s="35">
        <v>30414</v>
      </c>
      <c r="D1151" s="1" t="str">
        <f>LEFT(PLAYERIDMAP[[#This Row],[PLAYERNAME]],FIND(" ",PLAYERIDMAP[[#This Row],[PLAYERNAME]],1))</f>
        <v xml:space="preserve">Bobby </v>
      </c>
      <c r="E1151" s="1" t="str">
        <f>MID(PLAYERIDMAP[PLAYERNAME],FIND(" ",PLAYERIDMAP[PLAYERNAME],1)+1,255)</f>
        <v>Wilson</v>
      </c>
      <c r="F1151" t="s">
        <v>1037</v>
      </c>
      <c r="G1151" t="s">
        <v>1215</v>
      </c>
      <c r="H1151" s="2">
        <v>6564</v>
      </c>
      <c r="I1151">
        <v>435064</v>
      </c>
      <c r="J1151" t="s">
        <v>5189</v>
      </c>
      <c r="K1151" s="1">
        <v>538897</v>
      </c>
      <c r="L1151" s="1" t="s">
        <v>5189</v>
      </c>
      <c r="M1151" s="1" t="s">
        <v>5190</v>
      </c>
      <c r="N1151" s="1" t="s">
        <v>5191</v>
      </c>
      <c r="O1151" s="1" t="s">
        <v>1079</v>
      </c>
      <c r="P1151" s="1">
        <v>8232</v>
      </c>
      <c r="Q1151" s="1" t="s">
        <v>5192</v>
      </c>
      <c r="R1151" s="1" t="s">
        <v>5189</v>
      </c>
      <c r="S1151" s="1"/>
      <c r="T1151" s="1"/>
    </row>
    <row r="1152" spans="1:20" ht="15" customHeight="1" x14ac:dyDescent="0.25">
      <c r="A1152" t="s">
        <v>1847</v>
      </c>
      <c r="B1152" t="s">
        <v>791</v>
      </c>
      <c r="C1152" s="35">
        <v>30026</v>
      </c>
      <c r="D1152" s="1" t="str">
        <f>LEFT(PLAYERIDMAP[[#This Row],[PLAYERNAME]],FIND(" ",PLAYERIDMAP[[#This Row],[PLAYERNAME]],1))</f>
        <v xml:space="preserve">Brian </v>
      </c>
      <c r="E1152" s="1" t="str">
        <f>MID(PLAYERIDMAP[PLAYERNAME],FIND(" ",PLAYERIDMAP[PLAYERNAME],1)+1,255)</f>
        <v>Wilson</v>
      </c>
      <c r="F1152" t="s">
        <v>1045</v>
      </c>
      <c r="G1152" t="s">
        <v>2163</v>
      </c>
      <c r="H1152" s="2">
        <v>6485</v>
      </c>
      <c r="I1152">
        <v>451216</v>
      </c>
      <c r="J1152" t="s">
        <v>791</v>
      </c>
      <c r="K1152" s="1">
        <v>585913</v>
      </c>
      <c r="L1152" s="1" t="s">
        <v>791</v>
      </c>
      <c r="M1152" s="1" t="s">
        <v>5190</v>
      </c>
      <c r="N1152" s="1" t="s">
        <v>5193</v>
      </c>
      <c r="O1152" s="1" t="s">
        <v>1847</v>
      </c>
      <c r="P1152" s="1">
        <v>7743</v>
      </c>
      <c r="Q1152" s="1" t="s">
        <v>5194</v>
      </c>
      <c r="R1152" s="1" t="s">
        <v>791</v>
      </c>
      <c r="S1152" s="1">
        <v>6521</v>
      </c>
      <c r="T1152" s="1" t="s">
        <v>791</v>
      </c>
    </row>
    <row r="1153" spans="1:20" x14ac:dyDescent="0.25">
      <c r="A1153" t="s">
        <v>1693</v>
      </c>
      <c r="B1153" t="s">
        <v>587</v>
      </c>
      <c r="C1153" s="35">
        <v>29543</v>
      </c>
      <c r="D1153" s="1" t="str">
        <f>LEFT(PLAYERIDMAP[[#This Row],[PLAYERNAME]],FIND(" ",PLAYERIDMAP[[#This Row],[PLAYERNAME]],1))</f>
        <v xml:space="preserve">C.J. </v>
      </c>
      <c r="E1153" s="1" t="str">
        <f>MID(PLAYERIDMAP[PLAYERNAME],FIND(" ",PLAYERIDMAP[PLAYERNAME],1)+1,255)</f>
        <v>Wilson</v>
      </c>
      <c r="F1153" t="s">
        <v>1035</v>
      </c>
      <c r="G1153" t="s">
        <v>2163</v>
      </c>
      <c r="H1153" s="2">
        <v>3580</v>
      </c>
      <c r="I1153">
        <v>450351</v>
      </c>
      <c r="J1153" t="s">
        <v>587</v>
      </c>
      <c r="K1153" s="1">
        <v>548808</v>
      </c>
      <c r="L1153" s="1" t="s">
        <v>587</v>
      </c>
      <c r="M1153" s="1" t="s">
        <v>5195</v>
      </c>
      <c r="N1153" s="1" t="s">
        <v>5196</v>
      </c>
      <c r="O1153" s="1" t="s">
        <v>1693</v>
      </c>
      <c r="P1153" s="1">
        <v>7571</v>
      </c>
      <c r="Q1153" s="1" t="s">
        <v>5197</v>
      </c>
      <c r="R1153" s="1" t="s">
        <v>587</v>
      </c>
      <c r="S1153" s="1">
        <v>6311</v>
      </c>
      <c r="T1153" s="1" t="s">
        <v>587</v>
      </c>
    </row>
    <row r="1154" spans="1:20" x14ac:dyDescent="0.25">
      <c r="A1154" t="s">
        <v>2001</v>
      </c>
      <c r="B1154" t="s">
        <v>655</v>
      </c>
      <c r="C1154" s="35">
        <v>32007</v>
      </c>
      <c r="D1154" s="1" t="str">
        <f>LEFT(PLAYERIDMAP[[#This Row],[PLAYERNAME]],FIND(" ",PLAYERIDMAP[[#This Row],[PLAYERNAME]],1))</f>
        <v xml:space="preserve">Justin </v>
      </c>
      <c r="E1154" s="1" t="str">
        <f>MID(PLAYERIDMAP[PLAYERNAME],FIND(" ",PLAYERIDMAP[PLAYERNAME],1)+1,255)</f>
        <v>Wilson</v>
      </c>
      <c r="F1154" t="s">
        <v>1048</v>
      </c>
      <c r="G1154" t="s">
        <v>2163</v>
      </c>
      <c r="H1154" s="2">
        <v>4301</v>
      </c>
      <c r="I1154">
        <v>458677</v>
      </c>
      <c r="J1154" t="s">
        <v>655</v>
      </c>
      <c r="K1154" s="1">
        <v>1795985</v>
      </c>
      <c r="L1154" s="1" t="s">
        <v>655</v>
      </c>
      <c r="M1154" s="3" t="s">
        <v>2205</v>
      </c>
      <c r="N1154" s="3" t="s">
        <v>2205</v>
      </c>
      <c r="O1154" s="1" t="s">
        <v>2001</v>
      </c>
      <c r="P1154" s="1">
        <v>9272</v>
      </c>
      <c r="Q1154" s="1" t="s">
        <v>5198</v>
      </c>
      <c r="R1154" s="1" t="s">
        <v>655</v>
      </c>
      <c r="S1154" s="1">
        <v>31026</v>
      </c>
      <c r="T1154" s="1" t="s">
        <v>655</v>
      </c>
    </row>
    <row r="1155" spans="1:20" x14ac:dyDescent="0.25">
      <c r="A1155" t="s">
        <v>1544</v>
      </c>
      <c r="B1155" t="s">
        <v>499</v>
      </c>
      <c r="C1155" s="35">
        <v>28545</v>
      </c>
      <c r="D1155" s="1" t="str">
        <f>LEFT(PLAYERIDMAP[[#This Row],[PLAYERNAME]],FIND(" ",PLAYERIDMAP[[#This Row],[PLAYERNAME]],1))</f>
        <v xml:space="preserve">DeWayne </v>
      </c>
      <c r="E1155" s="1" t="str">
        <f>MID(PLAYERIDMAP[PLAYERNAME],FIND(" ",PLAYERIDMAP[PLAYERNAME],1)+1,255)</f>
        <v>Wise</v>
      </c>
      <c r="F1155" t="s">
        <v>1056</v>
      </c>
      <c r="G1155" t="s">
        <v>1222</v>
      </c>
      <c r="H1155" s="2">
        <v>1554</v>
      </c>
      <c r="I1155">
        <v>276547</v>
      </c>
      <c r="J1155" t="s">
        <v>5199</v>
      </c>
      <c r="K1155" s="1">
        <v>174760</v>
      </c>
      <c r="L1155" s="1" t="s">
        <v>5199</v>
      </c>
      <c r="M1155" s="1" t="s">
        <v>5200</v>
      </c>
      <c r="N1155" s="1" t="s">
        <v>5201</v>
      </c>
      <c r="O1155" s="1" t="s">
        <v>1544</v>
      </c>
      <c r="P1155" s="1">
        <v>6442</v>
      </c>
      <c r="Q1155" s="1" t="s">
        <v>5202</v>
      </c>
      <c r="R1155" s="1" t="s">
        <v>5199</v>
      </c>
      <c r="S1155" s="1"/>
      <c r="T1155" s="1"/>
    </row>
    <row r="1156" spans="1:20" x14ac:dyDescent="0.25">
      <c r="A1156" t="s">
        <v>1392</v>
      </c>
      <c r="B1156" t="s">
        <v>477</v>
      </c>
      <c r="C1156" s="35">
        <v>33156</v>
      </c>
      <c r="D1156" s="1" t="str">
        <f>LEFT(PLAYERIDMAP[[#This Row],[PLAYERNAME]],FIND(" ",PLAYERIDMAP[[#This Row],[PLAYERNAME]],1))</f>
        <v xml:space="preserve">Kolten </v>
      </c>
      <c r="E1156" s="1" t="str">
        <f>MID(PLAYERIDMAP[PLAYERNAME],FIND(" ",PLAYERIDMAP[PLAYERNAME],1)+1,255)</f>
        <v>Wong</v>
      </c>
      <c r="F1156" t="s">
        <v>1031</v>
      </c>
      <c r="G1156" t="s">
        <v>5</v>
      </c>
      <c r="H1156" s="2">
        <v>12532</v>
      </c>
      <c r="I1156">
        <v>543939</v>
      </c>
      <c r="J1156" t="s">
        <v>477</v>
      </c>
      <c r="K1156" s="3" t="s">
        <v>2205</v>
      </c>
      <c r="L1156" s="3" t="s">
        <v>2205</v>
      </c>
      <c r="M1156" s="3" t="s">
        <v>2205</v>
      </c>
      <c r="N1156" s="3" t="s">
        <v>2205</v>
      </c>
      <c r="O1156" s="1" t="s">
        <v>1392</v>
      </c>
      <c r="P1156" s="1">
        <v>9103</v>
      </c>
      <c r="Q1156" s="1" t="s">
        <v>5203</v>
      </c>
      <c r="R1156" s="1" t="s">
        <v>477</v>
      </c>
      <c r="S1156" s="1">
        <v>32061</v>
      </c>
      <c r="T1156" s="1" t="s">
        <v>477</v>
      </c>
    </row>
    <row r="1157" spans="1:20" x14ac:dyDescent="0.25">
      <c r="A1157" t="s">
        <v>5204</v>
      </c>
      <c r="B1157" t="s">
        <v>785</v>
      </c>
      <c r="C1157" s="35">
        <v>33250</v>
      </c>
      <c r="D1157" s="1" t="str">
        <f>LEFT(PLAYERIDMAP[[#This Row],[PLAYERNAME]],FIND(" ",PLAYERIDMAP[[#This Row],[PLAYERNAME]],1))</f>
        <v xml:space="preserve">Alex </v>
      </c>
      <c r="E1157" s="1" t="str">
        <f>MID(PLAYERIDMAP[PLAYERNAME],FIND(" ",PLAYERIDMAP[PLAYERNAME],1)+1,255)</f>
        <v>Wood</v>
      </c>
      <c r="F1157" s="1" t="s">
        <v>1041</v>
      </c>
      <c r="G1157" t="s">
        <v>2163</v>
      </c>
      <c r="H1157" s="2">
        <v>13781</v>
      </c>
      <c r="I1157" s="1">
        <v>622072</v>
      </c>
      <c r="J1157" s="1" t="s">
        <v>785</v>
      </c>
      <c r="K1157" s="3">
        <v>2036154</v>
      </c>
      <c r="L1157" s="3" t="s">
        <v>785</v>
      </c>
      <c r="M1157" s="3" t="s">
        <v>5205</v>
      </c>
      <c r="N1157" s="3" t="s">
        <v>2205</v>
      </c>
      <c r="O1157" s="1" t="s">
        <v>5206</v>
      </c>
      <c r="P1157" s="1">
        <v>9415</v>
      </c>
      <c r="Q1157" s="1" t="s">
        <v>5207</v>
      </c>
      <c r="R1157" s="1" t="s">
        <v>785</v>
      </c>
      <c r="S1157" s="1">
        <v>32620</v>
      </c>
      <c r="T1157" s="1" t="s">
        <v>785</v>
      </c>
    </row>
    <row r="1158" spans="1:20" x14ac:dyDescent="0.25">
      <c r="A1158" t="s">
        <v>5208</v>
      </c>
      <c r="B1158" t="s">
        <v>5209</v>
      </c>
      <c r="C1158" s="35">
        <v>30271</v>
      </c>
      <c r="D1158" s="1" t="str">
        <f>LEFT(PLAYERIDMAP[[#This Row],[PLAYERNAME]],FIND(" ",PLAYERIDMAP[[#This Row],[PLAYERNAME]],1))</f>
        <v xml:space="preserve">Tim </v>
      </c>
      <c r="E1158" s="1" t="str">
        <f>MID(PLAYERIDMAP[PLAYERNAME],FIND(" ",PLAYERIDMAP[PLAYERNAME],1)+1,255)</f>
        <v>Wood</v>
      </c>
      <c r="F1158" t="s">
        <v>1052</v>
      </c>
      <c r="G1158" t="s">
        <v>2163</v>
      </c>
      <c r="H1158" s="2">
        <v>3775</v>
      </c>
      <c r="I1158">
        <v>445971</v>
      </c>
      <c r="J1158" t="s">
        <v>5209</v>
      </c>
      <c r="K1158" s="1">
        <v>1209057</v>
      </c>
      <c r="L1158" s="1" t="s">
        <v>5209</v>
      </c>
      <c r="M1158" s="3" t="s">
        <v>2205</v>
      </c>
      <c r="N1158" s="3" t="s">
        <v>2205</v>
      </c>
      <c r="O1158" s="1" t="s">
        <v>5208</v>
      </c>
      <c r="P1158" s="1">
        <v>8507</v>
      </c>
      <c r="Q1158" s="1" t="s">
        <v>5210</v>
      </c>
      <c r="R1158" s="1" t="s">
        <v>5209</v>
      </c>
      <c r="S1158" s="1"/>
      <c r="T1158" s="1"/>
    </row>
    <row r="1159" spans="1:20" x14ac:dyDescent="0.25">
      <c r="A1159" t="s">
        <v>1782</v>
      </c>
      <c r="B1159" t="s">
        <v>619</v>
      </c>
      <c r="C1159" s="35">
        <v>31814</v>
      </c>
      <c r="D1159" s="1" t="str">
        <f>LEFT(PLAYERIDMAP[[#This Row],[PLAYERNAME]],FIND(" ",PLAYERIDMAP[[#This Row],[PLAYERNAME]],1))</f>
        <v xml:space="preserve">Travis </v>
      </c>
      <c r="E1159" s="1" t="str">
        <f>MID(PLAYERIDMAP[PLAYERNAME],FIND(" ",PLAYERIDMAP[PLAYERNAME],1)+1,255)</f>
        <v>Wood</v>
      </c>
      <c r="F1159" t="s">
        <v>1055</v>
      </c>
      <c r="G1159" t="s">
        <v>2163</v>
      </c>
      <c r="H1159" s="2">
        <v>9884</v>
      </c>
      <c r="I1159">
        <v>475243</v>
      </c>
      <c r="J1159" t="s">
        <v>619</v>
      </c>
      <c r="K1159" s="1">
        <v>1717422</v>
      </c>
      <c r="L1159" s="1" t="s">
        <v>619</v>
      </c>
      <c r="M1159" s="1" t="s">
        <v>5211</v>
      </c>
      <c r="N1159" s="1" t="s">
        <v>5212</v>
      </c>
      <c r="O1159" s="1" t="s">
        <v>1782</v>
      </c>
      <c r="P1159" s="1">
        <v>8630</v>
      </c>
      <c r="Q1159" s="1" t="s">
        <v>5213</v>
      </c>
      <c r="R1159" s="1" t="s">
        <v>619</v>
      </c>
      <c r="S1159" s="1">
        <v>30515</v>
      </c>
      <c r="T1159" s="1" t="s">
        <v>619</v>
      </c>
    </row>
    <row r="1160" spans="1:20" x14ac:dyDescent="0.25">
      <c r="A1160" t="s">
        <v>1796</v>
      </c>
      <c r="B1160" t="s">
        <v>1027</v>
      </c>
      <c r="C1160" s="35">
        <v>32045</v>
      </c>
      <c r="D1160" s="1" t="str">
        <f>LEFT(PLAYERIDMAP[[#This Row],[PLAYERNAME]],FIND(" ",PLAYERIDMAP[[#This Row],[PLAYERNAME]],1))</f>
        <v xml:space="preserve">Vance </v>
      </c>
      <c r="E1160" s="1" t="str">
        <f>MID(PLAYERIDMAP[PLAYERNAME],FIND(" ",PLAYERIDMAP[PLAYERNAME],1)+1,255)</f>
        <v>Worley</v>
      </c>
      <c r="F1160" t="s">
        <v>1052</v>
      </c>
      <c r="G1160" t="s">
        <v>2163</v>
      </c>
      <c r="H1160" s="2">
        <v>6435</v>
      </c>
      <c r="I1160">
        <v>474699</v>
      </c>
      <c r="J1160" t="s">
        <v>1027</v>
      </c>
      <c r="K1160" s="1">
        <v>1758068</v>
      </c>
      <c r="L1160" s="1" t="s">
        <v>1027</v>
      </c>
      <c r="M1160" s="1" t="s">
        <v>5214</v>
      </c>
      <c r="N1160" s="1" t="s">
        <v>5215</v>
      </c>
      <c r="O1160" s="1" t="s">
        <v>1796</v>
      </c>
      <c r="P1160" s="1">
        <v>8766</v>
      </c>
      <c r="Q1160" s="1" t="s">
        <v>5216</v>
      </c>
      <c r="R1160" s="1" t="s">
        <v>1027</v>
      </c>
      <c r="S1160" s="1">
        <v>30943</v>
      </c>
      <c r="T1160" s="1" t="s">
        <v>1027</v>
      </c>
    </row>
    <row r="1161" spans="1:20" x14ac:dyDescent="0.25">
      <c r="A1161" t="s">
        <v>1147</v>
      </c>
      <c r="B1161" t="s">
        <v>5217</v>
      </c>
      <c r="C1161" s="35">
        <v>31320</v>
      </c>
      <c r="D1161" s="1" t="str">
        <f>LEFT(PLAYERIDMAP[[#This Row],[PLAYERNAME]],FIND(" ",PLAYERIDMAP[[#This Row],[PLAYERNAME]],1))</f>
        <v xml:space="preserve">Danny </v>
      </c>
      <c r="E1161" s="1" t="str">
        <f>MID(PLAYERIDMAP[PLAYERNAME],FIND(" ",PLAYERIDMAP[PLAYERNAME],1)+1,255)</f>
        <v>Worth</v>
      </c>
      <c r="F1161" t="s">
        <v>1030</v>
      </c>
      <c r="G1161" t="s">
        <v>5</v>
      </c>
      <c r="H1161" s="2">
        <v>198</v>
      </c>
      <c r="I1161">
        <v>519445</v>
      </c>
      <c r="J1161" t="s">
        <v>5217</v>
      </c>
      <c r="K1161" s="1">
        <v>1512025</v>
      </c>
      <c r="L1161" s="1" t="s">
        <v>5217</v>
      </c>
      <c r="M1161" s="3" t="s">
        <v>2205</v>
      </c>
      <c r="N1161" s="1" t="s">
        <v>5218</v>
      </c>
      <c r="O1161" s="1" t="s">
        <v>1147</v>
      </c>
      <c r="P1161" s="1">
        <v>8732</v>
      </c>
      <c r="Q1161" s="1" t="s">
        <v>5219</v>
      </c>
      <c r="R1161" s="1" t="s">
        <v>5217</v>
      </c>
      <c r="S1161" s="1">
        <v>29067</v>
      </c>
      <c r="T1161" s="1" t="s">
        <v>5217</v>
      </c>
    </row>
    <row r="1162" spans="1:20" x14ac:dyDescent="0.25">
      <c r="A1162" t="s">
        <v>1205</v>
      </c>
      <c r="B1162" t="s">
        <v>91</v>
      </c>
      <c r="C1162" s="35">
        <v>30305</v>
      </c>
      <c r="D1162" s="1" t="str">
        <f>LEFT(PLAYERIDMAP[[#This Row],[PLAYERNAME]],FIND(" ",PLAYERIDMAP[[#This Row],[PLAYERNAME]],1))</f>
        <v xml:space="preserve">David </v>
      </c>
      <c r="E1162" s="1" t="str">
        <f>MID(PLAYERIDMAP[PLAYERNAME],FIND(" ",PLAYERIDMAP[PLAYERNAME],1)+1,255)</f>
        <v>Wright</v>
      </c>
      <c r="F1162" t="s">
        <v>1050</v>
      </c>
      <c r="G1162" t="s">
        <v>6</v>
      </c>
      <c r="H1162" s="2">
        <v>3787</v>
      </c>
      <c r="I1162">
        <v>431151</v>
      </c>
      <c r="J1162" t="s">
        <v>91</v>
      </c>
      <c r="K1162" s="1">
        <v>483349</v>
      </c>
      <c r="L1162" s="1" t="s">
        <v>91</v>
      </c>
      <c r="M1162" s="1" t="s">
        <v>5220</v>
      </c>
      <c r="N1162" s="1" t="s">
        <v>5221</v>
      </c>
      <c r="O1162" s="1" t="s">
        <v>1205</v>
      </c>
      <c r="P1162" s="1">
        <v>7382</v>
      </c>
      <c r="Q1162" s="1" t="s">
        <v>5222</v>
      </c>
      <c r="R1162" s="1" t="s">
        <v>91</v>
      </c>
      <c r="S1162" s="1">
        <v>6035</v>
      </c>
      <c r="T1162" s="1" t="s">
        <v>91</v>
      </c>
    </row>
    <row r="1163" spans="1:20" x14ac:dyDescent="0.25">
      <c r="A1163" t="s">
        <v>2158</v>
      </c>
      <c r="B1163" t="s">
        <v>958</v>
      </c>
      <c r="C1163" s="35">
        <v>30955</v>
      </c>
      <c r="D1163" s="1" t="str">
        <f>LEFT(PLAYERIDMAP[[#This Row],[PLAYERNAME]],FIND(" ",PLAYERIDMAP[[#This Row],[PLAYERNAME]],1))</f>
        <v xml:space="preserve">Steven </v>
      </c>
      <c r="E1163" s="1" t="str">
        <f>MID(PLAYERIDMAP[PLAYERNAME],FIND(" ",PLAYERIDMAP[PLAYERNAME],1)+1,255)</f>
        <v>Wright</v>
      </c>
      <c r="F1163" t="s">
        <v>1029</v>
      </c>
      <c r="G1163" t="s">
        <v>2163</v>
      </c>
      <c r="H1163" s="2" t="s">
        <v>957</v>
      </c>
      <c r="I1163">
        <v>453214</v>
      </c>
      <c r="J1163" t="s">
        <v>958</v>
      </c>
      <c r="K1163" s="3" t="s">
        <v>2205</v>
      </c>
      <c r="L1163" s="3" t="s">
        <v>2205</v>
      </c>
      <c r="M1163" s="3" t="s">
        <v>2205</v>
      </c>
      <c r="N1163" s="3" t="s">
        <v>2205</v>
      </c>
      <c r="O1163" s="3" t="s">
        <v>2205</v>
      </c>
      <c r="P1163" s="3" t="s">
        <v>2205</v>
      </c>
      <c r="Q1163" s="3" t="s">
        <v>2205</v>
      </c>
      <c r="R1163" s="3" t="s">
        <v>2205</v>
      </c>
      <c r="S1163" s="3">
        <v>32587</v>
      </c>
      <c r="T1163" s="1" t="s">
        <v>958</v>
      </c>
    </row>
    <row r="1164" spans="1:20" x14ac:dyDescent="0.25">
      <c r="A1164" t="s">
        <v>1987</v>
      </c>
      <c r="B1164" t="s">
        <v>869</v>
      </c>
      <c r="C1164" s="35">
        <v>31075</v>
      </c>
      <c r="D1164" s="1" t="str">
        <f>LEFT(PLAYERIDMAP[[#This Row],[PLAYERNAME]],FIND(" ",PLAYERIDMAP[[#This Row],[PLAYERNAME]],1))</f>
        <v xml:space="preserve">Wesley </v>
      </c>
      <c r="E1164" s="1" t="str">
        <f>MID(PLAYERIDMAP[PLAYERNAME],FIND(" ",PLAYERIDMAP[PLAYERNAME],1)+1,255)</f>
        <v>Wright</v>
      </c>
      <c r="F1164" t="s">
        <v>1053</v>
      </c>
      <c r="G1164" t="s">
        <v>2163</v>
      </c>
      <c r="H1164" s="2">
        <v>5960</v>
      </c>
      <c r="I1164">
        <v>449079</v>
      </c>
      <c r="J1164" t="s">
        <v>869</v>
      </c>
      <c r="K1164" s="1">
        <v>1422590</v>
      </c>
      <c r="L1164" s="1" t="s">
        <v>869</v>
      </c>
      <c r="M1164" s="1" t="s">
        <v>5223</v>
      </c>
      <c r="N1164" s="1" t="s">
        <v>5224</v>
      </c>
      <c r="O1164" s="1" t="s">
        <v>1987</v>
      </c>
      <c r="P1164" s="1">
        <v>8157</v>
      </c>
      <c r="Q1164" s="1" t="s">
        <v>5225</v>
      </c>
      <c r="R1164" s="1" t="s">
        <v>869</v>
      </c>
      <c r="S1164" s="1">
        <v>28940</v>
      </c>
      <c r="T1164" s="1" t="s">
        <v>869</v>
      </c>
    </row>
    <row r="1165" spans="1:20" x14ac:dyDescent="0.25">
      <c r="A1165" t="s">
        <v>5226</v>
      </c>
      <c r="B1165" t="s">
        <v>298</v>
      </c>
      <c r="C1165" s="35">
        <v>33577</v>
      </c>
      <c r="D1165" s="1" t="str">
        <f>LEFT(PLAYERIDMAP[[#This Row],[PLAYERNAME]],FIND(" ",PLAYERIDMAP[[#This Row],[PLAYERNAME]],1))</f>
        <v xml:space="preserve">Christian </v>
      </c>
      <c r="E1165" s="1" t="str">
        <f>MID(PLAYERIDMAP[PLAYERNAME],FIND(" ",PLAYERIDMAP[PLAYERNAME],1)+1,255)</f>
        <v>Yelich</v>
      </c>
      <c r="F1165" s="1" t="s">
        <v>1057</v>
      </c>
      <c r="G1165" t="s">
        <v>1222</v>
      </c>
      <c r="H1165" s="2">
        <v>11477</v>
      </c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>
        <v>31283</v>
      </c>
      <c r="T1165" s="1" t="s">
        <v>298</v>
      </c>
    </row>
    <row r="1166" spans="1:20" x14ac:dyDescent="0.25">
      <c r="A1166" t="s">
        <v>1363</v>
      </c>
      <c r="B1166" t="s">
        <v>470</v>
      </c>
      <c r="C1166" s="35">
        <v>28929</v>
      </c>
      <c r="D1166" s="1" t="str">
        <f>LEFT(PLAYERIDMAP[[#This Row],[PLAYERNAME]],FIND(" ",PLAYERIDMAP[[#This Row],[PLAYERNAME]],1))</f>
        <v xml:space="preserve">Kevin </v>
      </c>
      <c r="E1166" s="1" t="str">
        <f>MID(PLAYERIDMAP[PLAYERNAME],FIND(" ",PLAYERIDMAP[PLAYERNAME],1)+1,255)</f>
        <v>Youkilis</v>
      </c>
      <c r="F1166" t="s">
        <v>1044</v>
      </c>
      <c r="G1166" t="s">
        <v>6</v>
      </c>
      <c r="H1166" s="2">
        <v>1935</v>
      </c>
      <c r="I1166">
        <v>425903</v>
      </c>
      <c r="J1166" t="s">
        <v>470</v>
      </c>
      <c r="K1166" s="1">
        <v>390828</v>
      </c>
      <c r="L1166" s="1" t="s">
        <v>470</v>
      </c>
      <c r="M1166" s="1" t="s">
        <v>5227</v>
      </c>
      <c r="N1166" s="1" t="s">
        <v>5228</v>
      </c>
      <c r="O1166" s="1" t="s">
        <v>1363</v>
      </c>
      <c r="P1166" s="1">
        <v>7049</v>
      </c>
      <c r="Q1166" s="1" t="s">
        <v>5229</v>
      </c>
      <c r="R1166" s="1" t="s">
        <v>470</v>
      </c>
      <c r="S1166" s="1">
        <v>5375</v>
      </c>
      <c r="T1166" s="1" t="s">
        <v>470</v>
      </c>
    </row>
    <row r="1167" spans="1:20" x14ac:dyDescent="0.25">
      <c r="A1167" t="s">
        <v>1180</v>
      </c>
      <c r="B1167" t="s">
        <v>241</v>
      </c>
      <c r="C1167" s="35">
        <v>30564</v>
      </c>
      <c r="D1167" s="1" t="str">
        <f>LEFT(PLAYERIDMAP[[#This Row],[PLAYERNAME]],FIND(" ",PLAYERIDMAP[[#This Row],[PLAYERNAME]],1))</f>
        <v xml:space="preserve">Chris </v>
      </c>
      <c r="E1167" s="1" t="str">
        <f>MID(PLAYERIDMAP[PLAYERNAME],FIND(" ",PLAYERIDMAP[PLAYERNAME],1)+1,255)</f>
        <v>Young</v>
      </c>
      <c r="F1167" t="s">
        <v>1050</v>
      </c>
      <c r="G1167" t="s">
        <v>1222</v>
      </c>
      <c r="H1167" s="2">
        <v>3882</v>
      </c>
      <c r="I1167">
        <v>455759</v>
      </c>
      <c r="J1167" t="s">
        <v>241</v>
      </c>
      <c r="K1167" s="1">
        <v>489811</v>
      </c>
      <c r="L1167" s="1" t="s">
        <v>5234</v>
      </c>
      <c r="M1167" s="1" t="s">
        <v>5235</v>
      </c>
      <c r="N1167" s="1" t="s">
        <v>5236</v>
      </c>
      <c r="O1167" s="1" t="s">
        <v>1180</v>
      </c>
      <c r="P1167" s="1">
        <v>7738</v>
      </c>
      <c r="Q1167" s="1" t="s">
        <v>5233</v>
      </c>
      <c r="R1167" s="1" t="s">
        <v>241</v>
      </c>
      <c r="S1167" s="1">
        <v>6514</v>
      </c>
      <c r="T1167" s="1" t="s">
        <v>241</v>
      </c>
    </row>
    <row r="1168" spans="1:20" x14ac:dyDescent="0.25">
      <c r="A1168" t="s">
        <v>2127</v>
      </c>
      <c r="B1168" t="s">
        <v>241</v>
      </c>
      <c r="C1168" s="35">
        <v>29000</v>
      </c>
      <c r="D1168" s="1" t="str">
        <f>LEFT(PLAYERIDMAP[[#This Row],[PLAYERNAME]],FIND(" ",PLAYERIDMAP[[#This Row],[PLAYERNAME]],1))</f>
        <v xml:space="preserve">Chris </v>
      </c>
      <c r="E1168" s="1" t="str">
        <f>MID(PLAYERIDMAP[PLAYERNAME],FIND(" ",PLAYERIDMAP[PLAYERNAME],1)+1,255)</f>
        <v>Young</v>
      </c>
      <c r="F1168" t="s">
        <v>1050</v>
      </c>
      <c r="G1168" t="s">
        <v>2163</v>
      </c>
      <c r="H1168" s="2">
        <v>3196</v>
      </c>
      <c r="I1168">
        <v>432934</v>
      </c>
      <c r="J1168" t="s">
        <v>241</v>
      </c>
      <c r="K1168" s="1">
        <v>517762</v>
      </c>
      <c r="L1168" s="1" t="s">
        <v>5230</v>
      </c>
      <c r="M1168" s="1" t="s">
        <v>5231</v>
      </c>
      <c r="N1168" s="1" t="s">
        <v>5232</v>
      </c>
      <c r="O1168" s="1" t="s">
        <v>2127</v>
      </c>
      <c r="P1168" s="1">
        <v>7412</v>
      </c>
      <c r="Q1168" s="1" t="s">
        <v>5233</v>
      </c>
      <c r="R1168" s="1" t="s">
        <v>241</v>
      </c>
      <c r="S1168" s="1">
        <v>6514</v>
      </c>
      <c r="T1168" s="1" t="s">
        <v>241</v>
      </c>
    </row>
    <row r="1169" spans="1:20" x14ac:dyDescent="0.25">
      <c r="A1169" t="s">
        <v>1193</v>
      </c>
      <c r="B1169" t="s">
        <v>279</v>
      </c>
      <c r="C1169" s="35">
        <v>31304</v>
      </c>
      <c r="D1169" s="1" t="str">
        <f>LEFT(PLAYERIDMAP[[#This Row],[PLAYERNAME]],FIND(" ",PLAYERIDMAP[[#This Row],[PLAYERNAME]],1))</f>
        <v xml:space="preserve">Delmon </v>
      </c>
      <c r="E1169" s="1" t="str">
        <f>MID(PLAYERIDMAP[PLAYERNAME],FIND(" ",PLAYERIDMAP[PLAYERNAME],1)+1,255)</f>
        <v>Young</v>
      </c>
      <c r="F1169" t="s">
        <v>1054</v>
      </c>
      <c r="G1169" t="s">
        <v>1222</v>
      </c>
      <c r="H1169" s="2">
        <v>2140</v>
      </c>
      <c r="I1169">
        <v>430321</v>
      </c>
      <c r="J1169" t="s">
        <v>279</v>
      </c>
      <c r="K1169" s="1">
        <v>435069</v>
      </c>
      <c r="L1169" s="1" t="s">
        <v>279</v>
      </c>
      <c r="M1169" s="1" t="s">
        <v>5237</v>
      </c>
      <c r="N1169" s="1" t="s">
        <v>5238</v>
      </c>
      <c r="O1169" s="1" t="s">
        <v>1193</v>
      </c>
      <c r="P1169" s="1">
        <v>7467</v>
      </c>
      <c r="Q1169" s="1" t="s">
        <v>5239</v>
      </c>
      <c r="R1169" s="1" t="s">
        <v>279</v>
      </c>
      <c r="S1169" s="1">
        <v>6138</v>
      </c>
      <c r="T1169" s="1" t="s">
        <v>279</v>
      </c>
    </row>
    <row r="1170" spans="1:20" x14ac:dyDescent="0.25">
      <c r="A1170" t="s">
        <v>1228</v>
      </c>
      <c r="B1170" t="s">
        <v>131</v>
      </c>
      <c r="C1170" s="35">
        <v>31192</v>
      </c>
      <c r="D1170" s="1" t="str">
        <f>LEFT(PLAYERIDMAP[[#This Row],[PLAYERNAME]],FIND(" ",PLAYERIDMAP[[#This Row],[PLAYERNAME]],1))</f>
        <v xml:space="preserve">Eric </v>
      </c>
      <c r="E1170" s="1" t="str">
        <f>MID(PLAYERIDMAP[PLAYERNAME],FIND(" ",PLAYERIDMAP[PLAYERNAME],1)+1,255)</f>
        <v>Young Jr.</v>
      </c>
      <c r="F1170" t="s">
        <v>1050</v>
      </c>
      <c r="G1170" t="s">
        <v>1222</v>
      </c>
      <c r="H1170" s="2">
        <v>7158</v>
      </c>
      <c r="I1170">
        <v>458913</v>
      </c>
      <c r="J1170" t="s">
        <v>5240</v>
      </c>
      <c r="K1170" s="1">
        <v>548875</v>
      </c>
      <c r="L1170" s="1" t="s">
        <v>5240</v>
      </c>
      <c r="M1170" s="1" t="s">
        <v>5241</v>
      </c>
      <c r="N1170" s="1" t="s">
        <v>5242</v>
      </c>
      <c r="O1170" s="1" t="s">
        <v>1228</v>
      </c>
      <c r="P1170" s="1">
        <v>8399</v>
      </c>
      <c r="Q1170" s="1" t="s">
        <v>5243</v>
      </c>
      <c r="R1170" s="1" t="s">
        <v>5240</v>
      </c>
      <c r="S1170" s="1">
        <v>29759</v>
      </c>
      <c r="T1170" s="1" t="s">
        <v>131</v>
      </c>
    </row>
    <row r="1171" spans="1:20" x14ac:dyDescent="0.25">
      <c r="A1171" t="s">
        <v>1140</v>
      </c>
      <c r="B1171" t="s">
        <v>5244</v>
      </c>
      <c r="C1171" s="35">
        <v>30227</v>
      </c>
      <c r="D1171" s="1" t="str">
        <f>LEFT(PLAYERIDMAP[[#This Row],[PLAYERNAME]],FIND(" ",PLAYERIDMAP[[#This Row],[PLAYERNAME]],1))</f>
        <v xml:space="preserve">Matt </v>
      </c>
      <c r="E1171" s="1" t="str">
        <f>MID(PLAYERIDMAP[PLAYERNAME],FIND(" ",PLAYERIDMAP[PLAYERNAME],1)+1,255)</f>
        <v>Young</v>
      </c>
      <c r="F1171" t="s">
        <v>1030</v>
      </c>
      <c r="G1171" t="s">
        <v>1222</v>
      </c>
      <c r="H1171" s="2">
        <v>8989</v>
      </c>
      <c r="I1171">
        <v>457568</v>
      </c>
      <c r="J1171" t="s">
        <v>5244</v>
      </c>
      <c r="K1171" s="1">
        <v>1665622</v>
      </c>
      <c r="L1171" s="1" t="s">
        <v>5244</v>
      </c>
      <c r="M1171" s="3" t="s">
        <v>2205</v>
      </c>
      <c r="N1171" s="1" t="s">
        <v>5245</v>
      </c>
      <c r="O1171" s="1" t="s">
        <v>1140</v>
      </c>
      <c r="P1171" s="1">
        <v>8886</v>
      </c>
      <c r="Q1171" s="1" t="s">
        <v>5246</v>
      </c>
      <c r="R1171" s="1" t="s">
        <v>5244</v>
      </c>
      <c r="S1171" s="1"/>
      <c r="T1171" s="1"/>
    </row>
    <row r="1172" spans="1:20" x14ac:dyDescent="0.25">
      <c r="A1172" t="s">
        <v>1509</v>
      </c>
      <c r="B1172" t="s">
        <v>215</v>
      </c>
      <c r="C1172" s="35">
        <v>28052</v>
      </c>
      <c r="D1172" s="1" t="str">
        <f>LEFT(PLAYERIDMAP[[#This Row],[PLAYERNAME]],FIND(" ",PLAYERIDMAP[[#This Row],[PLAYERNAME]],1))</f>
        <v xml:space="preserve">Michael </v>
      </c>
      <c r="E1172" s="1" t="str">
        <f>MID(PLAYERIDMAP[PLAYERNAME],FIND(" ",PLAYERIDMAP[PLAYERNAME],1)+1,255)</f>
        <v>Young</v>
      </c>
      <c r="F1172" t="s">
        <v>1054</v>
      </c>
      <c r="G1172" t="s">
        <v>4</v>
      </c>
      <c r="H1172" s="2">
        <v>1286</v>
      </c>
      <c r="I1172">
        <v>276545</v>
      </c>
      <c r="J1172" t="s">
        <v>215</v>
      </c>
      <c r="K1172" s="1">
        <v>132692</v>
      </c>
      <c r="L1172" s="1" t="s">
        <v>215</v>
      </c>
      <c r="M1172" s="1" t="s">
        <v>5247</v>
      </c>
      <c r="N1172" s="1" t="s">
        <v>5248</v>
      </c>
      <c r="O1172" s="1" t="s">
        <v>1509</v>
      </c>
      <c r="P1172" s="1">
        <v>6613</v>
      </c>
      <c r="Q1172" s="1" t="s">
        <v>5249</v>
      </c>
      <c r="R1172" s="1" t="s">
        <v>215</v>
      </c>
      <c r="S1172" s="1">
        <v>4566</v>
      </c>
      <c r="T1172" s="1" t="s">
        <v>215</v>
      </c>
    </row>
    <row r="1173" spans="1:20" x14ac:dyDescent="0.25">
      <c r="A1173" t="s">
        <v>1954</v>
      </c>
      <c r="B1173" t="s">
        <v>631</v>
      </c>
      <c r="C1173" s="35">
        <v>29138</v>
      </c>
      <c r="D1173" s="1" t="str">
        <f>LEFT(PLAYERIDMAP[[#This Row],[PLAYERNAME]],FIND(" ",PLAYERIDMAP[[#This Row],[PLAYERNAME]],1))</f>
        <v xml:space="preserve">Brad </v>
      </c>
      <c r="E1173" s="1" t="str">
        <f>MID(PLAYERIDMAP[PLAYERNAME],FIND(" ",PLAYERIDMAP[PLAYERNAME],1)+1,255)</f>
        <v>Ziegler</v>
      </c>
      <c r="F1173" t="s">
        <v>1042</v>
      </c>
      <c r="G1173" t="s">
        <v>2163</v>
      </c>
      <c r="H1173" s="2">
        <v>7293</v>
      </c>
      <c r="I1173">
        <v>446899</v>
      </c>
      <c r="J1173" t="s">
        <v>631</v>
      </c>
      <c r="K1173" s="1">
        <v>1208774</v>
      </c>
      <c r="L1173" s="1" t="s">
        <v>631</v>
      </c>
      <c r="M1173" s="1" t="s">
        <v>5250</v>
      </c>
      <c r="N1173" s="1" t="s">
        <v>5251</v>
      </c>
      <c r="O1173" s="1" t="s">
        <v>1954</v>
      </c>
      <c r="P1173" s="1">
        <v>8262</v>
      </c>
      <c r="Q1173" s="1" t="s">
        <v>5252</v>
      </c>
      <c r="R1173" s="1" t="s">
        <v>631</v>
      </c>
      <c r="S1173" s="1">
        <v>29147</v>
      </c>
      <c r="T1173" s="1" t="s">
        <v>631</v>
      </c>
    </row>
    <row r="1174" spans="1:20" x14ac:dyDescent="0.25">
      <c r="A1174" t="s">
        <v>1666</v>
      </c>
      <c r="B1174" t="s">
        <v>562</v>
      </c>
      <c r="C1174" s="35">
        <v>31555</v>
      </c>
      <c r="D1174" s="1" t="str">
        <f>LEFT(PLAYERIDMAP[[#This Row],[PLAYERNAME]],FIND(" ",PLAYERIDMAP[[#This Row],[PLAYERNAME]],1))</f>
        <v xml:space="preserve">Jordan </v>
      </c>
      <c r="E1174" s="1" t="str">
        <f>MID(PLAYERIDMAP[PLAYERNAME],FIND(" ",PLAYERIDMAP[PLAYERNAME],1)+1,255)</f>
        <v>Zimmermann</v>
      </c>
      <c r="F1174" t="s">
        <v>1043</v>
      </c>
      <c r="G1174" t="s">
        <v>2163</v>
      </c>
      <c r="H1174" s="2">
        <v>4505</v>
      </c>
      <c r="I1174">
        <v>519455</v>
      </c>
      <c r="J1174" t="s">
        <v>562</v>
      </c>
      <c r="K1174" s="1">
        <v>1619230</v>
      </c>
      <c r="L1174" s="1" t="s">
        <v>562</v>
      </c>
      <c r="M1174" s="1" t="s">
        <v>5253</v>
      </c>
      <c r="N1174" s="1" t="s">
        <v>5254</v>
      </c>
      <c r="O1174" s="1" t="s">
        <v>1666</v>
      </c>
      <c r="P1174" s="1">
        <v>8400</v>
      </c>
      <c r="Q1174" s="1" t="s">
        <v>5255</v>
      </c>
      <c r="R1174" s="1" t="s">
        <v>562</v>
      </c>
      <c r="S1174" s="1">
        <v>30209</v>
      </c>
      <c r="T1174" s="1" t="s">
        <v>562</v>
      </c>
    </row>
    <row r="1175" spans="1:20" x14ac:dyDescent="0.25">
      <c r="A1175" t="s">
        <v>1234</v>
      </c>
      <c r="B1175" t="s">
        <v>63</v>
      </c>
      <c r="C1175" s="35">
        <v>30953</v>
      </c>
      <c r="D1175" s="1" t="str">
        <f>LEFT(PLAYERIDMAP[[#This Row],[PLAYERNAME]],FIND(" ",PLAYERIDMAP[[#This Row],[PLAYERNAME]],1))</f>
        <v xml:space="preserve">Ryan </v>
      </c>
      <c r="E1175" s="1" t="str">
        <f>MID(PLAYERIDMAP[PLAYERNAME],FIND(" ",PLAYERIDMAP[PLAYERNAME],1)+1,255)</f>
        <v>Zimmerman</v>
      </c>
      <c r="F1175" t="s">
        <v>1043</v>
      </c>
      <c r="G1175" t="s">
        <v>6</v>
      </c>
      <c r="H1175" s="2">
        <v>4220</v>
      </c>
      <c r="I1175">
        <v>475582</v>
      </c>
      <c r="J1175" t="s">
        <v>63</v>
      </c>
      <c r="K1175" s="1">
        <v>564270</v>
      </c>
      <c r="L1175" s="1" t="s">
        <v>63</v>
      </c>
      <c r="M1175" s="1" t="s">
        <v>5256</v>
      </c>
      <c r="N1175" s="1" t="s">
        <v>5257</v>
      </c>
      <c r="O1175" s="1" t="s">
        <v>1234</v>
      </c>
      <c r="P1175" s="1">
        <v>7627</v>
      </c>
      <c r="Q1175" s="1" t="s">
        <v>5258</v>
      </c>
      <c r="R1175" s="1" t="s">
        <v>63</v>
      </c>
      <c r="S1175" s="1">
        <v>6389</v>
      </c>
      <c r="T1175" s="1" t="s">
        <v>63</v>
      </c>
    </row>
    <row r="1176" spans="1:20" x14ac:dyDescent="0.25">
      <c r="A1176" t="s">
        <v>1898</v>
      </c>
      <c r="B1176" t="s">
        <v>1023</v>
      </c>
      <c r="C1176" s="35">
        <v>28623</v>
      </c>
      <c r="D1176" s="1" t="str">
        <f>LEFT(PLAYERIDMAP[[#This Row],[PLAYERNAME]],FIND(" ",PLAYERIDMAP[[#This Row],[PLAYERNAME]],1))</f>
        <v xml:space="preserve">Barry </v>
      </c>
      <c r="E1176" s="1" t="str">
        <f>MID(PLAYERIDMAP[PLAYERNAME],FIND(" ",PLAYERIDMAP[PLAYERNAME],1)+1,255)</f>
        <v>Zito</v>
      </c>
      <c r="F1176" t="s">
        <v>13</v>
      </c>
      <c r="G1176" t="s">
        <v>2163</v>
      </c>
      <c r="H1176" s="2">
        <v>944</v>
      </c>
      <c r="I1176">
        <v>217096</v>
      </c>
      <c r="J1176" t="s">
        <v>1023</v>
      </c>
      <c r="K1176" s="1">
        <v>174962</v>
      </c>
      <c r="L1176" s="1" t="s">
        <v>1023</v>
      </c>
      <c r="M1176" s="1" t="s">
        <v>5259</v>
      </c>
      <c r="N1176" s="1" t="s">
        <v>5260</v>
      </c>
      <c r="O1176" s="1" t="s">
        <v>1898</v>
      </c>
      <c r="P1176" s="1">
        <v>6394</v>
      </c>
      <c r="Q1176" s="1" t="s">
        <v>5261</v>
      </c>
      <c r="R1176" s="1" t="s">
        <v>1023</v>
      </c>
      <c r="S1176" s="1">
        <v>4233</v>
      </c>
      <c r="T1176" s="1" t="s">
        <v>1023</v>
      </c>
    </row>
    <row r="1177" spans="1:20" x14ac:dyDescent="0.25">
      <c r="A1177" t="s">
        <v>1239</v>
      </c>
      <c r="B1177" t="s">
        <v>85</v>
      </c>
      <c r="C1177" s="35">
        <v>29732</v>
      </c>
      <c r="D1177" s="1" t="str">
        <f>LEFT(PLAYERIDMAP[[#This Row],[PLAYERNAME]],FIND(" ",PLAYERIDMAP[[#This Row],[PLAYERNAME]],1))</f>
        <v xml:space="preserve">Ben </v>
      </c>
      <c r="E1177" s="1" t="str">
        <f>MID(PLAYERIDMAP[PLAYERNAME],FIND(" ",PLAYERIDMAP[PLAYERNAME],1)+1,255)</f>
        <v>Zobrist</v>
      </c>
      <c r="F1177" t="s">
        <v>1039</v>
      </c>
      <c r="G1177" t="s">
        <v>1219</v>
      </c>
      <c r="H1177" s="2">
        <v>7435</v>
      </c>
      <c r="I1177">
        <v>450314</v>
      </c>
      <c r="J1177" t="s">
        <v>85</v>
      </c>
      <c r="K1177" s="1">
        <v>1099014</v>
      </c>
      <c r="L1177" s="1" t="s">
        <v>85</v>
      </c>
      <c r="M1177" s="1" t="s">
        <v>5262</v>
      </c>
      <c r="N1177" s="1" t="s">
        <v>5263</v>
      </c>
      <c r="O1177" s="1" t="s">
        <v>1239</v>
      </c>
      <c r="P1177" s="1">
        <v>7829</v>
      </c>
      <c r="Q1177" s="1" t="s">
        <v>5264</v>
      </c>
      <c r="R1177" s="1" t="s">
        <v>85</v>
      </c>
      <c r="S1177" s="1">
        <v>28536</v>
      </c>
      <c r="T1177" s="1" t="s">
        <v>85</v>
      </c>
    </row>
    <row r="1178" spans="1:20" x14ac:dyDescent="0.25">
      <c r="A1178" t="s">
        <v>1074</v>
      </c>
      <c r="B1178" t="s">
        <v>5265</v>
      </c>
      <c r="C1178" s="35">
        <v>33322</v>
      </c>
      <c r="D1178" s="1" t="str">
        <f>LEFT(PLAYERIDMAP[[#This Row],[PLAYERNAME]],FIND(" ",PLAYERIDMAP[[#This Row],[PLAYERNAME]],1))</f>
        <v xml:space="preserve">Michael </v>
      </c>
      <c r="E1178" s="1" t="str">
        <f>MID(PLAYERIDMAP[PLAYERNAME],FIND(" ",PLAYERIDMAP[PLAYERNAME],1)+1,255)</f>
        <v>Zunino</v>
      </c>
      <c r="F1178" t="s">
        <v>1049</v>
      </c>
      <c r="G1178" t="s">
        <v>1215</v>
      </c>
      <c r="H1178" s="2">
        <v>13265</v>
      </c>
      <c r="I1178">
        <v>572287</v>
      </c>
      <c r="J1178" t="s">
        <v>5266</v>
      </c>
      <c r="K1178" s="1">
        <v>2000025</v>
      </c>
      <c r="L1178" s="1" t="s">
        <v>5266</v>
      </c>
      <c r="M1178" s="3" t="s">
        <v>2205</v>
      </c>
      <c r="N1178" s="3" t="s">
        <v>2205</v>
      </c>
      <c r="O1178" s="3" t="s">
        <v>2205</v>
      </c>
      <c r="P1178" s="1">
        <v>9322</v>
      </c>
      <c r="Q1178" s="3" t="s">
        <v>2205</v>
      </c>
      <c r="R1178" s="1" t="s">
        <v>5266</v>
      </c>
      <c r="S1178" s="1">
        <v>32657</v>
      </c>
      <c r="T1178" s="1" t="s">
        <v>5266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PROJECTIONS=&gt;</vt:lpstr>
      <vt:lpstr>Hitters</vt:lpstr>
      <vt:lpstr>Pitchers</vt:lpstr>
      <vt:lpstr>RANKINGS=&gt;</vt:lpstr>
      <vt:lpstr>Hitter Ranks</vt:lpstr>
      <vt:lpstr>Pitcher Ranks</vt:lpstr>
      <vt:lpstr>SETTINGS=&gt;</vt:lpstr>
      <vt:lpstr>Replacement Level</vt:lpstr>
      <vt:lpstr>PLAYERIDMAP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brent.franey</dc:creator>
  <cp:lastModifiedBy>Tanner.Bell</cp:lastModifiedBy>
  <dcterms:created xsi:type="dcterms:W3CDTF">2013-03-06T04:15:16Z</dcterms:created>
  <dcterms:modified xsi:type="dcterms:W3CDTF">2013-12-24T12:27:41Z</dcterms:modified>
</cp:coreProperties>
</file>