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 codeName="ThisWorkbook" defaultThemeVersion="124226"/>
  <xr:revisionPtr revIDLastSave="0" documentId="13_ncr:1_{6BBB0555-378A-4D95-89CF-3B0DB81EF846}" xr6:coauthVersionLast="45" xr6:coauthVersionMax="45" xr10:uidLastSave="{00000000-0000-0000-0000-000000000000}"/>
  <bookViews>
    <workbookView xWindow="-120" yWindow="-120" windowWidth="29040" windowHeight="15225" tabRatio="825" xr2:uid="{00000000-000D-0000-FFFF-FFFF00000000}"/>
  </bookViews>
  <sheets>
    <sheet name="ANSWER THESE QUESTIONS FIRST" sheetId="1" r:id="rId1"/>
    <sheet name="Drop Down Menu" sheetId="4" state="hidden" r:id="rId2"/>
    <sheet name="SGP CALCULATIONS" sheetId="22" r:id="rId3"/>
    <sheet name="ENTER STATS IN THESE TABS=&gt;" sheetId="18" r:id="rId4"/>
    <sheet name="Historical Final Standings" sheetId="21" r:id="rId5"/>
    <sheet name="HitterStat1" sheetId="2" r:id="rId6"/>
    <sheet name="HitterStat2" sheetId="7" r:id="rId7"/>
    <sheet name="HitterStat3" sheetId="8" r:id="rId8"/>
    <sheet name="HitterStat4" sheetId="9" r:id="rId9"/>
    <sheet name="HitterStat5" sheetId="10" r:id="rId10"/>
    <sheet name="HitterStat6" sheetId="11" r:id="rId11"/>
    <sheet name="HitterStat7" sheetId="23" r:id="rId12"/>
    <sheet name="HitterStat8" sheetId="24" r:id="rId13"/>
    <sheet name="PitcherStat1" sheetId="12" r:id="rId14"/>
    <sheet name="PitcherStat2" sheetId="13" r:id="rId15"/>
    <sheet name="PitcherStat3" sheetId="14" r:id="rId16"/>
    <sheet name="PitcherStat4" sheetId="16" r:id="rId17"/>
    <sheet name="PitcherStat5" sheetId="15" r:id="rId18"/>
    <sheet name="PitcherStat6" sheetId="17" r:id="rId19"/>
    <sheet name="PitcherStat7" sheetId="25" r:id="rId20"/>
    <sheet name="PitcherStat8" sheetId="26" r:id="rId21"/>
  </sheets>
  <definedNames>
    <definedName name="CURRENT_YEAR">tbl_YEARS[Year]</definedName>
    <definedName name="HIT_STATS">tbl_HITTERS[HitterStats]</definedName>
    <definedName name="NUM_TEAMS">tbl_TEAMS[TeamsInLeague]</definedName>
    <definedName name="NUM_YEARS">tbl_YEARSDATA[YearsData]</definedName>
    <definedName name="PITCH_STATS">tbl_PITCHERS[PitcherStats]</definedName>
    <definedName name="YEAR">tbl_YEARS[Year]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22" l="1"/>
  <c r="A16" i="22"/>
  <c r="A15" i="22"/>
  <c r="A14" i="22"/>
  <c r="A3" i="22"/>
  <c r="A4" i="22" s="1"/>
  <c r="A5" i="22" l="1"/>
  <c r="A6" i="22" s="1"/>
  <c r="A7" i="22" s="1"/>
  <c r="A8" i="22" s="1"/>
  <c r="A9" i="22" s="1"/>
  <c r="A10" i="22" s="1"/>
  <c r="A11" i="22" s="1"/>
  <c r="A12" i="22" s="1"/>
  <c r="A13" i="22" s="1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6" i="17"/>
  <c r="P4" i="22" s="1"/>
  <c r="L7" i="17"/>
  <c r="P5" i="22" s="1"/>
  <c r="L8" i="17"/>
  <c r="P6" i="22" s="1"/>
  <c r="L9" i="17"/>
  <c r="P7" i="22" s="1"/>
  <c r="L10" i="17"/>
  <c r="P8" i="22" s="1"/>
  <c r="L11" i="17"/>
  <c r="P9" i="22" s="1"/>
  <c r="L12" i="17"/>
  <c r="P10" i="22" s="1"/>
  <c r="L13" i="17"/>
  <c r="P11" i="22" s="1"/>
  <c r="L14" i="17"/>
  <c r="P12" i="22" s="1"/>
  <c r="L15" i="17"/>
  <c r="P13" i="22" s="1"/>
  <c r="L16" i="17"/>
  <c r="P14" i="22" s="1"/>
  <c r="L17" i="17"/>
  <c r="P15" i="22" s="1"/>
  <c r="L18" i="17"/>
  <c r="P16" i="22" s="1"/>
  <c r="L19" i="17"/>
  <c r="P17" i="22" s="1"/>
  <c r="L6" i="25"/>
  <c r="Q4" i="22" s="1"/>
  <c r="L7" i="25"/>
  <c r="Q5" i="22" s="1"/>
  <c r="L8" i="25"/>
  <c r="Q6" i="22" s="1"/>
  <c r="L9" i="25"/>
  <c r="Q7" i="22" s="1"/>
  <c r="L10" i="25"/>
  <c r="Q8" i="22" s="1"/>
  <c r="L11" i="25"/>
  <c r="Q9" i="22" s="1"/>
  <c r="L12" i="25"/>
  <c r="Q10" i="22" s="1"/>
  <c r="L13" i="25"/>
  <c r="Q11" i="22" s="1"/>
  <c r="L14" i="25"/>
  <c r="Q12" i="22" s="1"/>
  <c r="L15" i="25"/>
  <c r="Q13" i="22" s="1"/>
  <c r="L16" i="25"/>
  <c r="Q14" i="22" s="1"/>
  <c r="L17" i="25"/>
  <c r="Q15" i="22" s="1"/>
  <c r="L18" i="25"/>
  <c r="Q16" i="22" s="1"/>
  <c r="L19" i="25"/>
  <c r="Q17" i="22" s="1"/>
  <c r="L6" i="26"/>
  <c r="R4" i="22" s="1"/>
  <c r="L7" i="26"/>
  <c r="R5" i="22" s="1"/>
  <c r="L8" i="26"/>
  <c r="R6" i="22" s="1"/>
  <c r="L9" i="26"/>
  <c r="R7" i="22" s="1"/>
  <c r="L10" i="26"/>
  <c r="R8" i="22" s="1"/>
  <c r="L11" i="26"/>
  <c r="R9" i="22" s="1"/>
  <c r="L12" i="26"/>
  <c r="R10" i="22" s="1"/>
  <c r="L13" i="26"/>
  <c r="R11" i="22" s="1"/>
  <c r="L14" i="26"/>
  <c r="R12" i="22" s="1"/>
  <c r="L15" i="26"/>
  <c r="R13" i="22" s="1"/>
  <c r="L16" i="26"/>
  <c r="R14" i="22" s="1"/>
  <c r="L17" i="26"/>
  <c r="R15" i="22" s="1"/>
  <c r="L18" i="26"/>
  <c r="R16" i="22" s="1"/>
  <c r="L19" i="26"/>
  <c r="R17" i="22" s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5" i="7"/>
  <c r="L5" i="8"/>
  <c r="L5" i="9"/>
  <c r="L5" i="10"/>
  <c r="L5" i="11"/>
  <c r="L5" i="23"/>
  <c r="L5" i="24"/>
  <c r="L5" i="12"/>
  <c r="L5" i="13"/>
  <c r="L5" i="14"/>
  <c r="L5" i="16"/>
  <c r="L5" i="15"/>
  <c r="L5" i="17"/>
  <c r="L5" i="25"/>
  <c r="Q3" i="22" s="1"/>
  <c r="L5" i="26"/>
  <c r="R3" i="22" s="1"/>
  <c r="L5" i="2"/>
  <c r="L6" i="21"/>
  <c r="B4" i="22" s="1"/>
  <c r="L7" i="21"/>
  <c r="B5" i="22" s="1"/>
  <c r="L8" i="21"/>
  <c r="B6" i="22" s="1"/>
  <c r="L9" i="21"/>
  <c r="B7" i="22" s="1"/>
  <c r="L10" i="21"/>
  <c r="B8" i="22" s="1"/>
  <c r="L11" i="21"/>
  <c r="B9" i="22" s="1"/>
  <c r="L12" i="21"/>
  <c r="B10" i="22" s="1"/>
  <c r="L13" i="21"/>
  <c r="B11" i="22" s="1"/>
  <c r="L14" i="21"/>
  <c r="B12" i="22" s="1"/>
  <c r="L15" i="21"/>
  <c r="B13" i="22" s="1"/>
  <c r="L16" i="21"/>
  <c r="B14" i="22" s="1"/>
  <c r="L17" i="21"/>
  <c r="B15" i="22" s="1"/>
  <c r="L18" i="21"/>
  <c r="B16" i="22" s="1"/>
  <c r="L19" i="21"/>
  <c r="B17" i="22" s="1"/>
  <c r="L5" i="21"/>
  <c r="B3" i="22" s="1"/>
  <c r="R19" i="22" l="1"/>
  <c r="Q19" i="22"/>
  <c r="F12" i="22"/>
  <c r="J12" i="22"/>
  <c r="N12" i="22"/>
  <c r="O15" i="22"/>
  <c r="D16" i="22"/>
  <c r="N16" i="22"/>
  <c r="C17" i="22"/>
  <c r="J17" i="22"/>
  <c r="L12" i="22"/>
  <c r="L13" i="22"/>
  <c r="L14" i="22"/>
  <c r="L15" i="22"/>
  <c r="L16" i="22"/>
  <c r="M12" i="22"/>
  <c r="M13" i="22"/>
  <c r="M14" i="22"/>
  <c r="M15" i="22"/>
  <c r="M16" i="22"/>
  <c r="N13" i="22"/>
  <c r="N14" i="22"/>
  <c r="N15" i="22"/>
  <c r="O12" i="22"/>
  <c r="O13" i="22"/>
  <c r="O14" i="22"/>
  <c r="O16" i="22"/>
  <c r="K12" i="22"/>
  <c r="K13" i="22"/>
  <c r="K14" i="22"/>
  <c r="K15" i="22"/>
  <c r="K16" i="22"/>
  <c r="A19" i="13"/>
  <c r="A19" i="14"/>
  <c r="A19" i="16"/>
  <c r="A19" i="15"/>
  <c r="A19" i="17"/>
  <c r="A19" i="25"/>
  <c r="A19" i="26"/>
  <c r="A19" i="12"/>
  <c r="A18" i="13"/>
  <c r="A18" i="14"/>
  <c r="A18" i="16"/>
  <c r="A18" i="15"/>
  <c r="A18" i="17"/>
  <c r="A18" i="25"/>
  <c r="A18" i="26"/>
  <c r="A18" i="12"/>
  <c r="A17" i="13"/>
  <c r="A17" i="14"/>
  <c r="A17" i="16"/>
  <c r="A17" i="15"/>
  <c r="A17" i="17"/>
  <c r="A17" i="25"/>
  <c r="A17" i="26"/>
  <c r="A17" i="12"/>
  <c r="A16" i="13"/>
  <c r="A16" i="14"/>
  <c r="A16" i="16"/>
  <c r="A16" i="15"/>
  <c r="A16" i="17"/>
  <c r="A16" i="25"/>
  <c r="A16" i="26"/>
  <c r="A16" i="12"/>
  <c r="A15" i="13"/>
  <c r="A15" i="14"/>
  <c r="A15" i="16"/>
  <c r="A15" i="15"/>
  <c r="A15" i="17"/>
  <c r="A15" i="25"/>
  <c r="A15" i="26"/>
  <c r="A15" i="12"/>
  <c r="A14" i="13"/>
  <c r="A14" i="14"/>
  <c r="A14" i="16"/>
  <c r="A14" i="15"/>
  <c r="A14" i="17"/>
  <c r="A14" i="25"/>
  <c r="A14" i="26"/>
  <c r="A14" i="12"/>
  <c r="D13" i="22"/>
  <c r="D14" i="22"/>
  <c r="D15" i="22"/>
  <c r="D17" i="22"/>
  <c r="E13" i="22"/>
  <c r="E14" i="22"/>
  <c r="E15" i="22"/>
  <c r="E16" i="22"/>
  <c r="E17" i="22"/>
  <c r="F13" i="22"/>
  <c r="F14" i="22"/>
  <c r="F15" i="22"/>
  <c r="F16" i="22"/>
  <c r="F17" i="22"/>
  <c r="G13" i="22"/>
  <c r="G14" i="22"/>
  <c r="G15" i="22"/>
  <c r="G16" i="22"/>
  <c r="G17" i="22"/>
  <c r="H13" i="22"/>
  <c r="H14" i="22"/>
  <c r="H15" i="22"/>
  <c r="H16" i="22"/>
  <c r="H17" i="22"/>
  <c r="I13" i="22"/>
  <c r="I14" i="22"/>
  <c r="I15" i="22"/>
  <c r="I16" i="22"/>
  <c r="I17" i="22"/>
  <c r="J13" i="22"/>
  <c r="J14" i="22"/>
  <c r="J15" i="22"/>
  <c r="J16" i="22"/>
  <c r="C13" i="22"/>
  <c r="C14" i="22"/>
  <c r="C15" i="22"/>
  <c r="C16" i="22"/>
  <c r="D12" i="22"/>
  <c r="E12" i="22"/>
  <c r="G12" i="22"/>
  <c r="H12" i="22"/>
  <c r="I12" i="22"/>
  <c r="C12" i="22"/>
  <c r="A19" i="2"/>
  <c r="A19" i="7"/>
  <c r="A19" i="8"/>
  <c r="A19" i="9"/>
  <c r="A19" i="10"/>
  <c r="A19" i="11"/>
  <c r="A19" i="23"/>
  <c r="A19" i="24"/>
  <c r="A18" i="2"/>
  <c r="A18" i="7"/>
  <c r="A18" i="8"/>
  <c r="A18" i="9"/>
  <c r="A18" i="10"/>
  <c r="A18" i="11"/>
  <c r="A18" i="23"/>
  <c r="A18" i="24"/>
  <c r="A17" i="2"/>
  <c r="A17" i="7"/>
  <c r="A17" i="8"/>
  <c r="A17" i="9"/>
  <c r="A17" i="10"/>
  <c r="A17" i="11"/>
  <c r="A17" i="23"/>
  <c r="A17" i="24"/>
  <c r="A16" i="2"/>
  <c r="A16" i="7"/>
  <c r="A16" i="8"/>
  <c r="A16" i="9"/>
  <c r="A16" i="10"/>
  <c r="A16" i="11"/>
  <c r="A16" i="23"/>
  <c r="A16" i="24"/>
  <c r="A15" i="2"/>
  <c r="A15" i="7"/>
  <c r="A15" i="8"/>
  <c r="A15" i="9"/>
  <c r="A15" i="10"/>
  <c r="A15" i="11"/>
  <c r="A15" i="23"/>
  <c r="A15" i="24"/>
  <c r="A14" i="2"/>
  <c r="A14" i="7"/>
  <c r="A14" i="8"/>
  <c r="A14" i="9"/>
  <c r="A14" i="10"/>
  <c r="A14" i="11"/>
  <c r="A14" i="23"/>
  <c r="A14" i="24"/>
  <c r="R2" i="22" l="1"/>
  <c r="Q2" i="22"/>
  <c r="J2" i="22"/>
  <c r="I2" i="22"/>
  <c r="B2" i="26"/>
  <c r="B2" i="25"/>
  <c r="A13" i="26"/>
  <c r="A12" i="26"/>
  <c r="A11" i="26"/>
  <c r="A10" i="26"/>
  <c r="A9" i="26"/>
  <c r="A8" i="26"/>
  <c r="A7" i="26"/>
  <c r="A6" i="26"/>
  <c r="A5" i="26"/>
  <c r="B4" i="26"/>
  <c r="A13" i="25"/>
  <c r="A12" i="25"/>
  <c r="A11" i="25"/>
  <c r="A10" i="25"/>
  <c r="A9" i="25"/>
  <c r="A8" i="25"/>
  <c r="A7" i="25"/>
  <c r="A6" i="25"/>
  <c r="A5" i="25"/>
  <c r="B4" i="25"/>
  <c r="P2" i="22"/>
  <c r="J7" i="22"/>
  <c r="J11" i="22"/>
  <c r="I5" i="22"/>
  <c r="I7" i="22"/>
  <c r="I11" i="22"/>
  <c r="B2" i="24"/>
  <c r="A13" i="24"/>
  <c r="J10" i="22"/>
  <c r="A12" i="24"/>
  <c r="J9" i="22"/>
  <c r="A11" i="24"/>
  <c r="J8" i="22"/>
  <c r="A10" i="24"/>
  <c r="A9" i="24"/>
  <c r="J6" i="22"/>
  <c r="A8" i="24"/>
  <c r="J5" i="22"/>
  <c r="A7" i="24"/>
  <c r="J4" i="22"/>
  <c r="A6" i="24"/>
  <c r="J3" i="22"/>
  <c r="A5" i="24"/>
  <c r="B4" i="24"/>
  <c r="B2" i="23"/>
  <c r="A13" i="23"/>
  <c r="I10" i="22"/>
  <c r="A12" i="23"/>
  <c r="I9" i="22"/>
  <c r="A11" i="23"/>
  <c r="I8" i="22"/>
  <c r="A10" i="23"/>
  <c r="A9" i="23"/>
  <c r="I6" i="22"/>
  <c r="A8" i="23"/>
  <c r="A7" i="23"/>
  <c r="I4" i="22"/>
  <c r="A6" i="23"/>
  <c r="I3" i="22"/>
  <c r="A5" i="23"/>
  <c r="B4" i="23"/>
  <c r="H2" i="22"/>
  <c r="J19" i="22" l="1"/>
  <c r="I19" i="22"/>
  <c r="O2" i="22"/>
  <c r="N2" i="22"/>
  <c r="M2" i="22"/>
  <c r="L2" i="22"/>
  <c r="K2" i="22"/>
  <c r="G2" i="22"/>
  <c r="F2" i="22"/>
  <c r="E2" i="22"/>
  <c r="D2" i="22"/>
  <c r="C2" i="22"/>
  <c r="A13" i="17"/>
  <c r="A12" i="17"/>
  <c r="A11" i="17"/>
  <c r="A10" i="17"/>
  <c r="A9" i="17"/>
  <c r="A8" i="17"/>
  <c r="A7" i="17"/>
  <c r="A6" i="17"/>
  <c r="A5" i="17"/>
  <c r="A13" i="15"/>
  <c r="A12" i="15"/>
  <c r="A11" i="15"/>
  <c r="A10" i="15"/>
  <c r="A9" i="15"/>
  <c r="A8" i="15"/>
  <c r="A7" i="15"/>
  <c r="A6" i="15"/>
  <c r="A5" i="15"/>
  <c r="A13" i="16"/>
  <c r="A12" i="16"/>
  <c r="A11" i="16"/>
  <c r="A10" i="16"/>
  <c r="A9" i="16"/>
  <c r="A8" i="16"/>
  <c r="A7" i="16"/>
  <c r="A6" i="16"/>
  <c r="A5" i="16"/>
  <c r="A13" i="14"/>
  <c r="A12" i="14"/>
  <c r="A11" i="14"/>
  <c r="A10" i="14"/>
  <c r="A9" i="14"/>
  <c r="A8" i="14"/>
  <c r="A7" i="14"/>
  <c r="A6" i="14"/>
  <c r="A5" i="14"/>
  <c r="A13" i="13"/>
  <c r="A12" i="13"/>
  <c r="A11" i="13"/>
  <c r="A10" i="13"/>
  <c r="A9" i="13"/>
  <c r="A8" i="13"/>
  <c r="A7" i="13"/>
  <c r="A6" i="13"/>
  <c r="A5" i="13"/>
  <c r="A13" i="12"/>
  <c r="A12" i="12"/>
  <c r="A11" i="12"/>
  <c r="A10" i="12"/>
  <c r="A9" i="12"/>
  <c r="A8" i="12"/>
  <c r="A7" i="12"/>
  <c r="A6" i="12"/>
  <c r="A5" i="12"/>
  <c r="A13" i="11"/>
  <c r="A12" i="11"/>
  <c r="A11" i="11"/>
  <c r="A10" i="11"/>
  <c r="A9" i="11"/>
  <c r="A8" i="11"/>
  <c r="A7" i="11"/>
  <c r="A6" i="11"/>
  <c r="A5" i="11"/>
  <c r="A13" i="10"/>
  <c r="A12" i="10"/>
  <c r="A11" i="10"/>
  <c r="A10" i="10"/>
  <c r="A9" i="10"/>
  <c r="A8" i="10"/>
  <c r="A7" i="10"/>
  <c r="A6" i="10"/>
  <c r="A5" i="10"/>
  <c r="A13" i="9"/>
  <c r="A12" i="9"/>
  <c r="A11" i="9"/>
  <c r="A10" i="9"/>
  <c r="A9" i="9"/>
  <c r="A8" i="9"/>
  <c r="A7" i="9"/>
  <c r="A6" i="9"/>
  <c r="A5" i="9"/>
  <c r="A13" i="8"/>
  <c r="A12" i="8"/>
  <c r="A11" i="8"/>
  <c r="A10" i="8"/>
  <c r="A9" i="8"/>
  <c r="A8" i="8"/>
  <c r="A7" i="8"/>
  <c r="A6" i="8"/>
  <c r="A5" i="8"/>
  <c r="A13" i="7"/>
  <c r="A12" i="7"/>
  <c r="A11" i="7"/>
  <c r="A10" i="7"/>
  <c r="A9" i="7"/>
  <c r="A8" i="7"/>
  <c r="A7" i="7"/>
  <c r="A6" i="7"/>
  <c r="A5" i="7"/>
  <c r="A13" i="2"/>
  <c r="A12" i="2"/>
  <c r="A11" i="2"/>
  <c r="A10" i="2"/>
  <c r="A9" i="2"/>
  <c r="A8" i="2"/>
  <c r="A7" i="2"/>
  <c r="A6" i="2"/>
  <c r="A5" i="2"/>
  <c r="A12" i="21"/>
  <c r="A11" i="21"/>
  <c r="A10" i="21"/>
  <c r="A9" i="21"/>
  <c r="A8" i="21"/>
  <c r="A7" i="21"/>
  <c r="A6" i="21"/>
  <c r="A5" i="21"/>
  <c r="A19" i="21"/>
  <c r="A18" i="21"/>
  <c r="A17" i="21"/>
  <c r="A16" i="21"/>
  <c r="A15" i="21"/>
  <c r="A14" i="21"/>
  <c r="A13" i="21"/>
  <c r="B4" i="21"/>
  <c r="B4" i="9"/>
  <c r="B4" i="10"/>
  <c r="B4" i="11"/>
  <c r="B4" i="12"/>
  <c r="B4" i="13"/>
  <c r="B4" i="14"/>
  <c r="B4" i="16"/>
  <c r="B4" i="15"/>
  <c r="B4" i="17"/>
  <c r="B4" i="8"/>
  <c r="B4" i="7"/>
  <c r="B4" i="2"/>
  <c r="B2" i="17"/>
  <c r="B2" i="15"/>
  <c r="B2" i="16"/>
  <c r="B2" i="14"/>
  <c r="B2" i="13"/>
  <c r="B2" i="12"/>
  <c r="B2" i="11"/>
  <c r="B2" i="10"/>
  <c r="B2" i="9"/>
  <c r="B2" i="8"/>
  <c r="B2" i="7"/>
  <c r="N17" i="22"/>
  <c r="N11" i="22"/>
  <c r="N10" i="22"/>
  <c r="N9" i="22"/>
  <c r="N8" i="22"/>
  <c r="N7" i="22"/>
  <c r="N6" i="22"/>
  <c r="N5" i="22"/>
  <c r="N4" i="22"/>
  <c r="N3" i="22"/>
  <c r="O17" i="22"/>
  <c r="O11" i="22"/>
  <c r="O10" i="22"/>
  <c r="O9" i="22"/>
  <c r="O8" i="22"/>
  <c r="O7" i="22"/>
  <c r="O6" i="22"/>
  <c r="O5" i="22"/>
  <c r="O4" i="22"/>
  <c r="O3" i="22"/>
  <c r="M17" i="22"/>
  <c r="M11" i="22"/>
  <c r="M10" i="22"/>
  <c r="M9" i="22"/>
  <c r="M8" i="22"/>
  <c r="M7" i="22"/>
  <c r="M6" i="22"/>
  <c r="M5" i="22"/>
  <c r="M4" i="22"/>
  <c r="M3" i="22"/>
  <c r="L17" i="22"/>
  <c r="L11" i="22"/>
  <c r="L10" i="22"/>
  <c r="L9" i="22"/>
  <c r="L8" i="22"/>
  <c r="L7" i="22"/>
  <c r="L6" i="22"/>
  <c r="L5" i="22"/>
  <c r="L4" i="22"/>
  <c r="L3" i="22"/>
  <c r="K17" i="22"/>
  <c r="K11" i="22"/>
  <c r="K10" i="22"/>
  <c r="K9" i="22"/>
  <c r="K8" i="22"/>
  <c r="K7" i="22"/>
  <c r="K6" i="22"/>
  <c r="K5" i="22"/>
  <c r="K4" i="22"/>
  <c r="K3" i="22"/>
  <c r="H11" i="22"/>
  <c r="H10" i="22"/>
  <c r="H9" i="22"/>
  <c r="H8" i="22"/>
  <c r="H7" i="22"/>
  <c r="H6" i="22"/>
  <c r="H5" i="22"/>
  <c r="H4" i="22"/>
  <c r="H3" i="22"/>
  <c r="G11" i="22"/>
  <c r="G10" i="22"/>
  <c r="G9" i="22"/>
  <c r="G8" i="22"/>
  <c r="G7" i="22"/>
  <c r="G6" i="22"/>
  <c r="G5" i="22"/>
  <c r="G4" i="22"/>
  <c r="G3" i="22"/>
  <c r="F11" i="22"/>
  <c r="F10" i="22"/>
  <c r="F9" i="22"/>
  <c r="F8" i="22"/>
  <c r="F7" i="22"/>
  <c r="F6" i="22"/>
  <c r="F5" i="22"/>
  <c r="F4" i="22"/>
  <c r="F3" i="22"/>
  <c r="E11" i="22"/>
  <c r="E10" i="22"/>
  <c r="E9" i="22"/>
  <c r="E8" i="22"/>
  <c r="E7" i="22"/>
  <c r="E6" i="22"/>
  <c r="E5" i="22"/>
  <c r="E4" i="22"/>
  <c r="E3" i="22"/>
  <c r="D11" i="22"/>
  <c r="D10" i="22"/>
  <c r="D9" i="22"/>
  <c r="D8" i="22"/>
  <c r="D7" i="22"/>
  <c r="D6" i="22"/>
  <c r="D5" i="22"/>
  <c r="D4" i="22"/>
  <c r="D3" i="22"/>
  <c r="C4" i="22"/>
  <c r="C5" i="22"/>
  <c r="C6" i="22"/>
  <c r="C7" i="22"/>
  <c r="C8" i="22"/>
  <c r="C9" i="22"/>
  <c r="C10" i="22"/>
  <c r="C11" i="22"/>
  <c r="C3" i="22"/>
  <c r="B2" i="2"/>
  <c r="C19" i="22" l="1"/>
  <c r="L19" i="22"/>
  <c r="M19" i="22"/>
  <c r="M20" i="22" s="1"/>
  <c r="F19" i="22"/>
  <c r="F20" i="22" s="1"/>
  <c r="G19" i="22"/>
  <c r="G20" i="22" s="1"/>
  <c r="O19" i="22"/>
  <c r="O20" i="22" s="1"/>
  <c r="D19" i="22"/>
  <c r="D20" i="22" s="1"/>
  <c r="H19" i="22"/>
  <c r="H20" i="22" s="1"/>
  <c r="I20" i="22"/>
  <c r="E19" i="22"/>
  <c r="K19" i="22"/>
  <c r="K20" i="22" s="1"/>
  <c r="N19" i="22"/>
  <c r="N20" i="22" s="1"/>
  <c r="J20" i="22"/>
  <c r="P3" i="22"/>
  <c r="P19" i="22" s="1"/>
  <c r="P20" i="22" s="1"/>
  <c r="C4" i="25"/>
  <c r="C4" i="26"/>
  <c r="C4" i="24"/>
  <c r="C4" i="11"/>
  <c r="C4" i="7"/>
  <c r="C4" i="8"/>
  <c r="C4" i="23"/>
  <c r="C4" i="16"/>
  <c r="C4" i="14"/>
  <c r="C4" i="2"/>
  <c r="C4" i="17"/>
  <c r="C4" i="13"/>
  <c r="C4" i="9"/>
  <c r="C4" i="21"/>
  <c r="C4" i="10"/>
  <c r="C4" i="15"/>
  <c r="C4" i="12"/>
  <c r="E20" i="22" l="1"/>
  <c r="L20" i="22"/>
  <c r="Q20" i="22"/>
  <c r="R20" i="22"/>
  <c r="C20" i="22"/>
  <c r="D4" i="23"/>
  <c r="D4" i="24"/>
  <c r="D4" i="26"/>
  <c r="D4" i="25"/>
  <c r="D4" i="9"/>
  <c r="D4" i="13"/>
  <c r="D4" i="17"/>
  <c r="D4" i="7"/>
  <c r="D4" i="16"/>
  <c r="D4" i="8"/>
  <c r="D4" i="15"/>
  <c r="D4" i="2"/>
  <c r="D4" i="10"/>
  <c r="D4" i="14"/>
  <c r="D4" i="21"/>
  <c r="D4" i="11"/>
  <c r="D4" i="12"/>
  <c r="E4" i="26" l="1"/>
  <c r="E4" i="25"/>
  <c r="E4" i="23"/>
  <c r="E4" i="24"/>
  <c r="E4" i="9"/>
  <c r="E4" i="13"/>
  <c r="E4" i="17"/>
  <c r="E4" i="10"/>
  <c r="E4" i="21"/>
  <c r="E4" i="11"/>
  <c r="E4" i="8"/>
  <c r="E4" i="12"/>
  <c r="E4" i="15"/>
  <c r="E4" i="2"/>
  <c r="E4" i="14"/>
  <c r="E4" i="7"/>
  <c r="E4" i="16"/>
  <c r="F4" i="25" l="1"/>
  <c r="G4" i="25" s="1"/>
  <c r="H4" i="25" s="1"/>
  <c r="I4" i="25" s="1"/>
  <c r="J4" i="25" s="1"/>
  <c r="K4" i="25" s="1"/>
  <c r="F4" i="24"/>
  <c r="G4" i="24" s="1"/>
  <c r="H4" i="24" s="1"/>
  <c r="I4" i="24" s="1"/>
  <c r="J4" i="24" s="1"/>
  <c r="K4" i="24" s="1"/>
  <c r="F4" i="26"/>
  <c r="G4" i="26" s="1"/>
  <c r="H4" i="26" s="1"/>
  <c r="I4" i="26" s="1"/>
  <c r="J4" i="26" s="1"/>
  <c r="K4" i="26" s="1"/>
  <c r="F4" i="23"/>
  <c r="G4" i="23" s="1"/>
  <c r="H4" i="23" s="1"/>
  <c r="I4" i="23" s="1"/>
  <c r="J4" i="23" s="1"/>
  <c r="K4" i="23" s="1"/>
  <c r="F4" i="2"/>
  <c r="G4" i="2" s="1"/>
  <c r="H4" i="2" s="1"/>
  <c r="I4" i="2" s="1"/>
  <c r="J4" i="2" s="1"/>
  <c r="K4" i="2" s="1"/>
  <c r="F4" i="10"/>
  <c r="G4" i="10" s="1"/>
  <c r="H4" i="10" s="1"/>
  <c r="I4" i="10" s="1"/>
  <c r="J4" i="10" s="1"/>
  <c r="K4" i="10" s="1"/>
  <c r="F4" i="14"/>
  <c r="G4" i="14" s="1"/>
  <c r="H4" i="14" s="1"/>
  <c r="I4" i="14" s="1"/>
  <c r="J4" i="14" s="1"/>
  <c r="K4" i="14" s="1"/>
  <c r="F4" i="21"/>
  <c r="G4" i="21" s="1"/>
  <c r="H4" i="21" s="1"/>
  <c r="I4" i="21" s="1"/>
  <c r="J4" i="21" s="1"/>
  <c r="K4" i="21" s="1"/>
  <c r="F4" i="7"/>
  <c r="G4" i="7" s="1"/>
  <c r="H4" i="7" s="1"/>
  <c r="I4" i="7" s="1"/>
  <c r="J4" i="7" s="1"/>
  <c r="K4" i="7" s="1"/>
  <c r="F4" i="12"/>
  <c r="G4" i="12" s="1"/>
  <c r="H4" i="12" s="1"/>
  <c r="I4" i="12" s="1"/>
  <c r="J4" i="12" s="1"/>
  <c r="K4" i="12" s="1"/>
  <c r="F4" i="9"/>
  <c r="G4" i="9" s="1"/>
  <c r="H4" i="9" s="1"/>
  <c r="I4" i="9" s="1"/>
  <c r="J4" i="9" s="1"/>
  <c r="K4" i="9" s="1"/>
  <c r="F4" i="13"/>
  <c r="G4" i="13" s="1"/>
  <c r="H4" i="13" s="1"/>
  <c r="I4" i="13" s="1"/>
  <c r="J4" i="13" s="1"/>
  <c r="K4" i="13" s="1"/>
  <c r="F4" i="17"/>
  <c r="G4" i="17" s="1"/>
  <c r="H4" i="17" s="1"/>
  <c r="I4" i="17" s="1"/>
  <c r="J4" i="17" s="1"/>
  <c r="K4" i="17" s="1"/>
  <c r="F4" i="11"/>
  <c r="G4" i="11" s="1"/>
  <c r="H4" i="11" s="1"/>
  <c r="I4" i="11" s="1"/>
  <c r="J4" i="11" s="1"/>
  <c r="K4" i="11" s="1"/>
  <c r="F4" i="16"/>
  <c r="G4" i="16" s="1"/>
  <c r="H4" i="16" s="1"/>
  <c r="I4" i="16" s="1"/>
  <c r="J4" i="16" s="1"/>
  <c r="K4" i="16" s="1"/>
  <c r="F4" i="8"/>
  <c r="G4" i="8" s="1"/>
  <c r="H4" i="8" s="1"/>
  <c r="I4" i="8" s="1"/>
  <c r="J4" i="8" s="1"/>
  <c r="K4" i="8" s="1"/>
  <c r="F4" i="15"/>
  <c r="G4" i="15" s="1"/>
  <c r="H4" i="15" s="1"/>
  <c r="I4" i="15" s="1"/>
  <c r="J4" i="15" s="1"/>
  <c r="K4" i="15" s="1"/>
</calcChain>
</file>

<file path=xl/sharedStrings.xml><?xml version="1.0" encoding="utf-8"?>
<sst xmlns="http://schemas.openxmlformats.org/spreadsheetml/2006/main" count="168" uniqueCount="73">
  <si>
    <t>Category Name:</t>
  </si>
  <si>
    <t>Positions</t>
  </si>
  <si>
    <t>Set Up Questions</t>
  </si>
  <si>
    <t>How Many Teams Are In Your League?</t>
  </si>
  <si>
    <t>TeamsInLeague</t>
  </si>
  <si>
    <t>Batting Average</t>
  </si>
  <si>
    <t>Runs</t>
  </si>
  <si>
    <t>Home Runs</t>
  </si>
  <si>
    <t>RBI</t>
  </si>
  <si>
    <t>Stolen Bases</t>
  </si>
  <si>
    <t>On Base Percentage</t>
  </si>
  <si>
    <t>Hits</t>
  </si>
  <si>
    <t>Walks</t>
  </si>
  <si>
    <t>HitterStats</t>
  </si>
  <si>
    <t>PitcherStats</t>
  </si>
  <si>
    <t>Wins</t>
  </si>
  <si>
    <t>Strikeouts</t>
  </si>
  <si>
    <t>Saves</t>
  </si>
  <si>
    <t>ERA</t>
  </si>
  <si>
    <t>WHIP</t>
  </si>
  <si>
    <t>Quality Starts</t>
  </si>
  <si>
    <t>Assign Hitter Category #1</t>
  </si>
  <si>
    <t>Assign Hitter Category #2</t>
  </si>
  <si>
    <t>Assign Hitter Category #3</t>
  </si>
  <si>
    <t>Assign Hitter Category #4</t>
  </si>
  <si>
    <t>Assign Hitter Category #5</t>
  </si>
  <si>
    <t>Assign Pitcher Category #1</t>
  </si>
  <si>
    <t>Assign Pitcher Category #2</t>
  </si>
  <si>
    <t>Assign Pitcher Category #3</t>
  </si>
  <si>
    <t>Assign Pitcher Category #4</t>
  </si>
  <si>
    <t>Assign Pitcher Category #5</t>
  </si>
  <si>
    <t>Select From Drop Down</t>
  </si>
  <si>
    <t>Assign Hitter Category #6</t>
  </si>
  <si>
    <t>Assign Pitcher Category #6</t>
  </si>
  <si>
    <t>Not Used</t>
  </si>
  <si>
    <t>Year</t>
  </si>
  <si>
    <t>How Many Years of Data Will You Enter?</t>
  </si>
  <si>
    <t>YearsData</t>
  </si>
  <si>
    <t>AVERAGE</t>
  </si>
  <si>
    <t>ENTER STATISTICS IN THE TABLE BELOW 
-You cannot edit column headers or row titles
-Do not enter data in columns that are not labelled with a year header</t>
  </si>
  <si>
    <t>ENTER FINAL ROTISSERIE STANDINGS POINTS FOR EACH YEAR IN THE TABLE BELOW 
-You cannot edit column headers or row titles
-Do not enter data in columns that are not labelled with a year header</t>
  </si>
  <si>
    <t>TOTAL ROTISSERIE POINTS NEEDED</t>
  </si>
  <si>
    <t>HITTING CATEGORIES</t>
  </si>
  <si>
    <t>PITCHING CATEGORIES</t>
  </si>
  <si>
    <t>FINAL ROTISSERIE POINTS</t>
  </si>
  <si>
    <t>OPS</t>
  </si>
  <si>
    <t>Slugging Percentage</t>
  </si>
  <si>
    <t>BB/K</t>
  </si>
  <si>
    <t>ISO</t>
  </si>
  <si>
    <t>Holds</t>
  </si>
  <si>
    <t>K/9</t>
  </si>
  <si>
    <t>IP</t>
  </si>
  <si>
    <t>K/BB</t>
  </si>
  <si>
    <t>Assign Hitter Category #7</t>
  </si>
  <si>
    <t>Assign Hitter Category #8</t>
  </si>
  <si>
    <t>Assign Pitcher Category #7</t>
  </si>
  <si>
    <t>Assign Pitcher Category #8</t>
  </si>
  <si>
    <t>Holds+Saves</t>
  </si>
  <si>
    <t>Player Universe</t>
  </si>
  <si>
    <t>Mixed</t>
  </si>
  <si>
    <t>SGP Slope Calculator</t>
  </si>
  <si>
    <t>SGP Denominator:</t>
  </si>
  <si>
    <t>Roto Points</t>
  </si>
  <si>
    <t>Click Here to Enter History</t>
  </si>
  <si>
    <t>Select the Year of the Upcoming Season</t>
  </si>
  <si>
    <t>1B</t>
  </si>
  <si>
    <t>2B</t>
  </si>
  <si>
    <t>3B</t>
  </si>
  <si>
    <t>BB/9</t>
  </si>
  <si>
    <t>W-L</t>
  </si>
  <si>
    <t>K-BB</t>
  </si>
  <si>
    <t>Runs Produced</t>
  </si>
  <si>
    <t>Relative SGP: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</si>
</sst>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_);_(* \(#,##0.000\);_(* &quot;-&quot;??_);_(@_)"/>
    <numFmt numFmtId="165" formatCode="#,##0.00000"/>
    <numFmt numFmtId="166" formatCode="#,##0.0000_);\(#,##0.0000\)"/>
    <numFmt numFmtId="167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 style="dashDotDot">
        <color auto="1"/>
      </left>
      <right style="dashDotDot">
        <color auto="1"/>
      </right>
      <top/>
      <bottom style="dashDotDot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2" borderId="0" xfId="0" applyFill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1" xfId="1" applyNumberFormat="1" applyFont="1" applyBorder="1" applyProtection="1">
      <protection locked="0"/>
    </xf>
    <xf numFmtId="0" fontId="4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2" fillId="0" borderId="1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1" xfId="0" applyBorder="1" applyProtection="1"/>
    <xf numFmtId="164" fontId="0" fillId="0" borderId="1" xfId="1" applyNumberFormat="1" applyFont="1" applyBorder="1" applyProtection="1"/>
    <xf numFmtId="0" fontId="0" fillId="2" borderId="0" xfId="0" applyFill="1" applyAlignment="1">
      <alignment horizontal="center"/>
    </xf>
    <xf numFmtId="0" fontId="7" fillId="0" borderId="0" xfId="0" applyFont="1"/>
    <xf numFmtId="4" fontId="0" fillId="0" borderId="0" xfId="0" applyNumberFormat="1" applyProtection="1"/>
    <xf numFmtId="165" fontId="0" fillId="4" borderId="5" xfId="0" applyNumberFormat="1" applyFill="1" applyBorder="1" applyProtection="1"/>
    <xf numFmtId="4" fontId="0" fillId="4" borderId="5" xfId="0" applyNumberFormat="1" applyFill="1" applyBorder="1" applyProtection="1"/>
    <xf numFmtId="0" fontId="2" fillId="0" borderId="0" xfId="0" applyFont="1" applyProtection="1"/>
    <xf numFmtId="0" fontId="8" fillId="0" borderId="0" xfId="2"/>
    <xf numFmtId="166" fontId="0" fillId="4" borderId="5" xfId="0" applyNumberFormat="1" applyFill="1" applyBorder="1" applyProtection="1"/>
    <xf numFmtId="167" fontId="0" fillId="4" borderId="5" xfId="0" applyNumberFormat="1" applyFill="1" applyBorder="1" applyProtection="1"/>
    <xf numFmtId="0" fontId="3" fillId="0" borderId="0" xfId="0" applyFont="1" applyAlignment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5" fillId="0" borderId="2" xfId="0" applyFont="1" applyBorder="1" applyAlignment="1">
      <alignment horizontal="left" wrapText="1"/>
    </xf>
    <xf numFmtId="0" fontId="0" fillId="2" borderId="0" xfId="0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8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1189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22" totalsRowShown="0" headerRowDxfId="85">
  <tableColumns count="2">
    <tableColumn id="1" xr3:uid="{00000000-0010-0000-0000-000001000000}" name="Set Up Questions" dataDxfId="84"/>
    <tableColumn id="2" xr3:uid="{00000000-0010-0000-0000-000002000000}" name="Select From Drop Down" dataDxfId="8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_TEAMS" displayName="tbl_TEAMS" ref="A1:A11" totalsRowShown="0">
  <autoFilter ref="A1:A11" xr:uid="{00000000-0009-0000-0100-000001000000}"/>
  <tableColumns count="1">
    <tableColumn id="1" xr3:uid="{00000000-0010-0000-0100-000001000000}" name="TeamsInLeagu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_HITTERS" displayName="tbl_HITTERS" ref="D1:D18" totalsRowShown="0">
  <autoFilter ref="D1:D18" xr:uid="{00000000-0009-0000-0100-000002000000}"/>
  <tableColumns count="1">
    <tableColumn id="1" xr3:uid="{00000000-0010-0000-0200-000001000000}" name="HitterStat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_PITCHERS" displayName="tbl_PITCHERS" ref="F1:F16" totalsRowShown="0">
  <autoFilter ref="F1:F16" xr:uid="{00000000-0009-0000-0100-000004000000}"/>
  <tableColumns count="1">
    <tableColumn id="1" xr3:uid="{00000000-0010-0000-0300-000001000000}" name="PitcherStat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bl_YEARS" displayName="tbl_YEARS" ref="I1:I13" totalsRowShown="0">
  <autoFilter ref="I1:I13" xr:uid="{00000000-0009-0000-0100-000005000000}"/>
  <tableColumns count="1">
    <tableColumn id="1" xr3:uid="{00000000-0010-0000-0400-000001000000}" name="Year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bl_YEARSDATA" displayName="tbl_YEARSDATA" ref="K1:K11" totalsRowShown="0">
  <autoFilter ref="K1:K11" xr:uid="{00000000-0009-0000-0100-000006000000}"/>
  <tableColumns count="1">
    <tableColumn id="1" xr3:uid="{00000000-0010-0000-0500-000001000000}" name="YearsDa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</sheetPr>
  <dimension ref="A1:D22"/>
  <sheetViews>
    <sheetView tabSelected="1" workbookViewId="0">
      <selection activeCell="B4" sqref="B4"/>
    </sheetView>
  </sheetViews>
  <sheetFormatPr defaultRowHeight="15" x14ac:dyDescent="0.25"/>
  <cols>
    <col min="1" max="1" width="39.28515625" customWidth="1"/>
    <col min="2" max="2" width="27.42578125" style="3" customWidth="1"/>
    <col min="3" max="3" width="3.140625" customWidth="1"/>
  </cols>
  <sheetData>
    <row r="1" spans="1:4" ht="21" x14ac:dyDescent="0.35">
      <c r="A1" s="28" t="s">
        <v>60</v>
      </c>
      <c r="B1" s="28"/>
    </row>
    <row r="2" spans="1:4" x14ac:dyDescent="0.25">
      <c r="A2" s="2" t="s">
        <v>2</v>
      </c>
      <c r="B2" s="2" t="s">
        <v>31</v>
      </c>
    </row>
    <row r="3" spans="1:4" x14ac:dyDescent="0.25">
      <c r="A3" s="4" t="s">
        <v>3</v>
      </c>
      <c r="B3" s="12">
        <v>10</v>
      </c>
    </row>
    <row r="4" spans="1:4" x14ac:dyDescent="0.25">
      <c r="A4" s="4" t="s">
        <v>64</v>
      </c>
      <c r="B4" s="12">
        <v>2020</v>
      </c>
    </row>
    <row r="5" spans="1:4" x14ac:dyDescent="0.25">
      <c r="A5" s="20" t="s">
        <v>58</v>
      </c>
      <c r="B5" s="12" t="s">
        <v>59</v>
      </c>
    </row>
    <row r="6" spans="1:4" x14ac:dyDescent="0.25">
      <c r="A6" s="4" t="s">
        <v>36</v>
      </c>
      <c r="B6" s="12">
        <v>4</v>
      </c>
    </row>
    <row r="7" spans="1:4" x14ac:dyDescent="0.25">
      <c r="A7" s="4" t="s">
        <v>21</v>
      </c>
      <c r="B7" s="12" t="s">
        <v>5</v>
      </c>
      <c r="D7" s="25" t="s">
        <v>63</v>
      </c>
    </row>
    <row r="8" spans="1:4" x14ac:dyDescent="0.25">
      <c r="A8" s="4" t="s">
        <v>22</v>
      </c>
      <c r="B8" s="12" t="s">
        <v>6</v>
      </c>
      <c r="D8" s="25" t="s">
        <v>63</v>
      </c>
    </row>
    <row r="9" spans="1:4" x14ac:dyDescent="0.25">
      <c r="A9" s="4" t="s">
        <v>23</v>
      </c>
      <c r="B9" s="12" t="s">
        <v>7</v>
      </c>
      <c r="D9" s="25" t="s">
        <v>63</v>
      </c>
    </row>
    <row r="10" spans="1:4" x14ac:dyDescent="0.25">
      <c r="A10" s="4" t="s">
        <v>24</v>
      </c>
      <c r="B10" s="12" t="s">
        <v>8</v>
      </c>
      <c r="D10" s="25" t="s">
        <v>63</v>
      </c>
    </row>
    <row r="11" spans="1:4" x14ac:dyDescent="0.25">
      <c r="A11" s="4" t="s">
        <v>25</v>
      </c>
      <c r="B11" s="12" t="s">
        <v>9</v>
      </c>
      <c r="D11" s="25" t="s">
        <v>63</v>
      </c>
    </row>
    <row r="12" spans="1:4" x14ac:dyDescent="0.25">
      <c r="A12" s="4" t="s">
        <v>32</v>
      </c>
      <c r="B12" s="12" t="s">
        <v>34</v>
      </c>
      <c r="D12" s="25" t="s">
        <v>63</v>
      </c>
    </row>
    <row r="13" spans="1:4" x14ac:dyDescent="0.25">
      <c r="A13" s="20" t="s">
        <v>53</v>
      </c>
      <c r="B13" s="12" t="s">
        <v>34</v>
      </c>
      <c r="D13" s="25" t="s">
        <v>63</v>
      </c>
    </row>
    <row r="14" spans="1:4" x14ac:dyDescent="0.25">
      <c r="A14" s="20" t="s">
        <v>54</v>
      </c>
      <c r="B14" s="12" t="s">
        <v>34</v>
      </c>
      <c r="D14" s="25" t="s">
        <v>63</v>
      </c>
    </row>
    <row r="15" spans="1:4" x14ac:dyDescent="0.25">
      <c r="A15" s="4" t="s">
        <v>26</v>
      </c>
      <c r="B15" s="12" t="s">
        <v>15</v>
      </c>
      <c r="D15" s="25" t="s">
        <v>63</v>
      </c>
    </row>
    <row r="16" spans="1:4" x14ac:dyDescent="0.25">
      <c r="A16" s="4" t="s">
        <v>27</v>
      </c>
      <c r="B16" s="12" t="s">
        <v>16</v>
      </c>
      <c r="D16" s="25" t="s">
        <v>63</v>
      </c>
    </row>
    <row r="17" spans="1:4" x14ac:dyDescent="0.25">
      <c r="A17" s="4" t="s">
        <v>28</v>
      </c>
      <c r="B17" s="12" t="s">
        <v>17</v>
      </c>
      <c r="D17" s="25" t="s">
        <v>63</v>
      </c>
    </row>
    <row r="18" spans="1:4" x14ac:dyDescent="0.25">
      <c r="A18" s="4" t="s">
        <v>29</v>
      </c>
      <c r="B18" s="12" t="s">
        <v>18</v>
      </c>
      <c r="D18" s="25" t="s">
        <v>63</v>
      </c>
    </row>
    <row r="19" spans="1:4" x14ac:dyDescent="0.25">
      <c r="A19" s="4" t="s">
        <v>30</v>
      </c>
      <c r="B19" s="12" t="s">
        <v>19</v>
      </c>
      <c r="D19" s="25" t="s">
        <v>63</v>
      </c>
    </row>
    <row r="20" spans="1:4" x14ac:dyDescent="0.25">
      <c r="A20" s="4" t="s">
        <v>33</v>
      </c>
      <c r="B20" s="12" t="s">
        <v>34</v>
      </c>
      <c r="D20" s="25" t="s">
        <v>63</v>
      </c>
    </row>
    <row r="21" spans="1:4" x14ac:dyDescent="0.25">
      <c r="A21" s="20" t="s">
        <v>55</v>
      </c>
      <c r="B21" s="12" t="s">
        <v>34</v>
      </c>
      <c r="D21" s="25" t="s">
        <v>63</v>
      </c>
    </row>
    <row r="22" spans="1:4" x14ac:dyDescent="0.25">
      <c r="A22" s="20" t="s">
        <v>56</v>
      </c>
      <c r="B22" s="12" t="s">
        <v>34</v>
      </c>
      <c r="D22" s="25" t="s">
        <v>63</v>
      </c>
    </row>
  </sheetData>
  <sheetProtection selectLockedCells="1"/>
  <mergeCells count="1">
    <mergeCell ref="A1:B1"/>
  </mergeCells>
  <dataValidations count="6">
    <dataValidation type="list" allowBlank="1" showInputMessage="1" showErrorMessage="1" sqref="B3" xr:uid="{00000000-0002-0000-0000-000000000000}">
      <formula1>NUM_TEAMS</formula1>
    </dataValidation>
    <dataValidation type="list" allowBlank="1" showInputMessage="1" showErrorMessage="1" sqref="B4" xr:uid="{00000000-0002-0000-0000-000001000000}">
      <formula1>YEAR</formula1>
    </dataValidation>
    <dataValidation type="list" allowBlank="1" showInputMessage="1" showErrorMessage="1" sqref="B6" xr:uid="{00000000-0002-0000-0000-000002000000}">
      <formula1>NUM_YEARS</formula1>
    </dataValidation>
    <dataValidation type="list" allowBlank="1" showInputMessage="1" showErrorMessage="1" sqref="B5" xr:uid="{00000000-0002-0000-0000-000003000000}">
      <formula1>"AL,NL,Mixed"</formula1>
    </dataValidation>
    <dataValidation type="list" allowBlank="1" showInputMessage="1" showErrorMessage="1" sqref="B7:B14" xr:uid="{00000000-0002-0000-0000-000004000000}">
      <formula1>HIT_STATS</formula1>
    </dataValidation>
    <dataValidation type="list" allowBlank="1" showInputMessage="1" showErrorMessage="1" sqref="B15:B22" xr:uid="{00000000-0002-0000-0000-000005000000}">
      <formula1>PITCH_STATS</formula1>
    </dataValidation>
  </dataValidations>
  <hyperlinks>
    <hyperlink ref="D7" location="HitterStat1!A1" display="Click Here to Enter History" xr:uid="{00000000-0004-0000-0000-000000000000}"/>
    <hyperlink ref="D8" location="HitterStat2!A1" display="Click Here to Enter History" xr:uid="{00000000-0004-0000-0000-000001000000}"/>
    <hyperlink ref="D9" location="HitterStat3!A1" display="Click Here to Enter History" xr:uid="{00000000-0004-0000-0000-000002000000}"/>
    <hyperlink ref="D10" location="HitterStat4!A1" display="Click Here to Enter History" xr:uid="{00000000-0004-0000-0000-000003000000}"/>
    <hyperlink ref="D11" location="HitterStat5!A1" display="Click Here to Enter History" xr:uid="{00000000-0004-0000-0000-000004000000}"/>
    <hyperlink ref="D12" location="HitterStat6!A1" display="Click Here to Enter History" xr:uid="{00000000-0004-0000-0000-000005000000}"/>
    <hyperlink ref="D13" location="HitterStat7!A1" display="Click Here to Enter History" xr:uid="{00000000-0004-0000-0000-000006000000}"/>
    <hyperlink ref="D14" location="HitterStat8!A1" display="Click Here to Enter History" xr:uid="{00000000-0004-0000-0000-000007000000}"/>
    <hyperlink ref="D15" location="PitcherStat1!A1" display="Click Here to Enter History" xr:uid="{00000000-0004-0000-0000-000008000000}"/>
    <hyperlink ref="D16" location="PitcherStat2!A1" display="Click Here to Enter History" xr:uid="{00000000-0004-0000-0000-000009000000}"/>
    <hyperlink ref="D17" location="PitcherStat3!A1" display="Click Here to Enter History" xr:uid="{00000000-0004-0000-0000-00000A000000}"/>
    <hyperlink ref="D18" location="PitcherStat4!A1" display="Click Here to Enter History" xr:uid="{00000000-0004-0000-0000-00000B000000}"/>
    <hyperlink ref="D19" location="PitcherStat5!A1" display="Click Here to Enter History" xr:uid="{00000000-0004-0000-0000-00000C000000}"/>
    <hyperlink ref="D20" location="PitcherStat6!A1" display="Click Here to Enter History" xr:uid="{00000000-0004-0000-0000-00000D000000}"/>
    <hyperlink ref="D21" location="PitcherStat7!A1" display="Click Here to Enter History" xr:uid="{00000000-0004-0000-0000-00000E000000}"/>
    <hyperlink ref="D22" location="PitcherStat8!A1" display="Click Here to Enter History" xr:uid="{00000000-0004-0000-0000-00000F000000}"/>
  </hyperlink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FIRST'!B11</f>
        <v>Stolen Bases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BELOW",HitterStat5!F4-1)</f>
        <v>DO NOT ENTER DATA BELOW</v>
      </c>
      <c r="H4" s="8" t="str">
        <f>IF('ANSWER THESE QUESTIONS FIRST'!$B$6&lt;6,"DO NOT ENTER DATA BELOW",HitterStat5!G4-1)</f>
        <v>DO NOT ENTER DATA BELOW</v>
      </c>
      <c r="I4" s="8" t="str">
        <f>IF('ANSWER THESE QUESTIONS FIRST'!$B$6&lt;6,"DO NOT ENTER DATA BELOW",HitterStat5!H4-1)</f>
        <v>DO NOT ENTER DATA BELOW</v>
      </c>
      <c r="J4" s="8" t="str">
        <f>IF('ANSWER THESE QUESTIONS FIRST'!$B$6&lt;6,"DO NOT ENTER DATA BELOW",HitterStat5!I4-1)</f>
        <v>DO NOT ENTER DATA BELOW</v>
      </c>
      <c r="K4" s="8" t="str">
        <f>IF('ANSWER THESE QUESTIONS FIRST'!$B$6&lt;6,"DO NOT ENTER DATA BELOW",HitterStat5!J4-1)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233</v>
      </c>
      <c r="C5" s="10">
        <v>208</v>
      </c>
      <c r="D5" s="10">
        <v>232</v>
      </c>
      <c r="E5" s="10"/>
      <c r="F5" s="10"/>
      <c r="G5" s="10"/>
      <c r="H5" s="10"/>
      <c r="I5" s="10"/>
      <c r="J5" s="10"/>
      <c r="K5" s="10"/>
      <c r="L5" s="7">
        <f>IFERROR(AVERAGE(B5,C5,D5,E5,F5,G5,H5,I5,J5,K5),0)</f>
        <v>224.33333333333334</v>
      </c>
    </row>
    <row r="6" spans="1:12" x14ac:dyDescent="0.25">
      <c r="A6" s="6" t="str">
        <f>IF('ANSWER THESE QUESTIONS FIRST'!$B$3&lt;2,"DO NOT ENTER DATA","2nd Place")</f>
        <v>2nd Place</v>
      </c>
      <c r="B6" s="10">
        <v>188</v>
      </c>
      <c r="C6" s="10">
        <v>207</v>
      </c>
      <c r="D6" s="10">
        <v>184</v>
      </c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193</v>
      </c>
    </row>
    <row r="7" spans="1:12" x14ac:dyDescent="0.25">
      <c r="A7" s="6" t="str">
        <f>IF('ANSWER THESE QUESTIONS FIRST'!$B$3&lt;3,"DO NOT ENTER DATA","3rd Place")</f>
        <v>3rd Place</v>
      </c>
      <c r="B7" s="10">
        <v>186</v>
      </c>
      <c r="C7" s="10">
        <v>207</v>
      </c>
      <c r="D7" s="10">
        <v>171</v>
      </c>
      <c r="E7" s="10"/>
      <c r="F7" s="10"/>
      <c r="G7" s="10"/>
      <c r="H7" s="10"/>
      <c r="I7" s="10"/>
      <c r="J7" s="10"/>
      <c r="K7" s="10"/>
      <c r="L7" s="7">
        <f t="shared" si="0"/>
        <v>188</v>
      </c>
    </row>
    <row r="8" spans="1:12" x14ac:dyDescent="0.25">
      <c r="A8" s="6" t="str">
        <f>IF('ANSWER THESE QUESTIONS FIRST'!$B$3&lt;4,"DO NOT ENTER DATA","4th Place")</f>
        <v>4th Place</v>
      </c>
      <c r="B8" s="10">
        <v>184</v>
      </c>
      <c r="C8" s="10">
        <v>198</v>
      </c>
      <c r="D8" s="10">
        <v>170</v>
      </c>
      <c r="E8" s="10"/>
      <c r="F8" s="10"/>
      <c r="G8" s="10"/>
      <c r="H8" s="10"/>
      <c r="I8" s="10"/>
      <c r="J8" s="10"/>
      <c r="K8" s="10"/>
      <c r="L8" s="7">
        <f t="shared" si="0"/>
        <v>184</v>
      </c>
    </row>
    <row r="9" spans="1:12" x14ac:dyDescent="0.25">
      <c r="A9" s="6" t="str">
        <f>IF('ANSWER THESE QUESTIONS FIRST'!$B$3&lt;5,"DO NOT ENTER DATA","5th Place")</f>
        <v>5th Place</v>
      </c>
      <c r="B9" s="10">
        <v>168</v>
      </c>
      <c r="C9" s="10">
        <v>172</v>
      </c>
      <c r="D9" s="10">
        <v>161</v>
      </c>
      <c r="E9" s="10"/>
      <c r="F9" s="10"/>
      <c r="G9" s="10"/>
      <c r="H9" s="10"/>
      <c r="I9" s="10"/>
      <c r="J9" s="10"/>
      <c r="K9" s="10"/>
      <c r="L9" s="7">
        <f t="shared" si="0"/>
        <v>167</v>
      </c>
    </row>
    <row r="10" spans="1:12" x14ac:dyDescent="0.25">
      <c r="A10" s="6" t="str">
        <f>IF('ANSWER THESE QUESTIONS FIRST'!$B$3&lt;6,"DO NOT ENTER DATA","6th Place")</f>
        <v>6th Place</v>
      </c>
      <c r="B10" s="10">
        <v>148</v>
      </c>
      <c r="C10" s="10">
        <v>167</v>
      </c>
      <c r="D10" s="10">
        <v>159</v>
      </c>
      <c r="E10" s="10"/>
      <c r="F10" s="10"/>
      <c r="G10" s="10"/>
      <c r="H10" s="10"/>
      <c r="I10" s="10"/>
      <c r="J10" s="10"/>
      <c r="K10" s="10"/>
      <c r="L10" s="7">
        <f t="shared" si="0"/>
        <v>158</v>
      </c>
    </row>
    <row r="11" spans="1:12" x14ac:dyDescent="0.25">
      <c r="A11" s="6" t="str">
        <f>IF('ANSWER THESE QUESTIONS FIRST'!$B$3&lt;7,"DO NOT ENTER DATA","7th Place")</f>
        <v>7th Place</v>
      </c>
      <c r="B11" s="10">
        <v>139</v>
      </c>
      <c r="C11" s="10">
        <v>149</v>
      </c>
      <c r="D11" s="10">
        <v>150</v>
      </c>
      <c r="E11" s="10"/>
      <c r="F11" s="10"/>
      <c r="G11" s="10"/>
      <c r="H11" s="10"/>
      <c r="I11" s="10"/>
      <c r="J11" s="10"/>
      <c r="K11" s="10"/>
      <c r="L11" s="7">
        <f t="shared" si="0"/>
        <v>146</v>
      </c>
    </row>
    <row r="12" spans="1:12" x14ac:dyDescent="0.25">
      <c r="A12" s="6" t="str">
        <f>IF('ANSWER THESE QUESTIONS FIRST'!$B$3&lt;8,"DO NOT ENTER DATA","8th Place")</f>
        <v>8th Place</v>
      </c>
      <c r="B12" s="10">
        <v>134</v>
      </c>
      <c r="C12" s="10">
        <v>137</v>
      </c>
      <c r="D12" s="10">
        <v>144</v>
      </c>
      <c r="E12" s="10"/>
      <c r="F12" s="10"/>
      <c r="G12" s="10"/>
      <c r="H12" s="10"/>
      <c r="I12" s="10"/>
      <c r="J12" s="10"/>
      <c r="K12" s="10"/>
      <c r="L12" s="7">
        <f t="shared" si="0"/>
        <v>138.33333333333334</v>
      </c>
    </row>
    <row r="13" spans="1:12" x14ac:dyDescent="0.25">
      <c r="A13" s="6" t="str">
        <f>IF('ANSWER THESE QUESTIONS FIRST'!$B$3&lt;9,"DO NOT ENTER DATA","9th Place")</f>
        <v>9th Place</v>
      </c>
      <c r="B13" s="10">
        <v>130</v>
      </c>
      <c r="C13" s="10">
        <v>133</v>
      </c>
      <c r="D13" s="10">
        <v>143</v>
      </c>
      <c r="E13" s="10"/>
      <c r="F13" s="10"/>
      <c r="G13" s="10"/>
      <c r="H13" s="10"/>
      <c r="I13" s="10"/>
      <c r="J13" s="10"/>
      <c r="K13" s="10"/>
      <c r="L13" s="7">
        <f t="shared" si="0"/>
        <v>135.33333333333334</v>
      </c>
    </row>
    <row r="14" spans="1:12" x14ac:dyDescent="0.25">
      <c r="A14" s="6" t="str">
        <f>IF('ANSWER THESE QUESTIONS FIRST'!$B$3&lt;10,"DO NOT ENTER DATA","10th Place")</f>
        <v>10th Place</v>
      </c>
      <c r="B14" s="10">
        <v>121</v>
      </c>
      <c r="C14" s="10">
        <v>129</v>
      </c>
      <c r="D14" s="10">
        <v>140</v>
      </c>
      <c r="E14" s="10"/>
      <c r="F14" s="10"/>
      <c r="G14" s="10"/>
      <c r="H14" s="10"/>
      <c r="I14" s="10"/>
      <c r="J14" s="10"/>
      <c r="K14" s="10"/>
      <c r="L14" s="7">
        <f t="shared" si="0"/>
        <v>130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52" priority="6">
      <formula>MOD(ROW(),2)=1</formula>
    </cfRule>
  </conditionalFormatting>
  <conditionalFormatting sqref="B5:B13 B15:B19">
    <cfRule type="expression" dxfId="51" priority="5">
      <formula>MOD(ROW(),2)=1</formula>
    </cfRule>
  </conditionalFormatting>
  <conditionalFormatting sqref="A5:A19">
    <cfRule type="expression" dxfId="50" priority="3">
      <formula>MOD(ROW(),2)=1</formula>
    </cfRule>
  </conditionalFormatting>
  <conditionalFormatting sqref="C14:D14">
    <cfRule type="expression" dxfId="49" priority="2">
      <formula>MOD(ROW(),2)=1</formula>
    </cfRule>
  </conditionalFormatting>
  <conditionalFormatting sqref="B14">
    <cfRule type="expression" dxfId="48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FIRST'!B12</f>
        <v>Not Used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BELOW",HitterStat6!F4-1)</f>
        <v>DO NOT ENTER DATA BELOW</v>
      </c>
      <c r="H4" s="8" t="str">
        <f>IF('ANSWER THESE QUESTIONS FIRST'!$B$6&lt;6,"DO NOT ENTER DATA BELOW",HitterStat6!G4-1)</f>
        <v>DO NOT ENTER DATA BELOW</v>
      </c>
      <c r="I4" s="8" t="str">
        <f>IF('ANSWER THESE QUESTIONS FIRST'!$B$6&lt;6,"DO NOT ENTER DATA BELOW",HitterStat6!H4-1)</f>
        <v>DO NOT ENTER DATA BELOW</v>
      </c>
      <c r="J4" s="8" t="str">
        <f>IF('ANSWER THESE QUESTIONS FIRST'!$B$6&lt;6,"DO NOT ENTER DATA BELOW",HitterStat6!I4-1)</f>
        <v>DO NOT ENTER DATA BELOW</v>
      </c>
      <c r="K4" s="8" t="str">
        <f>IF('ANSWER THESE QUESTIONS FIRST'!$B$6&lt;6,"DO NOT ENTER DATA BELOW",HitterStat6!J4-1)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>IFERROR(AVERAGE(B5,C5,D5,E5,F5,G5,H5,I5,J5,K5),0)</f>
        <v>0</v>
      </c>
    </row>
    <row r="6" spans="1:12" x14ac:dyDescent="0.25">
      <c r="A6" s="6" t="str">
        <f>IF('ANSWER THESE QUESTIONS FIRST'!$B$3&lt;2,"DO NOT ENTER DATA","2nd Place")</f>
        <v>2nd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0</v>
      </c>
    </row>
    <row r="7" spans="1:12" x14ac:dyDescent="0.25">
      <c r="A7" s="6" t="str">
        <f>IF('ANSWER THESE QUESTIONS FIRST'!$B$3&lt;3,"DO NOT ENTER DATA","3rd Place")</f>
        <v>3rd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FIRST'!$B$3&lt;4,"DO NOT ENTER DATA","4th Place")</f>
        <v>4th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FIRST'!$B$3&lt;5,"DO NOT ENTER DATA","5th Place")</f>
        <v>5th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FIRST'!$B$3&lt;6,"DO NOT ENTER DATA","6th Place")</f>
        <v>6th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FIRST'!$B$3&lt;7,"DO NOT ENTER DATA","7th Place")</f>
        <v>7th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FIRST'!$B$3&lt;8,"DO NOT ENTER DATA","8th Place")</f>
        <v>8th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FIRST'!$B$3&lt;9,"DO NOT ENTER DATA","9th Place")</f>
        <v>9th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FIRST'!$B$3&lt;10,"DO NOT ENTER DATA","10th Place")</f>
        <v>10th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47" priority="6">
      <formula>MOD(ROW(),2)=1</formula>
    </cfRule>
  </conditionalFormatting>
  <conditionalFormatting sqref="B5:B13 B15:B19">
    <cfRule type="expression" dxfId="46" priority="5">
      <formula>MOD(ROW(),2)=1</formula>
    </cfRule>
  </conditionalFormatting>
  <conditionalFormatting sqref="A5:A19">
    <cfRule type="expression" dxfId="45" priority="3">
      <formula>MOD(ROW(),2)=1</formula>
    </cfRule>
  </conditionalFormatting>
  <conditionalFormatting sqref="C14:D14">
    <cfRule type="expression" dxfId="44" priority="2">
      <formula>MOD(ROW(),2)=1</formula>
    </cfRule>
  </conditionalFormatting>
  <conditionalFormatting sqref="B14">
    <cfRule type="expression" dxfId="43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19" t="str">
        <f>'ANSWER THESE QUESTIONS FIRST'!B13</f>
        <v>Not Used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BELOW",HitterStat7!F4-1)</f>
        <v>DO NOT ENTER DATA BELOW</v>
      </c>
      <c r="H4" s="8" t="str">
        <f>IF('ANSWER THESE QUESTIONS FIRST'!$B$6&lt;6,"DO NOT ENTER DATA BELOW",HitterStat7!G4-1)</f>
        <v>DO NOT ENTER DATA BELOW</v>
      </c>
      <c r="I4" s="8" t="str">
        <f>IF('ANSWER THESE QUESTIONS FIRST'!$B$6&lt;6,"DO NOT ENTER DATA BELOW",HitterStat7!H4-1)</f>
        <v>DO NOT ENTER DATA BELOW</v>
      </c>
      <c r="J4" s="8" t="str">
        <f>IF('ANSWER THESE QUESTIONS FIRST'!$B$6&lt;6,"DO NOT ENTER DATA BELOW",HitterStat7!I4-1)</f>
        <v>DO NOT ENTER DATA BELOW</v>
      </c>
      <c r="K4" s="8" t="str">
        <f>IF('ANSWER THESE QUESTIONS FIRST'!$B$6&lt;6,"DO NOT ENTER DATA BELOW",HitterStat7!J4-1)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>IFERROR(AVERAGE(B5,C5,D5,E5,F5,G5,H5,I5,J5,K5),0)</f>
        <v>0</v>
      </c>
    </row>
    <row r="6" spans="1:12" x14ac:dyDescent="0.25">
      <c r="A6" s="6" t="str">
        <f>IF('ANSWER THESE QUESTIONS FIRST'!$B$3&lt;2,"DO NOT ENTER DATA","2nd Place")</f>
        <v>2nd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0</v>
      </c>
    </row>
    <row r="7" spans="1:12" x14ac:dyDescent="0.25">
      <c r="A7" s="6" t="str">
        <f>IF('ANSWER THESE QUESTIONS FIRST'!$B$3&lt;3,"DO NOT ENTER DATA","3rd Place")</f>
        <v>3rd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FIRST'!$B$3&lt;4,"DO NOT ENTER DATA","4th Place")</f>
        <v>4th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FIRST'!$B$3&lt;5,"DO NOT ENTER DATA","5th Place")</f>
        <v>5th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FIRST'!$B$3&lt;6,"DO NOT ENTER DATA","6th Place")</f>
        <v>6th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FIRST'!$B$3&lt;7,"DO NOT ENTER DATA","7th Place")</f>
        <v>7th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FIRST'!$B$3&lt;8,"DO NOT ENTER DATA","8th Place")</f>
        <v>8th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FIRST'!$B$3&lt;9,"DO NOT ENTER DATA","9th Place")</f>
        <v>9th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FIRST'!$B$3&lt;10,"DO NOT ENTER DATA","10th Place")</f>
        <v>10th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42" priority="5">
      <formula>MOD(ROW(),2)=1</formula>
    </cfRule>
  </conditionalFormatting>
  <conditionalFormatting sqref="B5:B13 B15:B19">
    <cfRule type="expression" dxfId="41" priority="4">
      <formula>MOD(ROW(),2)=1</formula>
    </cfRule>
  </conditionalFormatting>
  <conditionalFormatting sqref="A5:A19">
    <cfRule type="expression" dxfId="40" priority="3">
      <formula>MOD(ROW(),2)=1</formula>
    </cfRule>
  </conditionalFormatting>
  <conditionalFormatting sqref="C14:D14">
    <cfRule type="expression" dxfId="39" priority="2">
      <formula>MOD(ROW(),2)=1</formula>
    </cfRule>
  </conditionalFormatting>
  <conditionalFormatting sqref="B14">
    <cfRule type="expression" dxfId="38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19" t="str">
        <f>'ANSWER THESE QUESTIONS FIRST'!B14</f>
        <v>Not Used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BELOW",HitterStat8!F4-1)</f>
        <v>DO NOT ENTER DATA BELOW</v>
      </c>
      <c r="H4" s="8" t="str">
        <f>IF('ANSWER THESE QUESTIONS FIRST'!$B$6&lt;6,"DO NOT ENTER DATA BELOW",HitterStat8!G4-1)</f>
        <v>DO NOT ENTER DATA BELOW</v>
      </c>
      <c r="I4" s="8" t="str">
        <f>IF('ANSWER THESE QUESTIONS FIRST'!$B$6&lt;6,"DO NOT ENTER DATA BELOW",HitterStat8!H4-1)</f>
        <v>DO NOT ENTER DATA BELOW</v>
      </c>
      <c r="J4" s="8" t="str">
        <f>IF('ANSWER THESE QUESTIONS FIRST'!$B$6&lt;6,"DO NOT ENTER DATA BELOW",HitterStat8!I4-1)</f>
        <v>DO NOT ENTER DATA BELOW</v>
      </c>
      <c r="K4" s="8" t="str">
        <f>IF('ANSWER THESE QUESTIONS FIRST'!$B$6&lt;6,"DO NOT ENTER DATA BELOW",HitterStat8!J4-1)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>IFERROR(AVERAGE(B5,C5,D5,E5,F5,G5,H5,I5,J5,K5),0)</f>
        <v>0</v>
      </c>
    </row>
    <row r="6" spans="1:12" x14ac:dyDescent="0.25">
      <c r="A6" s="6" t="str">
        <f>IF('ANSWER THESE QUESTIONS FIRST'!$B$3&lt;2,"DO NOT ENTER DATA","2nd Place")</f>
        <v>2nd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0</v>
      </c>
    </row>
    <row r="7" spans="1:12" x14ac:dyDescent="0.25">
      <c r="A7" s="6" t="str">
        <f>IF('ANSWER THESE QUESTIONS FIRST'!$B$3&lt;3,"DO NOT ENTER DATA","3rd Place")</f>
        <v>3rd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FIRST'!$B$3&lt;4,"DO NOT ENTER DATA","4th Place")</f>
        <v>4th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FIRST'!$B$3&lt;5,"DO NOT ENTER DATA","5th Place")</f>
        <v>5th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FIRST'!$B$3&lt;6,"DO NOT ENTER DATA","6th Place")</f>
        <v>6th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FIRST'!$B$3&lt;7,"DO NOT ENTER DATA","7th Place")</f>
        <v>7th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FIRST'!$B$3&lt;8,"DO NOT ENTER DATA","8th Place")</f>
        <v>8th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FIRST'!$B$3&lt;9,"DO NOT ENTER DATA","9th Place")</f>
        <v>9th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FIRST'!$B$3&lt;10,"DO NOT ENTER DATA","10th Place")</f>
        <v>10th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37" priority="5">
      <formula>MOD(ROW(),2)=1</formula>
    </cfRule>
  </conditionalFormatting>
  <conditionalFormatting sqref="B5:B13 B15:B19">
    <cfRule type="expression" dxfId="36" priority="4">
      <formula>MOD(ROW(),2)=1</formula>
    </cfRule>
  </conditionalFormatting>
  <conditionalFormatting sqref="A5:A19">
    <cfRule type="expression" dxfId="35" priority="3">
      <formula>MOD(ROW(),2)=1</formula>
    </cfRule>
  </conditionalFormatting>
  <conditionalFormatting sqref="C14:D14">
    <cfRule type="expression" dxfId="34" priority="2">
      <formula>MOD(ROW(),2)=1</formula>
    </cfRule>
  </conditionalFormatting>
  <conditionalFormatting sqref="B14">
    <cfRule type="expression" dxfId="33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FIRST'!B15</f>
        <v>Wins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BELOW",PitcherStat1!F4-1)</f>
        <v>DO NOT ENTER DATA BELOW</v>
      </c>
      <c r="H4" s="8" t="str">
        <f>IF('ANSWER THESE QUESTIONS FIRST'!$B$6&lt;6,"DO NOT ENTER DATA BELOW",PitcherStat1!G4-1)</f>
        <v>DO NOT ENTER DATA BELOW</v>
      </c>
      <c r="I4" s="8" t="str">
        <f>IF('ANSWER THESE QUESTIONS FIRST'!$B$6&lt;6,"DO NOT ENTER DATA BELOW",PitcherStat1!H4-1)</f>
        <v>DO NOT ENTER DATA BELOW</v>
      </c>
      <c r="J4" s="8" t="str">
        <f>IF('ANSWER THESE QUESTIONS FIRST'!$B$6&lt;6,"DO NOT ENTER DATA BELOW",PitcherStat1!I4-1)</f>
        <v>DO NOT ENTER DATA BELOW</v>
      </c>
      <c r="K4" s="8" t="str">
        <f>IF('ANSWER THESE QUESTIONS FIRST'!$B$6&lt;6,"DO NOT ENTER DATA BELOW",PitcherStat1!J4-1)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108</v>
      </c>
      <c r="C5" s="10">
        <v>109</v>
      </c>
      <c r="D5" s="10">
        <v>101</v>
      </c>
      <c r="E5" s="10"/>
      <c r="F5" s="10"/>
      <c r="G5" s="10"/>
      <c r="H5" s="10"/>
      <c r="I5" s="10"/>
      <c r="J5" s="10"/>
      <c r="K5" s="10"/>
      <c r="L5" s="7">
        <f>IFERROR(AVERAGE(B5,C5,D5,E5,F5,G5,H5,I5,J5,K5),0)</f>
        <v>106</v>
      </c>
    </row>
    <row r="6" spans="1:12" x14ac:dyDescent="0.25">
      <c r="A6" s="6" t="str">
        <f>IF('ANSWER THESE QUESTIONS FIRST'!$B$3&lt;2,"DO NOT ENTER DATA","2nd Place")</f>
        <v>2nd Place</v>
      </c>
      <c r="B6" s="10">
        <v>107</v>
      </c>
      <c r="C6" s="10">
        <v>99</v>
      </c>
      <c r="D6" s="10">
        <v>100</v>
      </c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102</v>
      </c>
    </row>
    <row r="7" spans="1:12" x14ac:dyDescent="0.25">
      <c r="A7" s="6" t="str">
        <f>IF('ANSWER THESE QUESTIONS FIRST'!$B$3&lt;3,"DO NOT ENTER DATA","3rd Place")</f>
        <v>3rd Place</v>
      </c>
      <c r="B7" s="10">
        <v>93</v>
      </c>
      <c r="C7" s="10">
        <v>98</v>
      </c>
      <c r="D7" s="10">
        <v>99</v>
      </c>
      <c r="E7" s="10"/>
      <c r="F7" s="10"/>
      <c r="G7" s="10"/>
      <c r="H7" s="10"/>
      <c r="I7" s="10"/>
      <c r="J7" s="10"/>
      <c r="K7" s="10"/>
      <c r="L7" s="7">
        <f t="shared" si="0"/>
        <v>96.666666666666671</v>
      </c>
    </row>
    <row r="8" spans="1:12" x14ac:dyDescent="0.25">
      <c r="A8" s="6" t="str">
        <f>IF('ANSWER THESE QUESTIONS FIRST'!$B$3&lt;4,"DO NOT ENTER DATA","4th Place")</f>
        <v>4th Place</v>
      </c>
      <c r="B8" s="10">
        <v>92</v>
      </c>
      <c r="C8" s="10">
        <v>97</v>
      </c>
      <c r="D8" s="10">
        <v>97</v>
      </c>
      <c r="E8" s="10"/>
      <c r="F8" s="10"/>
      <c r="G8" s="10"/>
      <c r="H8" s="10"/>
      <c r="I8" s="10"/>
      <c r="J8" s="10"/>
      <c r="K8" s="10"/>
      <c r="L8" s="7">
        <f t="shared" si="0"/>
        <v>95.333333333333329</v>
      </c>
    </row>
    <row r="9" spans="1:12" x14ac:dyDescent="0.25">
      <c r="A9" s="6" t="str">
        <f>IF('ANSWER THESE QUESTIONS FIRST'!$B$3&lt;5,"DO NOT ENTER DATA","5th Place")</f>
        <v>5th Place</v>
      </c>
      <c r="B9" s="10">
        <v>88</v>
      </c>
      <c r="C9" s="10">
        <v>96</v>
      </c>
      <c r="D9" s="10">
        <v>96</v>
      </c>
      <c r="E9" s="10"/>
      <c r="F9" s="10"/>
      <c r="G9" s="10"/>
      <c r="H9" s="10"/>
      <c r="I9" s="10"/>
      <c r="J9" s="10"/>
      <c r="K9" s="10"/>
      <c r="L9" s="7">
        <f t="shared" si="0"/>
        <v>93.333333333333329</v>
      </c>
    </row>
    <row r="10" spans="1:12" x14ac:dyDescent="0.25">
      <c r="A10" s="6" t="str">
        <f>IF('ANSWER THESE QUESTIONS FIRST'!$B$3&lt;6,"DO NOT ENTER DATA","6th Place")</f>
        <v>6th Place</v>
      </c>
      <c r="B10" s="10">
        <v>88</v>
      </c>
      <c r="C10" s="10">
        <v>95</v>
      </c>
      <c r="D10" s="10">
        <v>96</v>
      </c>
      <c r="E10" s="10"/>
      <c r="F10" s="10"/>
      <c r="G10" s="10"/>
      <c r="H10" s="10"/>
      <c r="I10" s="10"/>
      <c r="J10" s="10"/>
      <c r="K10" s="10"/>
      <c r="L10" s="7">
        <f t="shared" si="0"/>
        <v>93</v>
      </c>
    </row>
    <row r="11" spans="1:12" x14ac:dyDescent="0.25">
      <c r="A11" s="6" t="str">
        <f>IF('ANSWER THESE QUESTIONS FIRST'!$B$3&lt;7,"DO NOT ENTER DATA","7th Place")</f>
        <v>7th Place</v>
      </c>
      <c r="B11" s="10">
        <v>84</v>
      </c>
      <c r="C11" s="10">
        <v>88</v>
      </c>
      <c r="D11" s="10">
        <v>94</v>
      </c>
      <c r="E11" s="10"/>
      <c r="F11" s="10"/>
      <c r="G11" s="10"/>
      <c r="H11" s="10"/>
      <c r="I11" s="10"/>
      <c r="J11" s="10"/>
      <c r="K11" s="10"/>
      <c r="L11" s="7">
        <f t="shared" si="0"/>
        <v>88.666666666666671</v>
      </c>
    </row>
    <row r="12" spans="1:12" x14ac:dyDescent="0.25">
      <c r="A12" s="6" t="str">
        <f>IF('ANSWER THESE QUESTIONS FIRST'!$B$3&lt;8,"DO NOT ENTER DATA","8th Place")</f>
        <v>8th Place</v>
      </c>
      <c r="B12" s="10">
        <v>82</v>
      </c>
      <c r="C12" s="10">
        <v>83</v>
      </c>
      <c r="D12" s="10">
        <v>91</v>
      </c>
      <c r="E12" s="10"/>
      <c r="F12" s="10"/>
      <c r="G12" s="10"/>
      <c r="H12" s="10"/>
      <c r="I12" s="10"/>
      <c r="J12" s="10"/>
      <c r="K12" s="10"/>
      <c r="L12" s="7">
        <f t="shared" si="0"/>
        <v>85.333333333333329</v>
      </c>
    </row>
    <row r="13" spans="1:12" x14ac:dyDescent="0.25">
      <c r="A13" s="6" t="str">
        <f>IF('ANSWER THESE QUESTIONS FIRST'!$B$3&lt;9,"DO NOT ENTER DATA","9th Place")</f>
        <v>9th Place</v>
      </c>
      <c r="B13" s="10">
        <v>82</v>
      </c>
      <c r="C13" s="10">
        <v>76</v>
      </c>
      <c r="D13" s="10">
        <v>91</v>
      </c>
      <c r="E13" s="10"/>
      <c r="F13" s="10"/>
      <c r="G13" s="10"/>
      <c r="H13" s="10"/>
      <c r="I13" s="10"/>
      <c r="J13" s="10"/>
      <c r="K13" s="10"/>
      <c r="L13" s="7">
        <f t="shared" si="0"/>
        <v>83</v>
      </c>
    </row>
    <row r="14" spans="1:12" x14ac:dyDescent="0.25">
      <c r="A14" s="6" t="str">
        <f>IF('ANSWER THESE QUESTIONS FIRST'!$B$3&lt;10,"DO NOT ENTER DATA","10th Place")</f>
        <v>10th Place</v>
      </c>
      <c r="B14" s="10">
        <v>81</v>
      </c>
      <c r="C14" s="10">
        <v>76</v>
      </c>
      <c r="D14" s="10">
        <v>90</v>
      </c>
      <c r="E14" s="10"/>
      <c r="F14" s="10"/>
      <c r="G14" s="10"/>
      <c r="H14" s="10"/>
      <c r="I14" s="10"/>
      <c r="J14" s="10"/>
      <c r="K14" s="10"/>
      <c r="L14" s="7">
        <f t="shared" si="0"/>
        <v>82.333333333333329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32" priority="6">
      <formula>MOD(ROW(),2)=1</formula>
    </cfRule>
  </conditionalFormatting>
  <conditionalFormatting sqref="B5:B13 B15:B19">
    <cfRule type="expression" dxfId="31" priority="5">
      <formula>MOD(ROW(),2)=1</formula>
    </cfRule>
  </conditionalFormatting>
  <conditionalFormatting sqref="A5:A19">
    <cfRule type="expression" dxfId="30" priority="3">
      <formula>MOD(ROW(),2)=1</formula>
    </cfRule>
  </conditionalFormatting>
  <conditionalFormatting sqref="C14:D14">
    <cfRule type="expression" dxfId="29" priority="2">
      <formula>MOD(ROW(),2)=1</formula>
    </cfRule>
  </conditionalFormatting>
  <conditionalFormatting sqref="B14">
    <cfRule type="expression" dxfId="28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FIRST'!B16</f>
        <v>Strikeouts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BELOW",PitcherStat2!F4-1)</f>
        <v>DO NOT ENTER DATA BELOW</v>
      </c>
      <c r="H4" s="8" t="str">
        <f>IF('ANSWER THESE QUESTIONS FIRST'!$B$6&lt;6,"DO NOT ENTER DATA BELOW",PitcherStat2!G4-1)</f>
        <v>DO NOT ENTER DATA BELOW</v>
      </c>
      <c r="I4" s="8" t="str">
        <f>IF('ANSWER THESE QUESTIONS FIRST'!$B$6&lt;6,"DO NOT ENTER DATA BELOW",PitcherStat2!H4-1)</f>
        <v>DO NOT ENTER DATA BELOW</v>
      </c>
      <c r="J4" s="8" t="str">
        <f>IF('ANSWER THESE QUESTIONS FIRST'!$B$6&lt;6,"DO NOT ENTER DATA BELOW",PitcherStat2!I4-1)</f>
        <v>DO NOT ENTER DATA BELOW</v>
      </c>
      <c r="K4" s="8" t="str">
        <f>IF('ANSWER THESE QUESTIONS FIRST'!$B$6&lt;6,"DO NOT ENTER DATA BELOW",PitcherStat2!J4-1)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1382</v>
      </c>
      <c r="C5" s="10">
        <v>1364</v>
      </c>
      <c r="D5" s="10">
        <v>1339</v>
      </c>
      <c r="E5" s="10"/>
      <c r="F5" s="10"/>
      <c r="G5" s="10"/>
      <c r="H5" s="10"/>
      <c r="I5" s="10"/>
      <c r="J5" s="10"/>
      <c r="K5" s="10"/>
      <c r="L5" s="7">
        <f>IFERROR(AVERAGE(B5,C5,D5,E5,F5,G5,H5,I5,J5,K5),0)</f>
        <v>1361.6666666666667</v>
      </c>
    </row>
    <row r="6" spans="1:12" x14ac:dyDescent="0.25">
      <c r="A6" s="6" t="str">
        <f>IF('ANSWER THESE QUESTIONS FIRST'!$B$3&lt;2,"DO NOT ENTER DATA","2nd Place")</f>
        <v>2nd Place</v>
      </c>
      <c r="B6" s="10">
        <v>1375</v>
      </c>
      <c r="C6" s="10">
        <v>1342</v>
      </c>
      <c r="D6" s="10">
        <v>1303</v>
      </c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1340</v>
      </c>
    </row>
    <row r="7" spans="1:12" x14ac:dyDescent="0.25">
      <c r="A7" s="6" t="str">
        <f>IF('ANSWER THESE QUESTIONS FIRST'!$B$3&lt;3,"DO NOT ENTER DATA","3rd Place")</f>
        <v>3rd Place</v>
      </c>
      <c r="B7" s="10">
        <v>1312</v>
      </c>
      <c r="C7" s="10">
        <v>1295</v>
      </c>
      <c r="D7" s="10">
        <v>1302</v>
      </c>
      <c r="E7" s="10"/>
      <c r="F7" s="10"/>
      <c r="G7" s="10"/>
      <c r="H7" s="10"/>
      <c r="I7" s="10"/>
      <c r="J7" s="10"/>
      <c r="K7" s="10"/>
      <c r="L7" s="7">
        <f t="shared" si="0"/>
        <v>1303</v>
      </c>
    </row>
    <row r="8" spans="1:12" x14ac:dyDescent="0.25">
      <c r="A8" s="6" t="str">
        <f>IF('ANSWER THESE QUESTIONS FIRST'!$B$3&lt;4,"DO NOT ENTER DATA","4th Place")</f>
        <v>4th Place</v>
      </c>
      <c r="B8" s="10">
        <v>1296</v>
      </c>
      <c r="C8" s="10">
        <v>1280</v>
      </c>
      <c r="D8" s="10">
        <v>1291</v>
      </c>
      <c r="E8" s="10"/>
      <c r="F8" s="10"/>
      <c r="G8" s="10"/>
      <c r="H8" s="10"/>
      <c r="I8" s="10"/>
      <c r="J8" s="10"/>
      <c r="K8" s="10"/>
      <c r="L8" s="7">
        <f t="shared" si="0"/>
        <v>1289</v>
      </c>
    </row>
    <row r="9" spans="1:12" x14ac:dyDescent="0.25">
      <c r="A9" s="6" t="str">
        <f>IF('ANSWER THESE QUESTIONS FIRST'!$B$3&lt;5,"DO NOT ENTER DATA","5th Place")</f>
        <v>5th Place</v>
      </c>
      <c r="B9" s="10">
        <v>1235</v>
      </c>
      <c r="C9" s="10">
        <v>1199</v>
      </c>
      <c r="D9" s="10">
        <v>1290</v>
      </c>
      <c r="E9" s="10"/>
      <c r="F9" s="10"/>
      <c r="G9" s="10"/>
      <c r="H9" s="10"/>
      <c r="I9" s="10"/>
      <c r="J9" s="10"/>
      <c r="K9" s="10"/>
      <c r="L9" s="7">
        <f t="shared" si="0"/>
        <v>1241.3333333333333</v>
      </c>
    </row>
    <row r="10" spans="1:12" x14ac:dyDescent="0.25">
      <c r="A10" s="6" t="str">
        <f>IF('ANSWER THESE QUESTIONS FIRST'!$B$3&lt;6,"DO NOT ENTER DATA","6th Place")</f>
        <v>6th Place</v>
      </c>
      <c r="B10" s="10">
        <v>1226</v>
      </c>
      <c r="C10" s="10">
        <v>1195</v>
      </c>
      <c r="D10" s="10">
        <v>1268</v>
      </c>
      <c r="E10" s="10"/>
      <c r="F10" s="10"/>
      <c r="G10" s="10"/>
      <c r="H10" s="10"/>
      <c r="I10" s="10"/>
      <c r="J10" s="10"/>
      <c r="K10" s="10"/>
      <c r="L10" s="7">
        <f t="shared" si="0"/>
        <v>1229.6666666666667</v>
      </c>
    </row>
    <row r="11" spans="1:12" x14ac:dyDescent="0.25">
      <c r="A11" s="6" t="str">
        <f>IF('ANSWER THESE QUESTIONS FIRST'!$B$3&lt;7,"DO NOT ENTER DATA","7th Place")</f>
        <v>7th Place</v>
      </c>
      <c r="B11" s="10">
        <v>1216</v>
      </c>
      <c r="C11" s="10">
        <v>1180</v>
      </c>
      <c r="D11" s="10">
        <v>1265</v>
      </c>
      <c r="E11" s="10"/>
      <c r="F11" s="10"/>
      <c r="G11" s="10"/>
      <c r="H11" s="10"/>
      <c r="I11" s="10"/>
      <c r="J11" s="10"/>
      <c r="K11" s="10"/>
      <c r="L11" s="7">
        <f t="shared" si="0"/>
        <v>1220.3333333333333</v>
      </c>
    </row>
    <row r="12" spans="1:12" x14ac:dyDescent="0.25">
      <c r="A12" s="6" t="str">
        <f>IF('ANSWER THESE QUESTIONS FIRST'!$B$3&lt;8,"DO NOT ENTER DATA","8th Place")</f>
        <v>8th Place</v>
      </c>
      <c r="B12" s="10">
        <v>1211</v>
      </c>
      <c r="C12" s="10">
        <v>1121</v>
      </c>
      <c r="D12" s="10">
        <v>1226</v>
      </c>
      <c r="E12" s="10"/>
      <c r="F12" s="10"/>
      <c r="G12" s="10"/>
      <c r="H12" s="10"/>
      <c r="I12" s="10"/>
      <c r="J12" s="10"/>
      <c r="K12" s="10"/>
      <c r="L12" s="7">
        <f t="shared" si="0"/>
        <v>1186</v>
      </c>
    </row>
    <row r="13" spans="1:12" x14ac:dyDescent="0.25">
      <c r="A13" s="6" t="str">
        <f>IF('ANSWER THESE QUESTIONS FIRST'!$B$3&lt;9,"DO NOT ENTER DATA","9th Place")</f>
        <v>9th Place</v>
      </c>
      <c r="B13" s="10">
        <v>1205</v>
      </c>
      <c r="C13" s="10">
        <v>1080</v>
      </c>
      <c r="D13" s="10">
        <v>1223</v>
      </c>
      <c r="E13" s="10"/>
      <c r="F13" s="10"/>
      <c r="G13" s="10"/>
      <c r="H13" s="10"/>
      <c r="I13" s="10"/>
      <c r="J13" s="10"/>
      <c r="K13" s="10"/>
      <c r="L13" s="7">
        <f t="shared" si="0"/>
        <v>1169.3333333333333</v>
      </c>
    </row>
    <row r="14" spans="1:12" x14ac:dyDescent="0.25">
      <c r="A14" s="6" t="str">
        <f>IF('ANSWER THESE QUESTIONS FIRST'!$B$3&lt;10,"DO NOT ENTER DATA","10th Place")</f>
        <v>10th Place</v>
      </c>
      <c r="B14" s="10">
        <v>1174</v>
      </c>
      <c r="C14" s="10">
        <v>1071</v>
      </c>
      <c r="D14" s="10">
        <v>1207</v>
      </c>
      <c r="E14" s="10"/>
      <c r="F14" s="10"/>
      <c r="G14" s="10"/>
      <c r="H14" s="10"/>
      <c r="I14" s="10"/>
      <c r="J14" s="10"/>
      <c r="K14" s="10"/>
      <c r="L14" s="7">
        <f t="shared" si="0"/>
        <v>1150.6666666666667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27" priority="6">
      <formula>MOD(ROW(),2)=1</formula>
    </cfRule>
  </conditionalFormatting>
  <conditionalFormatting sqref="B5:B13 B15:B19">
    <cfRule type="expression" dxfId="26" priority="5">
      <formula>MOD(ROW(),2)=1</formula>
    </cfRule>
  </conditionalFormatting>
  <conditionalFormatting sqref="A5:A19">
    <cfRule type="expression" dxfId="25" priority="3">
      <formula>MOD(ROW(),2)=1</formula>
    </cfRule>
  </conditionalFormatting>
  <conditionalFormatting sqref="C14:D14">
    <cfRule type="expression" dxfId="24" priority="2">
      <formula>MOD(ROW(),2)=1</formula>
    </cfRule>
  </conditionalFormatting>
  <conditionalFormatting sqref="B14">
    <cfRule type="expression" dxfId="23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FIRST'!B17</f>
        <v>Saves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BELOW",PitcherStat3!F4-1)</f>
        <v>DO NOT ENTER DATA BELOW</v>
      </c>
      <c r="H4" s="8" t="str">
        <f>IF('ANSWER THESE QUESTIONS FIRST'!$B$6&lt;6,"DO NOT ENTER DATA BELOW",PitcherStat3!G4-1)</f>
        <v>DO NOT ENTER DATA BELOW</v>
      </c>
      <c r="I4" s="8" t="str">
        <f>IF('ANSWER THESE QUESTIONS FIRST'!$B$6&lt;6,"DO NOT ENTER DATA BELOW",PitcherStat3!H4-1)</f>
        <v>DO NOT ENTER DATA BELOW</v>
      </c>
      <c r="J4" s="8" t="str">
        <f>IF('ANSWER THESE QUESTIONS FIRST'!$B$6&lt;6,"DO NOT ENTER DATA BELOW",PitcherStat3!I4-1)</f>
        <v>DO NOT ENTER DATA BELOW</v>
      </c>
      <c r="K4" s="8" t="str">
        <f>IF('ANSWER THESE QUESTIONS FIRST'!$B$6&lt;6,"DO NOT ENTER DATA BELOW",PitcherStat3!J4-1)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98</v>
      </c>
      <c r="C5" s="10">
        <v>90</v>
      </c>
      <c r="D5" s="10">
        <v>106</v>
      </c>
      <c r="E5" s="10"/>
      <c r="F5" s="10"/>
      <c r="G5" s="10"/>
      <c r="H5" s="10"/>
      <c r="I5" s="10"/>
      <c r="J5" s="10"/>
      <c r="K5" s="10"/>
      <c r="L5" s="7">
        <f>IFERROR(AVERAGE(B5,C5,D5,E5,F5,G5,H5,I5,J5,K5),0)</f>
        <v>98</v>
      </c>
    </row>
    <row r="6" spans="1:12" x14ac:dyDescent="0.25">
      <c r="A6" s="6" t="str">
        <f>IF('ANSWER THESE QUESTIONS FIRST'!$B$3&lt;2,"DO NOT ENTER DATA","2nd Place")</f>
        <v>2nd Place</v>
      </c>
      <c r="B6" s="10">
        <v>93</v>
      </c>
      <c r="C6" s="10">
        <v>87</v>
      </c>
      <c r="D6" s="10">
        <v>78</v>
      </c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86</v>
      </c>
    </row>
    <row r="7" spans="1:12" x14ac:dyDescent="0.25">
      <c r="A7" s="6" t="str">
        <f>IF('ANSWER THESE QUESTIONS FIRST'!$B$3&lt;3,"DO NOT ENTER DATA","3rd Place")</f>
        <v>3rd Place</v>
      </c>
      <c r="B7" s="10">
        <v>86</v>
      </c>
      <c r="C7" s="10">
        <v>80</v>
      </c>
      <c r="D7" s="10">
        <v>76</v>
      </c>
      <c r="E7" s="10"/>
      <c r="F7" s="10"/>
      <c r="G7" s="10"/>
      <c r="H7" s="10"/>
      <c r="I7" s="10"/>
      <c r="J7" s="10"/>
      <c r="K7" s="10"/>
      <c r="L7" s="7">
        <f t="shared" si="0"/>
        <v>80.666666666666671</v>
      </c>
    </row>
    <row r="8" spans="1:12" x14ac:dyDescent="0.25">
      <c r="A8" s="6" t="str">
        <f>IF('ANSWER THESE QUESTIONS FIRST'!$B$3&lt;4,"DO NOT ENTER DATA","4th Place")</f>
        <v>4th Place</v>
      </c>
      <c r="B8" s="10">
        <v>76</v>
      </c>
      <c r="C8" s="10">
        <v>73</v>
      </c>
      <c r="D8" s="10">
        <v>76</v>
      </c>
      <c r="E8" s="10"/>
      <c r="F8" s="10"/>
      <c r="G8" s="10"/>
      <c r="H8" s="10"/>
      <c r="I8" s="10"/>
      <c r="J8" s="10"/>
      <c r="K8" s="10"/>
      <c r="L8" s="7">
        <f t="shared" si="0"/>
        <v>75</v>
      </c>
    </row>
    <row r="9" spans="1:12" x14ac:dyDescent="0.25">
      <c r="A9" s="6" t="str">
        <f>IF('ANSWER THESE QUESTIONS FIRST'!$B$3&lt;5,"DO NOT ENTER DATA","5th Place")</f>
        <v>5th Place</v>
      </c>
      <c r="B9" s="10">
        <v>76</v>
      </c>
      <c r="C9" s="10">
        <v>72</v>
      </c>
      <c r="D9" s="10">
        <v>73</v>
      </c>
      <c r="E9" s="10"/>
      <c r="F9" s="10"/>
      <c r="G9" s="10"/>
      <c r="H9" s="10"/>
      <c r="I9" s="10"/>
      <c r="J9" s="10"/>
      <c r="K9" s="10"/>
      <c r="L9" s="7">
        <f t="shared" si="0"/>
        <v>73.666666666666671</v>
      </c>
    </row>
    <row r="10" spans="1:12" x14ac:dyDescent="0.25">
      <c r="A10" s="6" t="str">
        <f>IF('ANSWER THESE QUESTIONS FIRST'!$B$3&lt;6,"DO NOT ENTER DATA","6th Place")</f>
        <v>6th Place</v>
      </c>
      <c r="B10" s="10">
        <v>71</v>
      </c>
      <c r="C10" s="10">
        <v>71</v>
      </c>
      <c r="D10" s="10">
        <v>70</v>
      </c>
      <c r="E10" s="10"/>
      <c r="F10" s="10"/>
      <c r="G10" s="10"/>
      <c r="H10" s="10"/>
      <c r="I10" s="10"/>
      <c r="J10" s="10"/>
      <c r="K10" s="10"/>
      <c r="L10" s="7">
        <f t="shared" si="0"/>
        <v>70.666666666666671</v>
      </c>
    </row>
    <row r="11" spans="1:12" x14ac:dyDescent="0.25">
      <c r="A11" s="6" t="str">
        <f>IF('ANSWER THESE QUESTIONS FIRST'!$B$3&lt;7,"DO NOT ENTER DATA","7th Place")</f>
        <v>7th Place</v>
      </c>
      <c r="B11" s="10">
        <v>70</v>
      </c>
      <c r="C11" s="10">
        <v>63</v>
      </c>
      <c r="D11" s="10">
        <v>67</v>
      </c>
      <c r="E11" s="10"/>
      <c r="F11" s="10"/>
      <c r="G11" s="10"/>
      <c r="H11" s="10"/>
      <c r="I11" s="10"/>
      <c r="J11" s="10"/>
      <c r="K11" s="10"/>
      <c r="L11" s="7">
        <f t="shared" si="0"/>
        <v>66.666666666666671</v>
      </c>
    </row>
    <row r="12" spans="1:12" x14ac:dyDescent="0.25">
      <c r="A12" s="6" t="str">
        <f>IF('ANSWER THESE QUESTIONS FIRST'!$B$3&lt;8,"DO NOT ENTER DATA","8th Place")</f>
        <v>8th Place</v>
      </c>
      <c r="B12" s="10">
        <v>67</v>
      </c>
      <c r="C12" s="10">
        <v>61</v>
      </c>
      <c r="D12" s="10">
        <v>65</v>
      </c>
      <c r="E12" s="10"/>
      <c r="F12" s="10"/>
      <c r="G12" s="10"/>
      <c r="H12" s="10"/>
      <c r="I12" s="10"/>
      <c r="J12" s="10"/>
      <c r="K12" s="10"/>
      <c r="L12" s="7">
        <f t="shared" si="0"/>
        <v>64.333333333333329</v>
      </c>
    </row>
    <row r="13" spans="1:12" x14ac:dyDescent="0.25">
      <c r="A13" s="6" t="str">
        <f>IF('ANSWER THESE QUESTIONS FIRST'!$B$3&lt;9,"DO NOT ENTER DATA","9th Place")</f>
        <v>9th Place</v>
      </c>
      <c r="B13" s="10">
        <v>62</v>
      </c>
      <c r="C13" s="10">
        <v>60</v>
      </c>
      <c r="D13" s="10">
        <v>61</v>
      </c>
      <c r="E13" s="10"/>
      <c r="F13" s="10"/>
      <c r="G13" s="10"/>
      <c r="H13" s="10"/>
      <c r="I13" s="10"/>
      <c r="J13" s="10"/>
      <c r="K13" s="10"/>
      <c r="L13" s="7">
        <f t="shared" si="0"/>
        <v>61</v>
      </c>
    </row>
    <row r="14" spans="1:12" x14ac:dyDescent="0.25">
      <c r="A14" s="6" t="str">
        <f>IF('ANSWER THESE QUESTIONS FIRST'!$B$3&lt;10,"DO NOT ENTER DATA","10th Place")</f>
        <v>10th Place</v>
      </c>
      <c r="B14" s="10">
        <v>58</v>
      </c>
      <c r="C14" s="10">
        <v>51</v>
      </c>
      <c r="D14" s="10">
        <v>55</v>
      </c>
      <c r="E14" s="10"/>
      <c r="F14" s="10"/>
      <c r="G14" s="10"/>
      <c r="H14" s="10"/>
      <c r="I14" s="10"/>
      <c r="J14" s="10"/>
      <c r="K14" s="10"/>
      <c r="L14" s="7">
        <f t="shared" si="0"/>
        <v>54.666666666666664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22" priority="6">
      <formula>MOD(ROW(),2)=1</formula>
    </cfRule>
  </conditionalFormatting>
  <conditionalFormatting sqref="B5:B13 B15:B19">
    <cfRule type="expression" dxfId="21" priority="5">
      <formula>MOD(ROW(),2)=1</formula>
    </cfRule>
  </conditionalFormatting>
  <conditionalFormatting sqref="A5:A19">
    <cfRule type="expression" dxfId="20" priority="3">
      <formula>MOD(ROW(),2)=1</formula>
    </cfRule>
  </conditionalFormatting>
  <conditionalFormatting sqref="C14:D14">
    <cfRule type="expression" dxfId="19" priority="2">
      <formula>MOD(ROW(),2)=1</formula>
    </cfRule>
  </conditionalFormatting>
  <conditionalFormatting sqref="B14">
    <cfRule type="expression" dxfId="18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FIRST'!B18</f>
        <v>ERA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BELOW",PitcherStat4!F4-1)</f>
        <v>DO NOT ENTER DATA BELOW</v>
      </c>
      <c r="H4" s="8" t="str">
        <f>IF('ANSWER THESE QUESTIONS FIRST'!$B$6&lt;6,"DO NOT ENTER DATA BELOW",PitcherStat4!G4-1)</f>
        <v>DO NOT ENTER DATA BELOW</v>
      </c>
      <c r="I4" s="8" t="str">
        <f>IF('ANSWER THESE QUESTIONS FIRST'!$B$6&lt;6,"DO NOT ENTER DATA BELOW",PitcherStat4!H4-1)</f>
        <v>DO NOT ENTER DATA BELOW</v>
      </c>
      <c r="J4" s="8" t="str">
        <f>IF('ANSWER THESE QUESTIONS FIRST'!$B$6&lt;6,"DO NOT ENTER DATA BELOW",PitcherStat4!I4-1)</f>
        <v>DO NOT ENTER DATA BELOW</v>
      </c>
      <c r="K4" s="8" t="str">
        <f>IF('ANSWER THESE QUESTIONS FIRST'!$B$6&lt;6,"DO NOT ENTER DATA BELOW",PitcherStat4!J4-1)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3.359</v>
      </c>
      <c r="C5" s="10">
        <v>3.496</v>
      </c>
      <c r="D5" s="10">
        <v>3.2440000000000002</v>
      </c>
      <c r="E5" s="10"/>
      <c r="F5" s="10"/>
      <c r="G5" s="10"/>
      <c r="H5" s="10"/>
      <c r="I5" s="10"/>
      <c r="J5" s="10"/>
      <c r="K5" s="10"/>
      <c r="L5" s="7">
        <f>IFERROR(AVERAGE(B5,C5,D5,E5,F5,G5,H5,I5,J5,K5),0)</f>
        <v>3.3663333333333334</v>
      </c>
    </row>
    <row r="6" spans="1:12" x14ac:dyDescent="0.25">
      <c r="A6" s="6" t="str">
        <f>IF('ANSWER THESE QUESTIONS FIRST'!$B$3&lt;2,"DO NOT ENTER DATA","2nd Place")</f>
        <v>2nd Place</v>
      </c>
      <c r="B6" s="10">
        <v>3.3650000000000002</v>
      </c>
      <c r="C6" s="10">
        <v>3.512</v>
      </c>
      <c r="D6" s="10">
        <v>3.3690000000000002</v>
      </c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3.4153333333333333</v>
      </c>
    </row>
    <row r="7" spans="1:12" x14ac:dyDescent="0.25">
      <c r="A7" s="6" t="str">
        <f>IF('ANSWER THESE QUESTIONS FIRST'!$B$3&lt;3,"DO NOT ENTER DATA","3rd Place")</f>
        <v>3rd Place</v>
      </c>
      <c r="B7" s="10">
        <v>3.4769999999999999</v>
      </c>
      <c r="C7" s="10">
        <v>3.577</v>
      </c>
      <c r="D7" s="10">
        <v>3.5750000000000002</v>
      </c>
      <c r="E7" s="10"/>
      <c r="F7" s="10"/>
      <c r="G7" s="10"/>
      <c r="H7" s="10"/>
      <c r="I7" s="10"/>
      <c r="J7" s="10"/>
      <c r="K7" s="10"/>
      <c r="L7" s="7">
        <f t="shared" si="0"/>
        <v>3.5430000000000006</v>
      </c>
    </row>
    <row r="8" spans="1:12" x14ac:dyDescent="0.25">
      <c r="A8" s="6" t="str">
        <f>IF('ANSWER THESE QUESTIONS FIRST'!$B$3&lt;4,"DO NOT ENTER DATA","4th Place")</f>
        <v>4th Place</v>
      </c>
      <c r="B8" s="10">
        <v>3.6779999999999999</v>
      </c>
      <c r="C8" s="10">
        <v>3.66</v>
      </c>
      <c r="D8" s="10">
        <v>3.6640000000000001</v>
      </c>
      <c r="E8" s="10"/>
      <c r="F8" s="10"/>
      <c r="G8" s="10"/>
      <c r="H8" s="10"/>
      <c r="I8" s="10"/>
      <c r="J8" s="10"/>
      <c r="K8" s="10"/>
      <c r="L8" s="7">
        <f t="shared" si="0"/>
        <v>3.6673333333333336</v>
      </c>
    </row>
    <row r="9" spans="1:12" x14ac:dyDescent="0.25">
      <c r="A9" s="6" t="str">
        <f>IF('ANSWER THESE QUESTIONS FIRST'!$B$3&lt;5,"DO NOT ENTER DATA","5th Place")</f>
        <v>5th Place</v>
      </c>
      <c r="B9" s="10">
        <v>3.8149999999999999</v>
      </c>
      <c r="C9" s="10">
        <v>3.7229999999999999</v>
      </c>
      <c r="D9" s="10">
        <v>3.7320000000000002</v>
      </c>
      <c r="E9" s="10"/>
      <c r="F9" s="10"/>
      <c r="G9" s="10"/>
      <c r="H9" s="10"/>
      <c r="I9" s="10"/>
      <c r="J9" s="10"/>
      <c r="K9" s="10"/>
      <c r="L9" s="7">
        <f t="shared" si="0"/>
        <v>3.7566666666666664</v>
      </c>
    </row>
    <row r="10" spans="1:12" x14ac:dyDescent="0.25">
      <c r="A10" s="6" t="str">
        <f>IF('ANSWER THESE QUESTIONS FIRST'!$B$3&lt;6,"DO NOT ENTER DATA","6th Place")</f>
        <v>6th Place</v>
      </c>
      <c r="B10" s="10">
        <v>3.8570000000000002</v>
      </c>
      <c r="C10" s="10">
        <v>3.734</v>
      </c>
      <c r="D10" s="10">
        <v>3.7349999999999999</v>
      </c>
      <c r="E10" s="10"/>
      <c r="F10" s="10"/>
      <c r="G10" s="10"/>
      <c r="H10" s="10"/>
      <c r="I10" s="10"/>
      <c r="J10" s="10"/>
      <c r="K10" s="10"/>
      <c r="L10" s="7">
        <f t="shared" si="0"/>
        <v>3.7753333333333337</v>
      </c>
    </row>
    <row r="11" spans="1:12" x14ac:dyDescent="0.25">
      <c r="A11" s="6" t="str">
        <f>IF('ANSWER THESE QUESTIONS FIRST'!$B$3&lt;7,"DO NOT ENTER DATA","7th Place")</f>
        <v>7th Place</v>
      </c>
      <c r="B11" s="10">
        <v>3.9460000000000002</v>
      </c>
      <c r="C11" s="10">
        <v>3.7650000000000001</v>
      </c>
      <c r="D11" s="10">
        <v>3.758</v>
      </c>
      <c r="E11" s="10"/>
      <c r="F11" s="10"/>
      <c r="G11" s="10"/>
      <c r="H11" s="10"/>
      <c r="I11" s="10"/>
      <c r="J11" s="10"/>
      <c r="K11" s="10"/>
      <c r="L11" s="7">
        <f t="shared" si="0"/>
        <v>3.8230000000000004</v>
      </c>
    </row>
    <row r="12" spans="1:12" x14ac:dyDescent="0.25">
      <c r="A12" s="6" t="str">
        <f>IF('ANSWER THESE QUESTIONS FIRST'!$B$3&lt;8,"DO NOT ENTER DATA","8th Place")</f>
        <v>8th Place</v>
      </c>
      <c r="B12" s="10">
        <v>4.0960000000000001</v>
      </c>
      <c r="C12" s="10">
        <v>3.7839999999999998</v>
      </c>
      <c r="D12" s="10">
        <v>3.9049999999999998</v>
      </c>
      <c r="E12" s="10"/>
      <c r="F12" s="10"/>
      <c r="G12" s="10"/>
      <c r="H12" s="10"/>
      <c r="I12" s="10"/>
      <c r="J12" s="10"/>
      <c r="K12" s="10"/>
      <c r="L12" s="7">
        <f t="shared" si="0"/>
        <v>3.9283333333333332</v>
      </c>
    </row>
    <row r="13" spans="1:12" x14ac:dyDescent="0.25">
      <c r="A13" s="6" t="str">
        <f>IF('ANSWER THESE QUESTIONS FIRST'!$B$3&lt;9,"DO NOT ENTER DATA","9th Place")</f>
        <v>9th Place</v>
      </c>
      <c r="B13" s="10">
        <v>4.0970000000000004</v>
      </c>
      <c r="C13" s="10">
        <v>3.8039999999999998</v>
      </c>
      <c r="D13" s="10">
        <v>3.99</v>
      </c>
      <c r="E13" s="10"/>
      <c r="F13" s="10"/>
      <c r="G13" s="10"/>
      <c r="H13" s="10"/>
      <c r="I13" s="10"/>
      <c r="J13" s="10"/>
      <c r="K13" s="10"/>
      <c r="L13" s="7">
        <f t="shared" si="0"/>
        <v>3.9636666666666667</v>
      </c>
    </row>
    <row r="14" spans="1:12" x14ac:dyDescent="0.25">
      <c r="A14" s="6" t="str">
        <f>IF('ANSWER THESE QUESTIONS FIRST'!$B$3&lt;10,"DO NOT ENTER DATA","10th Place")</f>
        <v>10th Place</v>
      </c>
      <c r="B14" s="10">
        <v>4.1769999999999996</v>
      </c>
      <c r="C14" s="10">
        <v>3.8530000000000002</v>
      </c>
      <c r="D14" s="10">
        <v>4.117</v>
      </c>
      <c r="E14" s="10"/>
      <c r="F14" s="10"/>
      <c r="G14" s="10"/>
      <c r="H14" s="10"/>
      <c r="I14" s="10"/>
      <c r="J14" s="10"/>
      <c r="K14" s="10"/>
      <c r="L14" s="7">
        <f t="shared" si="0"/>
        <v>4.0489999999999995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17" priority="6">
      <formula>MOD(ROW(),2)=1</formula>
    </cfRule>
  </conditionalFormatting>
  <conditionalFormatting sqref="B5:B13 B15:B19">
    <cfRule type="expression" dxfId="16" priority="5">
      <formula>MOD(ROW(),2)=1</formula>
    </cfRule>
  </conditionalFormatting>
  <conditionalFormatting sqref="A5:A19">
    <cfRule type="expression" dxfId="15" priority="3">
      <formula>MOD(ROW(),2)=1</formula>
    </cfRule>
  </conditionalFormatting>
  <conditionalFormatting sqref="C14:D14">
    <cfRule type="expression" dxfId="14" priority="2">
      <formula>MOD(ROW(),2)=1</formula>
    </cfRule>
  </conditionalFormatting>
  <conditionalFormatting sqref="B14">
    <cfRule type="expression" dxfId="13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FIRST'!B19</f>
        <v>WHIP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BELOW",PitcherStat5!F4-1)</f>
        <v>DO NOT ENTER DATA BELOW</v>
      </c>
      <c r="H4" s="8" t="str">
        <f>IF('ANSWER THESE QUESTIONS FIRST'!$B$6&lt;6,"DO NOT ENTER DATA BELOW",PitcherStat5!G4-1)</f>
        <v>DO NOT ENTER DATA BELOW</v>
      </c>
      <c r="I4" s="8" t="str">
        <f>IF('ANSWER THESE QUESTIONS FIRST'!$B$6&lt;6,"DO NOT ENTER DATA BELOW",PitcherStat5!H4-1)</f>
        <v>DO NOT ENTER DATA BELOW</v>
      </c>
      <c r="J4" s="8" t="str">
        <f>IF('ANSWER THESE QUESTIONS FIRST'!$B$6&lt;6,"DO NOT ENTER DATA BELOW",PitcherStat5!I4-1)</f>
        <v>DO NOT ENTER DATA BELOW</v>
      </c>
      <c r="K4" s="8" t="str">
        <f>IF('ANSWER THESE QUESTIONS FIRST'!$B$6&lt;6,"DO NOT ENTER DATA BELOW",PitcherStat5!J4-1)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1.1950000000000001</v>
      </c>
      <c r="C5" s="10">
        <v>1.1939</v>
      </c>
      <c r="D5" s="10">
        <v>1.2037</v>
      </c>
      <c r="E5" s="10"/>
      <c r="F5" s="10"/>
      <c r="G5" s="10"/>
      <c r="H5" s="10"/>
      <c r="I5" s="10"/>
      <c r="J5" s="10"/>
      <c r="K5" s="10"/>
      <c r="L5" s="7">
        <f>IFERROR(AVERAGE(B5,C5,D5,E5,F5,G5,H5,I5,J5,K5),0)</f>
        <v>1.1975333333333333</v>
      </c>
    </row>
    <row r="6" spans="1:12" x14ac:dyDescent="0.25">
      <c r="A6" s="6" t="str">
        <f>IF('ANSWER THESE QUESTIONS FIRST'!$B$3&lt;2,"DO NOT ENTER DATA","2nd Place")</f>
        <v>2nd Place</v>
      </c>
      <c r="B6" s="10">
        <v>1.1974</v>
      </c>
      <c r="C6" s="10">
        <v>1.2031000000000001</v>
      </c>
      <c r="D6" s="10">
        <v>1.2334000000000001</v>
      </c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1.2113</v>
      </c>
    </row>
    <row r="7" spans="1:12" x14ac:dyDescent="0.25">
      <c r="A7" s="6" t="str">
        <f>IF('ANSWER THESE QUESTIONS FIRST'!$B$3&lt;3,"DO NOT ENTER DATA","3rd Place")</f>
        <v>3rd Place</v>
      </c>
      <c r="B7" s="10">
        <v>1.2146999999999999</v>
      </c>
      <c r="C7" s="10">
        <v>1.2249000000000001</v>
      </c>
      <c r="D7" s="10">
        <v>1.2464</v>
      </c>
      <c r="E7" s="10"/>
      <c r="F7" s="10"/>
      <c r="G7" s="10"/>
      <c r="H7" s="10"/>
      <c r="I7" s="10"/>
      <c r="J7" s="10"/>
      <c r="K7" s="10"/>
      <c r="L7" s="7">
        <f t="shared" si="0"/>
        <v>1.2286666666666666</v>
      </c>
    </row>
    <row r="8" spans="1:12" x14ac:dyDescent="0.25">
      <c r="A8" s="6" t="str">
        <f>IF('ANSWER THESE QUESTIONS FIRST'!$B$3&lt;4,"DO NOT ENTER DATA","4th Place")</f>
        <v>4th Place</v>
      </c>
      <c r="B8" s="10">
        <v>1.2304999999999999</v>
      </c>
      <c r="C8" s="10">
        <v>1.2295</v>
      </c>
      <c r="D8" s="10">
        <v>1.2544999999999999</v>
      </c>
      <c r="E8" s="10"/>
      <c r="F8" s="10"/>
      <c r="G8" s="10"/>
      <c r="H8" s="10"/>
      <c r="I8" s="10"/>
      <c r="J8" s="10"/>
      <c r="K8" s="10"/>
      <c r="L8" s="7">
        <f t="shared" si="0"/>
        <v>1.2381666666666666</v>
      </c>
    </row>
    <row r="9" spans="1:12" x14ac:dyDescent="0.25">
      <c r="A9" s="6" t="str">
        <f>IF('ANSWER THESE QUESTIONS FIRST'!$B$3&lt;5,"DO NOT ENTER DATA","5th Place")</f>
        <v>5th Place</v>
      </c>
      <c r="B9" s="10">
        <v>1.2559</v>
      </c>
      <c r="C9" s="10">
        <v>1.2397</v>
      </c>
      <c r="D9" s="10">
        <v>1.2547999999999999</v>
      </c>
      <c r="E9" s="10"/>
      <c r="F9" s="10"/>
      <c r="G9" s="10"/>
      <c r="H9" s="10"/>
      <c r="I9" s="10"/>
      <c r="J9" s="10"/>
      <c r="K9" s="10"/>
      <c r="L9" s="7">
        <f t="shared" si="0"/>
        <v>1.2501333333333333</v>
      </c>
    </row>
    <row r="10" spans="1:12" x14ac:dyDescent="0.25">
      <c r="A10" s="6" t="str">
        <f>IF('ANSWER THESE QUESTIONS FIRST'!$B$3&lt;6,"DO NOT ENTER DATA","6th Place")</f>
        <v>6th Place</v>
      </c>
      <c r="B10" s="10">
        <v>1.2602</v>
      </c>
      <c r="C10" s="10">
        <v>1.2399</v>
      </c>
      <c r="D10" s="10">
        <v>1.2554000000000001</v>
      </c>
      <c r="E10" s="10"/>
      <c r="F10" s="10"/>
      <c r="G10" s="10"/>
      <c r="H10" s="10"/>
      <c r="I10" s="10"/>
      <c r="J10" s="10"/>
      <c r="K10" s="10"/>
      <c r="L10" s="7">
        <f t="shared" si="0"/>
        <v>1.2518333333333331</v>
      </c>
    </row>
    <row r="11" spans="1:12" x14ac:dyDescent="0.25">
      <c r="A11" s="6" t="str">
        <f>IF('ANSWER THESE QUESTIONS FIRST'!$B$3&lt;7,"DO NOT ENTER DATA","7th Place")</f>
        <v>7th Place</v>
      </c>
      <c r="B11" s="10">
        <v>1.2605</v>
      </c>
      <c r="C11" s="10">
        <v>1.2615000000000001</v>
      </c>
      <c r="D11" s="10">
        <v>1.2648999999999999</v>
      </c>
      <c r="E11" s="10"/>
      <c r="F11" s="10"/>
      <c r="G11" s="10"/>
      <c r="H11" s="10"/>
      <c r="I11" s="10"/>
      <c r="J11" s="10"/>
      <c r="K11" s="10"/>
      <c r="L11" s="7">
        <f t="shared" si="0"/>
        <v>1.2623</v>
      </c>
    </row>
    <row r="12" spans="1:12" x14ac:dyDescent="0.25">
      <c r="A12" s="6" t="str">
        <f>IF('ANSWER THESE QUESTIONS FIRST'!$B$3&lt;8,"DO NOT ENTER DATA","8th Place")</f>
        <v>8th Place</v>
      </c>
      <c r="B12" s="10">
        <v>1.2766</v>
      </c>
      <c r="C12" s="10">
        <v>1.2637</v>
      </c>
      <c r="D12" s="10">
        <v>1.3038000000000001</v>
      </c>
      <c r="E12" s="10"/>
      <c r="F12" s="10"/>
      <c r="G12" s="10"/>
      <c r="H12" s="10"/>
      <c r="I12" s="10"/>
      <c r="J12" s="10"/>
      <c r="K12" s="10"/>
      <c r="L12" s="7">
        <f t="shared" si="0"/>
        <v>1.2813666666666668</v>
      </c>
    </row>
    <row r="13" spans="1:12" x14ac:dyDescent="0.25">
      <c r="A13" s="6" t="str">
        <f>IF('ANSWER THESE QUESTIONS FIRST'!$B$3&lt;9,"DO NOT ENTER DATA","9th Place")</f>
        <v>9th Place</v>
      </c>
      <c r="B13" s="10">
        <v>1.2806999999999999</v>
      </c>
      <c r="C13" s="10">
        <v>1.2692000000000001</v>
      </c>
      <c r="D13" s="10">
        <v>1.3197000000000001</v>
      </c>
      <c r="E13" s="10"/>
      <c r="F13" s="10"/>
      <c r="G13" s="10"/>
      <c r="H13" s="10"/>
      <c r="I13" s="10"/>
      <c r="J13" s="10"/>
      <c r="K13" s="10"/>
      <c r="L13" s="7">
        <f t="shared" si="0"/>
        <v>1.2898666666666667</v>
      </c>
    </row>
    <row r="14" spans="1:12" x14ac:dyDescent="0.25">
      <c r="A14" s="6" t="str">
        <f>IF('ANSWER THESE QUESTIONS FIRST'!$B$3&lt;10,"DO NOT ENTER DATA","10th Place")</f>
        <v>10th Place</v>
      </c>
      <c r="B14" s="10">
        <v>1.2848999999999999</v>
      </c>
      <c r="C14" s="10">
        <v>1.3075000000000001</v>
      </c>
      <c r="D14" s="10">
        <v>1.3335999999999999</v>
      </c>
      <c r="E14" s="10"/>
      <c r="F14" s="10"/>
      <c r="G14" s="10"/>
      <c r="H14" s="10"/>
      <c r="I14" s="10"/>
      <c r="J14" s="10"/>
      <c r="K14" s="10"/>
      <c r="L14" s="7">
        <f t="shared" si="0"/>
        <v>1.3086666666666666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12" priority="6">
      <formula>MOD(ROW(),2)=1</formula>
    </cfRule>
  </conditionalFormatting>
  <conditionalFormatting sqref="B5:B13 B15:B19">
    <cfRule type="expression" dxfId="11" priority="5">
      <formula>MOD(ROW(),2)=1</formula>
    </cfRule>
  </conditionalFormatting>
  <conditionalFormatting sqref="A5:A19">
    <cfRule type="expression" dxfId="10" priority="3">
      <formula>MOD(ROW(),2)=1</formula>
    </cfRule>
  </conditionalFormatting>
  <conditionalFormatting sqref="C14:D14">
    <cfRule type="expression" dxfId="9" priority="2">
      <formula>MOD(ROW(),2)=1</formula>
    </cfRule>
  </conditionalFormatting>
  <conditionalFormatting sqref="B14">
    <cfRule type="expression" dxfId="8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FIRST'!B20</f>
        <v>Not Used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BELOW",PitcherStat6!F4-1)</f>
        <v>DO NOT ENTER DATA BELOW</v>
      </c>
      <c r="H4" s="8" t="str">
        <f>IF('ANSWER THESE QUESTIONS FIRST'!$B$6&lt;6,"DO NOT ENTER DATA BELOW",PitcherStat6!G4-1)</f>
        <v>DO NOT ENTER DATA BELOW</v>
      </c>
      <c r="I4" s="8" t="str">
        <f>IF('ANSWER THESE QUESTIONS FIRST'!$B$6&lt;6,"DO NOT ENTER DATA BELOW",PitcherStat6!H4-1)</f>
        <v>DO NOT ENTER DATA BELOW</v>
      </c>
      <c r="J4" s="8" t="str">
        <f>IF('ANSWER THESE QUESTIONS FIRST'!$B$6&lt;6,"DO NOT ENTER DATA BELOW",PitcherStat6!I4-1)</f>
        <v>DO NOT ENTER DATA BELOW</v>
      </c>
      <c r="K4" s="8" t="str">
        <f>IF('ANSWER THESE QUESTIONS FIRST'!$B$6&lt;6,"DO NOT ENTER DATA BELOW",PitcherStat6!J4-1)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>IFERROR(AVERAGE(B5,C5,D5,E5,F5,G5,H5,I5,J5,K5),0)</f>
        <v>0</v>
      </c>
    </row>
    <row r="6" spans="1:12" x14ac:dyDescent="0.25">
      <c r="A6" s="6" t="str">
        <f>IF('ANSWER THESE QUESTIONS FIRST'!$B$3&lt;2,"DO NOT ENTER DATA","2nd Place")</f>
        <v>2nd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0</v>
      </c>
    </row>
    <row r="7" spans="1:12" x14ac:dyDescent="0.25">
      <c r="A7" s="6" t="str">
        <f>IF('ANSWER THESE QUESTIONS FIRST'!$B$3&lt;3,"DO NOT ENTER DATA","3rd Place")</f>
        <v>3rd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FIRST'!$B$3&lt;4,"DO NOT ENTER DATA","4th Place")</f>
        <v>4th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FIRST'!$B$3&lt;5,"DO NOT ENTER DATA","5th Place")</f>
        <v>5th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FIRST'!$B$3&lt;6,"DO NOT ENTER DATA","6th Place")</f>
        <v>6th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FIRST'!$B$3&lt;7,"DO NOT ENTER DATA","7th Place")</f>
        <v>7th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FIRST'!$B$3&lt;8,"DO NOT ENTER DATA","8th Place")</f>
        <v>8th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FIRST'!$B$3&lt;9,"DO NOT ENTER DATA","9th Place")</f>
        <v>9th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FIRST'!$B$3&lt;10,"DO NOT ENTER DATA","10th Place")</f>
        <v>10th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B5:L5 C15:K19 B6:K14 L6:L19">
    <cfRule type="expression" dxfId="7" priority="4">
      <formula>MOD(ROW(),2)=1</formula>
    </cfRule>
  </conditionalFormatting>
  <conditionalFormatting sqref="A5:A19">
    <cfRule type="expression" dxfId="6" priority="2">
      <formula>MOD(ROW(),2)=1</formula>
    </cfRule>
  </conditionalFormatting>
  <conditionalFormatting sqref="B15:B19">
    <cfRule type="expression" dxfId="5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K18"/>
  <sheetViews>
    <sheetView workbookViewId="0">
      <selection activeCell="I14" sqref="I14"/>
    </sheetView>
  </sheetViews>
  <sheetFormatPr defaultRowHeight="15" x14ac:dyDescent="0.25"/>
  <cols>
    <col min="1" max="1" width="16.85546875" customWidth="1"/>
    <col min="4" max="4" width="23" bestFit="1" customWidth="1"/>
    <col min="6" max="6" width="13.7109375" customWidth="1"/>
    <col min="11" max="11" width="11.85546875" customWidth="1"/>
  </cols>
  <sheetData>
    <row r="1" spans="1:11" x14ac:dyDescent="0.25">
      <c r="A1" t="s">
        <v>4</v>
      </c>
      <c r="D1" t="s">
        <v>13</v>
      </c>
      <c r="F1" t="s">
        <v>14</v>
      </c>
      <c r="I1" t="s">
        <v>35</v>
      </c>
      <c r="K1" t="s">
        <v>37</v>
      </c>
    </row>
    <row r="2" spans="1:11" x14ac:dyDescent="0.25">
      <c r="A2">
        <v>15</v>
      </c>
      <c r="D2" t="s">
        <v>34</v>
      </c>
      <c r="F2" t="s">
        <v>34</v>
      </c>
      <c r="I2">
        <v>2014</v>
      </c>
      <c r="K2">
        <v>1</v>
      </c>
    </row>
    <row r="3" spans="1:11" x14ac:dyDescent="0.25">
      <c r="A3">
        <v>14</v>
      </c>
      <c r="D3" t="s">
        <v>5</v>
      </c>
      <c r="F3" t="s">
        <v>15</v>
      </c>
      <c r="I3">
        <v>2015</v>
      </c>
      <c r="K3">
        <v>2</v>
      </c>
    </row>
    <row r="4" spans="1:11" x14ac:dyDescent="0.25">
      <c r="A4">
        <v>13</v>
      </c>
      <c r="D4" t="s">
        <v>6</v>
      </c>
      <c r="F4" t="s">
        <v>16</v>
      </c>
      <c r="I4">
        <v>2016</v>
      </c>
      <c r="K4">
        <v>3</v>
      </c>
    </row>
    <row r="5" spans="1:11" x14ac:dyDescent="0.25">
      <c r="A5">
        <v>12</v>
      </c>
      <c r="D5" t="s">
        <v>7</v>
      </c>
      <c r="F5" t="s">
        <v>17</v>
      </c>
      <c r="I5">
        <v>2017</v>
      </c>
      <c r="K5">
        <v>4</v>
      </c>
    </row>
    <row r="6" spans="1:11" x14ac:dyDescent="0.25">
      <c r="A6">
        <v>11</v>
      </c>
      <c r="D6" t="s">
        <v>8</v>
      </c>
      <c r="F6" t="s">
        <v>18</v>
      </c>
      <c r="I6">
        <v>2018</v>
      </c>
      <c r="K6">
        <v>5</v>
      </c>
    </row>
    <row r="7" spans="1:11" x14ac:dyDescent="0.25">
      <c r="A7">
        <v>10</v>
      </c>
      <c r="D7" t="s">
        <v>9</v>
      </c>
      <c r="F7" t="s">
        <v>19</v>
      </c>
      <c r="I7">
        <v>2019</v>
      </c>
      <c r="K7">
        <v>6</v>
      </c>
    </row>
    <row r="8" spans="1:11" x14ac:dyDescent="0.25">
      <c r="A8">
        <v>9</v>
      </c>
      <c r="D8" t="s">
        <v>10</v>
      </c>
      <c r="F8" t="s">
        <v>20</v>
      </c>
      <c r="I8">
        <v>2020</v>
      </c>
      <c r="K8">
        <v>7</v>
      </c>
    </row>
    <row r="9" spans="1:11" x14ac:dyDescent="0.25">
      <c r="A9">
        <v>8</v>
      </c>
      <c r="D9" t="s">
        <v>11</v>
      </c>
      <c r="F9" t="s">
        <v>49</v>
      </c>
      <c r="I9">
        <v>2021</v>
      </c>
      <c r="K9">
        <v>8</v>
      </c>
    </row>
    <row r="10" spans="1:11" x14ac:dyDescent="0.25">
      <c r="A10">
        <v>7</v>
      </c>
      <c r="D10" t="s">
        <v>12</v>
      </c>
      <c r="F10" t="s">
        <v>57</v>
      </c>
      <c r="I10">
        <v>2022</v>
      </c>
      <c r="K10">
        <v>9</v>
      </c>
    </row>
    <row r="11" spans="1:11" x14ac:dyDescent="0.25">
      <c r="A11">
        <v>6</v>
      </c>
      <c r="D11" t="s">
        <v>45</v>
      </c>
      <c r="F11" t="s">
        <v>50</v>
      </c>
      <c r="I11">
        <v>2023</v>
      </c>
      <c r="K11">
        <v>10</v>
      </c>
    </row>
    <row r="12" spans="1:11" x14ac:dyDescent="0.25">
      <c r="D12" t="s">
        <v>46</v>
      </c>
      <c r="F12" t="s">
        <v>52</v>
      </c>
      <c r="I12">
        <v>2024</v>
      </c>
    </row>
    <row r="13" spans="1:11" x14ac:dyDescent="0.25">
      <c r="D13" t="s">
        <v>47</v>
      </c>
      <c r="F13" t="s">
        <v>68</v>
      </c>
      <c r="I13">
        <v>2025</v>
      </c>
    </row>
    <row r="14" spans="1:11" x14ac:dyDescent="0.25">
      <c r="D14" t="s">
        <v>48</v>
      </c>
      <c r="F14" t="s">
        <v>51</v>
      </c>
    </row>
    <row r="15" spans="1:11" x14ac:dyDescent="0.25">
      <c r="D15" t="s">
        <v>65</v>
      </c>
      <c r="F15" t="s">
        <v>69</v>
      </c>
    </row>
    <row r="16" spans="1:11" x14ac:dyDescent="0.25">
      <c r="D16" t="s">
        <v>66</v>
      </c>
      <c r="F16" t="s">
        <v>70</v>
      </c>
    </row>
    <row r="17" spans="4:4" x14ac:dyDescent="0.25">
      <c r="D17" t="s">
        <v>67</v>
      </c>
    </row>
    <row r="18" spans="4:4" x14ac:dyDescent="0.25">
      <c r="D18" t="s">
        <v>71</v>
      </c>
    </row>
  </sheetData>
  <sheetProtection selectLockedCells="1"/>
  <pageMargins left="0.7" right="0.7" top="0.75" bottom="0.75" header="0.3" footer="0.3"/>
  <pageSetup orientation="portrait" verticalDpi="1200" r:id="rId1"/>
  <tableParts count="5"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19" t="str">
        <f>'ANSWER THESE QUESTIONS FIRST'!B21</f>
        <v>Not Used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BELOW",PitcherStat7!F4-1)</f>
        <v>DO NOT ENTER DATA BELOW</v>
      </c>
      <c r="H4" s="8" t="str">
        <f>IF('ANSWER THESE QUESTIONS FIRST'!$B$6&lt;6,"DO NOT ENTER DATA BELOW",PitcherStat7!G4-1)</f>
        <v>DO NOT ENTER DATA BELOW</v>
      </c>
      <c r="I4" s="8" t="str">
        <f>IF('ANSWER THESE QUESTIONS FIRST'!$B$6&lt;6,"DO NOT ENTER DATA BELOW",PitcherStat7!H4-1)</f>
        <v>DO NOT ENTER DATA BELOW</v>
      </c>
      <c r="J4" s="8" t="str">
        <f>IF('ANSWER THESE QUESTIONS FIRST'!$B$6&lt;6,"DO NOT ENTER DATA BELOW",PitcherStat7!I4-1)</f>
        <v>DO NOT ENTER DATA BELOW</v>
      </c>
      <c r="K4" s="8" t="str">
        <f>IF('ANSWER THESE QUESTIONS FIRST'!$B$6&lt;6,"DO NOT ENTER DATA BELOW",PitcherStat7!J4-1)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>IFERROR(AVERAGE(B5,C5,D5,E5,F5,G5,H5,I5,J5,K5),0)</f>
        <v>0</v>
      </c>
    </row>
    <row r="6" spans="1:12" x14ac:dyDescent="0.25">
      <c r="A6" s="6" t="str">
        <f>IF('ANSWER THESE QUESTIONS FIRST'!$B$3&lt;2,"DO NOT ENTER DATA","2nd Place")</f>
        <v>2nd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0</v>
      </c>
    </row>
    <row r="7" spans="1:12" x14ac:dyDescent="0.25">
      <c r="A7" s="6" t="str">
        <f>IF('ANSWER THESE QUESTIONS FIRST'!$B$3&lt;3,"DO NOT ENTER DATA","3rd Place")</f>
        <v>3rd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FIRST'!$B$3&lt;4,"DO NOT ENTER DATA","4th Place")</f>
        <v>4th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FIRST'!$B$3&lt;5,"DO NOT ENTER DATA","5th Place")</f>
        <v>5th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FIRST'!$B$3&lt;6,"DO NOT ENTER DATA","6th Place")</f>
        <v>6th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FIRST'!$B$3&lt;7,"DO NOT ENTER DATA","7th Place")</f>
        <v>7th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FIRST'!$B$3&lt;8,"DO NOT ENTER DATA","8th Place")</f>
        <v>8th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FIRST'!$B$3&lt;9,"DO NOT ENTER DATA","9th Place")</f>
        <v>9th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FIRST'!$B$3&lt;10,"DO NOT ENTER DATA","10th Place")</f>
        <v>10th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B5:L5 C15:K19 B6:K14 L6:L19">
    <cfRule type="expression" dxfId="4" priority="3">
      <formula>MOD(ROW(),2)=1</formula>
    </cfRule>
  </conditionalFormatting>
  <conditionalFormatting sqref="A5:A19">
    <cfRule type="expression" dxfId="3" priority="2">
      <formula>MOD(ROW(),2)=1</formula>
    </cfRule>
  </conditionalFormatting>
  <conditionalFormatting sqref="B15:B19">
    <cfRule type="expression" dxfId="2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19" t="str">
        <f>'ANSWER THESE QUESTIONS FIRST'!B22</f>
        <v>Not Used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BELOW",PitcherStat8!F4-1)</f>
        <v>DO NOT ENTER DATA BELOW</v>
      </c>
      <c r="H4" s="8" t="str">
        <f>IF('ANSWER THESE QUESTIONS FIRST'!$B$6&lt;6,"DO NOT ENTER DATA BELOW",PitcherStat8!G4-1)</f>
        <v>DO NOT ENTER DATA BELOW</v>
      </c>
      <c r="I4" s="8" t="str">
        <f>IF('ANSWER THESE QUESTIONS FIRST'!$B$6&lt;6,"DO NOT ENTER DATA BELOW",PitcherStat8!H4-1)</f>
        <v>DO NOT ENTER DATA BELOW</v>
      </c>
      <c r="J4" s="8" t="str">
        <f>IF('ANSWER THESE QUESTIONS FIRST'!$B$6&lt;6,"DO NOT ENTER DATA BELOW",PitcherStat8!I4-1)</f>
        <v>DO NOT ENTER DATA BELOW</v>
      </c>
      <c r="K4" s="8" t="str">
        <f>IF('ANSWER THESE QUESTIONS FIRST'!$B$6&lt;6,"DO NOT ENTER DATA BELOW",PitcherStat8!J4-1)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>IFERROR(AVERAGE(B5,C5,D5,E5,F5,G5,H5,I5,J5,K5),0)</f>
        <v>0</v>
      </c>
    </row>
    <row r="6" spans="1:12" x14ac:dyDescent="0.25">
      <c r="A6" s="6" t="str">
        <f>IF('ANSWER THESE QUESTIONS FIRST'!$B$3&lt;2,"DO NOT ENTER DATA","2nd Place")</f>
        <v>2nd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0</v>
      </c>
    </row>
    <row r="7" spans="1:12" x14ac:dyDescent="0.25">
      <c r="A7" s="6" t="str">
        <f>IF('ANSWER THESE QUESTIONS FIRST'!$B$3&lt;3,"DO NOT ENTER DATA","3rd Place")</f>
        <v>3rd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FIRST'!$B$3&lt;4,"DO NOT ENTER DATA","4th Place")</f>
        <v>4th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FIRST'!$B$3&lt;5,"DO NOT ENTER DATA","5th Place")</f>
        <v>5th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FIRST'!$B$3&lt;6,"DO NOT ENTER DATA","6th Place")</f>
        <v>6th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FIRST'!$B$3&lt;7,"DO NOT ENTER DATA","7th Place")</f>
        <v>7th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FIRST'!$B$3&lt;8,"DO NOT ENTER DATA","8th Place")</f>
        <v>8th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FIRST'!$B$3&lt;9,"DO NOT ENTER DATA","9th Place")</f>
        <v>9th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FIRST'!$B$3&lt;10,"DO NOT ENTER DATA","10th Place")</f>
        <v>10th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B5:L19">
    <cfRule type="expression" dxfId="1" priority="2">
      <formula>MOD(ROW(),2)=1</formula>
    </cfRule>
  </conditionalFormatting>
  <conditionalFormatting sqref="A5:A19">
    <cfRule type="expression" dxfId="0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>
    <tabColor theme="3" tint="0.59999389629810485"/>
  </sheetPr>
  <dimension ref="A1:R20"/>
  <sheetViews>
    <sheetView zoomScaleNormal="100" workbookViewId="0">
      <pane xSplit="1" topLeftCell="B1" activePane="topRight" state="frozen"/>
      <selection pane="topRight" activeCell="C24" sqref="C24"/>
    </sheetView>
  </sheetViews>
  <sheetFormatPr defaultRowHeight="15" x14ac:dyDescent="0.25"/>
  <cols>
    <col min="1" max="1" width="18.28515625" style="13" customWidth="1"/>
    <col min="2" max="2" width="16.140625" style="13" customWidth="1"/>
    <col min="3" max="11" width="11.140625" style="13" customWidth="1"/>
    <col min="12" max="12" width="12.5703125" style="13" customWidth="1"/>
    <col min="13" max="18" width="11.140625" style="13" customWidth="1"/>
    <col min="19" max="16384" width="9.140625" style="13"/>
  </cols>
  <sheetData>
    <row r="1" spans="1:18" ht="20.25" thickTop="1" thickBot="1" x14ac:dyDescent="0.35">
      <c r="C1" s="29" t="s">
        <v>42</v>
      </c>
      <c r="D1" s="29"/>
      <c r="E1" s="29"/>
      <c r="F1" s="29"/>
      <c r="G1" s="29"/>
      <c r="H1" s="29"/>
      <c r="I1" s="29"/>
      <c r="J1" s="29"/>
      <c r="K1" s="29" t="s">
        <v>43</v>
      </c>
      <c r="L1" s="29"/>
      <c r="M1" s="29"/>
      <c r="N1" s="29"/>
      <c r="O1" s="29"/>
      <c r="P1" s="29"/>
      <c r="Q1" s="29"/>
      <c r="R1" s="29"/>
    </row>
    <row r="2" spans="1:18" s="16" customFormat="1" ht="45.75" thickTop="1" x14ac:dyDescent="0.25">
      <c r="A2" s="14" t="s">
        <v>62</v>
      </c>
      <c r="B2" s="14" t="s">
        <v>41</v>
      </c>
      <c r="C2" s="15" t="str">
        <f>UPPER('ANSWER THESE QUESTIONS FIRST'!$B$7)</f>
        <v>BATTING AVERAGE</v>
      </c>
      <c r="D2" s="15" t="str">
        <f>UPPER('ANSWER THESE QUESTIONS FIRST'!$B$8)</f>
        <v>RUNS</v>
      </c>
      <c r="E2" s="15" t="str">
        <f>UPPER('ANSWER THESE QUESTIONS FIRST'!$B$9)</f>
        <v>HOME RUNS</v>
      </c>
      <c r="F2" s="15" t="str">
        <f>UPPER('ANSWER THESE QUESTIONS FIRST'!$B$10)</f>
        <v>RBI</v>
      </c>
      <c r="G2" s="15" t="str">
        <f>UPPER('ANSWER THESE QUESTIONS FIRST'!$B$11)</f>
        <v>STOLEN BASES</v>
      </c>
      <c r="H2" s="15" t="str">
        <f>UPPER('ANSWER THESE QUESTIONS FIRST'!$B$12)</f>
        <v>NOT USED</v>
      </c>
      <c r="I2" s="15" t="str">
        <f>UPPER('ANSWER THESE QUESTIONS FIRST'!$B$13)</f>
        <v>NOT USED</v>
      </c>
      <c r="J2" s="15" t="str">
        <f>UPPER('ANSWER THESE QUESTIONS FIRST'!$B$14)</f>
        <v>NOT USED</v>
      </c>
      <c r="K2" s="15" t="str">
        <f>UPPER('ANSWER THESE QUESTIONS FIRST'!$B$15)</f>
        <v>WINS</v>
      </c>
      <c r="L2" s="15" t="str">
        <f>UPPER('ANSWER THESE QUESTIONS FIRST'!$B$16)</f>
        <v>STRIKEOUTS</v>
      </c>
      <c r="M2" s="15" t="str">
        <f>UPPER('ANSWER THESE QUESTIONS FIRST'!$B$17)</f>
        <v>SAVES</v>
      </c>
      <c r="N2" s="15" t="str">
        <f>UPPER('ANSWER THESE QUESTIONS FIRST'!$B$18)</f>
        <v>ERA</v>
      </c>
      <c r="O2" s="15" t="str">
        <f>UPPER('ANSWER THESE QUESTIONS FIRST'!$B$19)</f>
        <v>WHIP</v>
      </c>
      <c r="P2" s="15" t="str">
        <f>UPPER('ANSWER THESE QUESTIONS FIRST'!$B$20)</f>
        <v>NOT USED</v>
      </c>
      <c r="Q2" s="15" t="str">
        <f>UPPER('ANSWER THESE QUESTIONS FIRST'!$B$21)</f>
        <v>NOT USED</v>
      </c>
      <c r="R2" s="15" t="str">
        <f>UPPER('ANSWER THESE QUESTIONS FIRST'!$B$22)</f>
        <v>NOT USED</v>
      </c>
    </row>
    <row r="3" spans="1:18" x14ac:dyDescent="0.25">
      <c r="A3" s="17">
        <f>IF('ANSWER THESE QUESTIONS FIRST'!$B$3&lt;1,"",'ANSWER THESE QUESTIONS FIRST'!$B$3)</f>
        <v>10</v>
      </c>
      <c r="B3" s="18">
        <f>'Historical Final Standings'!$L5</f>
        <v>93.666666666666671</v>
      </c>
      <c r="C3" s="18">
        <f>HitterStat1!$L5</f>
        <v>0.27913333333333329</v>
      </c>
      <c r="D3" s="18">
        <f>HitterStat2!$L5</f>
        <v>1138.3333333333333</v>
      </c>
      <c r="E3" s="18">
        <f>HitterStat3!$L5</f>
        <v>298</v>
      </c>
      <c r="F3" s="18">
        <f>HitterStat4!$L5</f>
        <v>1073.3333333333333</v>
      </c>
      <c r="G3" s="18">
        <f>HitterStat5!$L5</f>
        <v>224.33333333333334</v>
      </c>
      <c r="H3" s="18">
        <f>HitterStat6!$L5</f>
        <v>0</v>
      </c>
      <c r="I3" s="18">
        <f>HitterStat7!$L5</f>
        <v>0</v>
      </c>
      <c r="J3" s="18">
        <f>HitterStat8!$L5</f>
        <v>0</v>
      </c>
      <c r="K3" s="18">
        <f>PitcherStat1!$L5</f>
        <v>106</v>
      </c>
      <c r="L3" s="18">
        <f>PitcherStat2!$L5</f>
        <v>1361.6666666666667</v>
      </c>
      <c r="M3" s="18">
        <f>PitcherStat3!$L5</f>
        <v>98</v>
      </c>
      <c r="N3" s="18">
        <f>PitcherStat4!$L5</f>
        <v>3.3663333333333334</v>
      </c>
      <c r="O3" s="18">
        <f>PitcherStat5!$L5</f>
        <v>1.1975333333333333</v>
      </c>
      <c r="P3" s="18">
        <f>PitcherStat6!$L5</f>
        <v>0</v>
      </c>
      <c r="Q3" s="18">
        <f>PitcherStat7!$L5</f>
        <v>0</v>
      </c>
      <c r="R3" s="18">
        <f>PitcherStat8!$L5</f>
        <v>0</v>
      </c>
    </row>
    <row r="4" spans="1:18" x14ac:dyDescent="0.25">
      <c r="A4" s="17">
        <f>IF('ANSWER THESE QUESTIONS FIRST'!$B$3&lt;2,"",A3-1)</f>
        <v>9</v>
      </c>
      <c r="B4" s="18">
        <f>'Historical Final Standings'!$L6</f>
        <v>86</v>
      </c>
      <c r="C4" s="18">
        <f>HitterStat1!$L6</f>
        <v>0.2742</v>
      </c>
      <c r="D4" s="18">
        <f>HitterStat2!$L6</f>
        <v>1071.6666666666667</v>
      </c>
      <c r="E4" s="18">
        <f>HitterStat3!$L6</f>
        <v>287.66666666666669</v>
      </c>
      <c r="F4" s="18">
        <f>HitterStat4!$L6</f>
        <v>1050</v>
      </c>
      <c r="G4" s="18">
        <f>HitterStat5!$L6</f>
        <v>193</v>
      </c>
      <c r="H4" s="18">
        <f>HitterStat6!$L6</f>
        <v>0</v>
      </c>
      <c r="I4" s="18">
        <f>HitterStat7!$L6</f>
        <v>0</v>
      </c>
      <c r="J4" s="18">
        <f>HitterStat8!$L6</f>
        <v>0</v>
      </c>
      <c r="K4" s="18">
        <f>PitcherStat1!$L6</f>
        <v>102</v>
      </c>
      <c r="L4" s="18">
        <f>PitcherStat2!$L6</f>
        <v>1340</v>
      </c>
      <c r="M4" s="18">
        <f>PitcherStat3!$L6</f>
        <v>86</v>
      </c>
      <c r="N4" s="18">
        <f>PitcherStat4!$L6</f>
        <v>3.4153333333333333</v>
      </c>
      <c r="O4" s="18">
        <f>PitcherStat5!$L6</f>
        <v>1.2113</v>
      </c>
      <c r="P4" s="18">
        <f>PitcherStat6!$L6</f>
        <v>0</v>
      </c>
      <c r="Q4" s="18">
        <f>PitcherStat7!$L6</f>
        <v>0</v>
      </c>
      <c r="R4" s="18">
        <f>PitcherStat8!$L6</f>
        <v>0</v>
      </c>
    </row>
    <row r="5" spans="1:18" x14ac:dyDescent="0.25">
      <c r="A5" s="17">
        <f>IF('ANSWER THESE QUESTIONS FIRST'!$B$3&lt;3,"",A4-1)</f>
        <v>8</v>
      </c>
      <c r="B5" s="18">
        <f>'Historical Final Standings'!$L7</f>
        <v>80.166666666666671</v>
      </c>
      <c r="C5" s="18">
        <f>HitterStat1!$L7</f>
        <v>0.27389999999999998</v>
      </c>
      <c r="D5" s="18">
        <f>HitterStat2!$L7</f>
        <v>1052</v>
      </c>
      <c r="E5" s="18">
        <f>HitterStat3!$L7</f>
        <v>273</v>
      </c>
      <c r="F5" s="18">
        <f>HitterStat4!$L7</f>
        <v>1016.3333333333334</v>
      </c>
      <c r="G5" s="18">
        <f>HitterStat5!$L7</f>
        <v>188</v>
      </c>
      <c r="H5" s="18">
        <f>HitterStat6!$L7</f>
        <v>0</v>
      </c>
      <c r="I5" s="18">
        <f>HitterStat7!$L7</f>
        <v>0</v>
      </c>
      <c r="J5" s="18">
        <f>HitterStat8!$L7</f>
        <v>0</v>
      </c>
      <c r="K5" s="18">
        <f>PitcherStat1!$L7</f>
        <v>96.666666666666671</v>
      </c>
      <c r="L5" s="18">
        <f>PitcherStat2!$L7</f>
        <v>1303</v>
      </c>
      <c r="M5" s="18">
        <f>PitcherStat3!$L7</f>
        <v>80.666666666666671</v>
      </c>
      <c r="N5" s="18">
        <f>PitcherStat4!$L7</f>
        <v>3.5430000000000006</v>
      </c>
      <c r="O5" s="18">
        <f>PitcherStat5!$L7</f>
        <v>1.2286666666666666</v>
      </c>
      <c r="P5" s="18">
        <f>PitcherStat6!$L7</f>
        <v>0</v>
      </c>
      <c r="Q5" s="18">
        <f>PitcherStat7!$L7</f>
        <v>0</v>
      </c>
      <c r="R5" s="18">
        <f>PitcherStat8!$L7</f>
        <v>0</v>
      </c>
    </row>
    <row r="6" spans="1:18" x14ac:dyDescent="0.25">
      <c r="A6" s="17">
        <f>IF('ANSWER THESE QUESTIONS FIRST'!$B$3&lt;4,"",A5-1)</f>
        <v>7</v>
      </c>
      <c r="B6" s="18">
        <f>'Historical Final Standings'!$L8</f>
        <v>71.833333333333329</v>
      </c>
      <c r="C6" s="18">
        <f>HitterStat1!$L8</f>
        <v>0.27313333333333328</v>
      </c>
      <c r="D6" s="18">
        <f>HitterStat2!$L8</f>
        <v>1033.6666666666667</v>
      </c>
      <c r="E6" s="18">
        <f>HitterStat3!$L8</f>
        <v>252</v>
      </c>
      <c r="F6" s="18">
        <f>HitterStat4!$L8</f>
        <v>1003.6666666666666</v>
      </c>
      <c r="G6" s="18">
        <f>HitterStat5!$L8</f>
        <v>184</v>
      </c>
      <c r="H6" s="18">
        <f>HitterStat6!$L8</f>
        <v>0</v>
      </c>
      <c r="I6" s="18">
        <f>HitterStat7!$L8</f>
        <v>0</v>
      </c>
      <c r="J6" s="18">
        <f>HitterStat8!$L8</f>
        <v>0</v>
      </c>
      <c r="K6" s="18">
        <f>PitcherStat1!$L8</f>
        <v>95.333333333333329</v>
      </c>
      <c r="L6" s="18">
        <f>PitcherStat2!$L8</f>
        <v>1289</v>
      </c>
      <c r="M6" s="18">
        <f>PitcherStat3!$L8</f>
        <v>75</v>
      </c>
      <c r="N6" s="18">
        <f>PitcherStat4!$L8</f>
        <v>3.6673333333333336</v>
      </c>
      <c r="O6" s="18">
        <f>PitcherStat5!$L8</f>
        <v>1.2381666666666666</v>
      </c>
      <c r="P6" s="18">
        <f>PitcherStat6!$L8</f>
        <v>0</v>
      </c>
      <c r="Q6" s="18">
        <f>PitcherStat7!$L8</f>
        <v>0</v>
      </c>
      <c r="R6" s="18">
        <f>PitcherStat8!$L8</f>
        <v>0</v>
      </c>
    </row>
    <row r="7" spans="1:18" x14ac:dyDescent="0.25">
      <c r="A7" s="17">
        <f>IF('ANSWER THESE QUESTIONS FIRST'!$B$3&lt;5,"",A6-1)</f>
        <v>6</v>
      </c>
      <c r="B7" s="18">
        <f>'Historical Final Standings'!$L9</f>
        <v>71.166666666666671</v>
      </c>
      <c r="C7" s="18">
        <f>HitterStat1!$L9</f>
        <v>0.2704333333333333</v>
      </c>
      <c r="D7" s="18">
        <f>HitterStat2!$L9</f>
        <v>1017.3333333333334</v>
      </c>
      <c r="E7" s="18">
        <f>HitterStat3!$L9</f>
        <v>247.33333333333334</v>
      </c>
      <c r="F7" s="18">
        <f>HitterStat4!$L9</f>
        <v>996</v>
      </c>
      <c r="G7" s="18">
        <f>HitterStat5!$L9</f>
        <v>167</v>
      </c>
      <c r="H7" s="18">
        <f>HitterStat6!$L9</f>
        <v>0</v>
      </c>
      <c r="I7" s="18">
        <f>HitterStat7!$L9</f>
        <v>0</v>
      </c>
      <c r="J7" s="18">
        <f>HitterStat8!$L9</f>
        <v>0</v>
      </c>
      <c r="K7" s="18">
        <f>PitcherStat1!$L9</f>
        <v>93.333333333333329</v>
      </c>
      <c r="L7" s="18">
        <f>PitcherStat2!$L9</f>
        <v>1241.3333333333333</v>
      </c>
      <c r="M7" s="18">
        <f>PitcherStat3!$L9</f>
        <v>73.666666666666671</v>
      </c>
      <c r="N7" s="18">
        <f>PitcherStat4!$L9</f>
        <v>3.7566666666666664</v>
      </c>
      <c r="O7" s="18">
        <f>PitcherStat5!$L9</f>
        <v>1.2501333333333333</v>
      </c>
      <c r="P7" s="18">
        <f>PitcherStat6!$L9</f>
        <v>0</v>
      </c>
      <c r="Q7" s="18">
        <f>PitcherStat7!$L9</f>
        <v>0</v>
      </c>
      <c r="R7" s="18">
        <f>PitcherStat8!$L9</f>
        <v>0</v>
      </c>
    </row>
    <row r="8" spans="1:18" x14ac:dyDescent="0.25">
      <c r="A8" s="17">
        <f>IF('ANSWER THESE QUESTIONS FIRST'!$B$3&lt;6,"",A7-1)</f>
        <v>5</v>
      </c>
      <c r="B8" s="18">
        <f>'Historical Final Standings'!$L10</f>
        <v>67.333333333333329</v>
      </c>
      <c r="C8" s="18">
        <f>HitterStat1!$L10</f>
        <v>0.26800000000000002</v>
      </c>
      <c r="D8" s="18">
        <f>HitterStat2!$L10</f>
        <v>1000</v>
      </c>
      <c r="E8" s="18">
        <f>HitterStat3!$L10</f>
        <v>245</v>
      </c>
      <c r="F8" s="18">
        <f>HitterStat4!$L10</f>
        <v>965.33333333333337</v>
      </c>
      <c r="G8" s="18">
        <f>HitterStat5!$L10</f>
        <v>158</v>
      </c>
      <c r="H8" s="18">
        <f>HitterStat6!$L10</f>
        <v>0</v>
      </c>
      <c r="I8" s="18">
        <f>HitterStat7!$L10</f>
        <v>0</v>
      </c>
      <c r="J8" s="18">
        <f>HitterStat8!$L10</f>
        <v>0</v>
      </c>
      <c r="K8" s="18">
        <f>PitcherStat1!$L10</f>
        <v>93</v>
      </c>
      <c r="L8" s="18">
        <f>PitcherStat2!$L10</f>
        <v>1229.6666666666667</v>
      </c>
      <c r="M8" s="18">
        <f>PitcherStat3!$L10</f>
        <v>70.666666666666671</v>
      </c>
      <c r="N8" s="18">
        <f>PitcherStat4!$L10</f>
        <v>3.7753333333333337</v>
      </c>
      <c r="O8" s="18">
        <f>PitcherStat5!$L10</f>
        <v>1.2518333333333331</v>
      </c>
      <c r="P8" s="18">
        <f>PitcherStat6!$L10</f>
        <v>0</v>
      </c>
      <c r="Q8" s="18">
        <f>PitcherStat7!$L10</f>
        <v>0</v>
      </c>
      <c r="R8" s="18">
        <f>PitcherStat8!$L10</f>
        <v>0</v>
      </c>
    </row>
    <row r="9" spans="1:18" x14ac:dyDescent="0.25">
      <c r="A9" s="17">
        <f>IF('ANSWER THESE QUESTIONS FIRST'!$B$3&lt;7,"",A8-1)</f>
        <v>4</v>
      </c>
      <c r="B9" s="18">
        <f>'Historical Final Standings'!$L11</f>
        <v>61</v>
      </c>
      <c r="C9" s="18">
        <f>HitterStat1!$L11</f>
        <v>0.26716666666666666</v>
      </c>
      <c r="D9" s="18">
        <f>HitterStat2!$L11</f>
        <v>978.33333333333337</v>
      </c>
      <c r="E9" s="18">
        <f>HitterStat3!$L11</f>
        <v>241</v>
      </c>
      <c r="F9" s="18">
        <f>HitterStat4!$L11</f>
        <v>940.66666666666663</v>
      </c>
      <c r="G9" s="18">
        <f>HitterStat5!$L11</f>
        <v>146</v>
      </c>
      <c r="H9" s="18">
        <f>HitterStat6!$L11</f>
        <v>0</v>
      </c>
      <c r="I9" s="18">
        <f>HitterStat7!$L11</f>
        <v>0</v>
      </c>
      <c r="J9" s="18">
        <f>HitterStat8!$L11</f>
        <v>0</v>
      </c>
      <c r="K9" s="18">
        <f>PitcherStat1!$L11</f>
        <v>88.666666666666671</v>
      </c>
      <c r="L9" s="18">
        <f>PitcherStat2!$L11</f>
        <v>1220.3333333333333</v>
      </c>
      <c r="M9" s="18">
        <f>PitcherStat3!$L11</f>
        <v>66.666666666666671</v>
      </c>
      <c r="N9" s="18">
        <f>PitcherStat4!$L11</f>
        <v>3.8230000000000004</v>
      </c>
      <c r="O9" s="18">
        <f>PitcherStat5!$L11</f>
        <v>1.2623</v>
      </c>
      <c r="P9" s="18">
        <f>PitcherStat6!$L11</f>
        <v>0</v>
      </c>
      <c r="Q9" s="18">
        <f>PitcherStat7!$L11</f>
        <v>0</v>
      </c>
      <c r="R9" s="18">
        <f>PitcherStat8!$L11</f>
        <v>0</v>
      </c>
    </row>
    <row r="10" spans="1:18" x14ac:dyDescent="0.25">
      <c r="A10" s="17">
        <f>IF('ANSWER THESE QUESTIONS FIRST'!$B$3&lt;8,"",A9-1)</f>
        <v>3</v>
      </c>
      <c r="B10" s="18">
        <f>'Historical Final Standings'!$L12</f>
        <v>53.833333333333336</v>
      </c>
      <c r="C10" s="18">
        <f>HitterStat1!$L12</f>
        <v>0.26619999999999999</v>
      </c>
      <c r="D10" s="18">
        <f>HitterStat2!$L12</f>
        <v>963.33333333333337</v>
      </c>
      <c r="E10" s="18">
        <f>HitterStat3!$L12</f>
        <v>237.66666666666666</v>
      </c>
      <c r="F10" s="18">
        <f>HitterStat4!$L12</f>
        <v>932</v>
      </c>
      <c r="G10" s="18">
        <f>HitterStat5!$L12</f>
        <v>138.33333333333334</v>
      </c>
      <c r="H10" s="18">
        <f>HitterStat6!$L12</f>
        <v>0</v>
      </c>
      <c r="I10" s="18">
        <f>HitterStat7!$L12</f>
        <v>0</v>
      </c>
      <c r="J10" s="18">
        <f>HitterStat8!$L12</f>
        <v>0</v>
      </c>
      <c r="K10" s="18">
        <f>PitcherStat1!$L12</f>
        <v>85.333333333333329</v>
      </c>
      <c r="L10" s="18">
        <f>PitcherStat2!$L12</f>
        <v>1186</v>
      </c>
      <c r="M10" s="18">
        <f>PitcherStat3!$L12</f>
        <v>64.333333333333329</v>
      </c>
      <c r="N10" s="18">
        <f>PitcherStat4!$L12</f>
        <v>3.9283333333333332</v>
      </c>
      <c r="O10" s="18">
        <f>PitcherStat5!$L12</f>
        <v>1.2813666666666668</v>
      </c>
      <c r="P10" s="18">
        <f>PitcherStat6!$L12</f>
        <v>0</v>
      </c>
      <c r="Q10" s="18">
        <f>PitcherStat7!$L12</f>
        <v>0</v>
      </c>
      <c r="R10" s="18">
        <f>PitcherStat8!$L12</f>
        <v>0</v>
      </c>
    </row>
    <row r="11" spans="1:18" x14ac:dyDescent="0.25">
      <c r="A11" s="17">
        <f>IF('ANSWER THESE QUESTIONS FIRST'!$B$3&lt;9,"",A10-1)</f>
        <v>2</v>
      </c>
      <c r="B11" s="18">
        <f>'Historical Final Standings'!$L13</f>
        <v>49.333333333333336</v>
      </c>
      <c r="C11" s="18">
        <f>HitterStat1!$L13</f>
        <v>0.26463333333333333</v>
      </c>
      <c r="D11" s="18">
        <f>HitterStat2!$L13</f>
        <v>929.33333333333337</v>
      </c>
      <c r="E11" s="18">
        <f>HitterStat3!$L13</f>
        <v>213.33333333333334</v>
      </c>
      <c r="F11" s="18">
        <f>HitterStat4!$L13</f>
        <v>889.33333333333337</v>
      </c>
      <c r="G11" s="18">
        <f>HitterStat5!$L13</f>
        <v>135.33333333333334</v>
      </c>
      <c r="H11" s="18">
        <f>HitterStat6!$L13</f>
        <v>0</v>
      </c>
      <c r="I11" s="18">
        <f>HitterStat7!$L13</f>
        <v>0</v>
      </c>
      <c r="J11" s="18">
        <f>HitterStat8!$L13</f>
        <v>0</v>
      </c>
      <c r="K11" s="18">
        <f>PitcherStat1!$L13</f>
        <v>83</v>
      </c>
      <c r="L11" s="18">
        <f>PitcherStat2!$L13</f>
        <v>1169.3333333333333</v>
      </c>
      <c r="M11" s="18">
        <f>PitcherStat3!$L13</f>
        <v>61</v>
      </c>
      <c r="N11" s="18">
        <f>PitcherStat4!$L13</f>
        <v>3.9636666666666667</v>
      </c>
      <c r="O11" s="18">
        <f>PitcherStat5!$L13</f>
        <v>1.2898666666666667</v>
      </c>
      <c r="P11" s="18">
        <f>PitcherStat6!$L13</f>
        <v>0</v>
      </c>
      <c r="Q11" s="18">
        <f>PitcherStat7!$L13</f>
        <v>0</v>
      </c>
      <c r="R11" s="18">
        <f>PitcherStat8!$L13</f>
        <v>0</v>
      </c>
    </row>
    <row r="12" spans="1:18" x14ac:dyDescent="0.25">
      <c r="A12" s="17">
        <f>IF('ANSWER THESE QUESTIONS FIRST'!$B$3&lt;10,"",A11-1)</f>
        <v>1</v>
      </c>
      <c r="B12" s="18">
        <f>'Historical Final Standings'!$L14</f>
        <v>47.666666666666664</v>
      </c>
      <c r="C12" s="18">
        <f>HitterStat1!$L14</f>
        <v>0.26306666666666667</v>
      </c>
      <c r="D12" s="18">
        <f>HitterStat2!$L14</f>
        <v>900.66666666666663</v>
      </c>
      <c r="E12" s="18">
        <f>HitterStat3!$L14</f>
        <v>208.66666666666666</v>
      </c>
      <c r="F12" s="18">
        <f>HitterStat4!$L14</f>
        <v>848.33333333333337</v>
      </c>
      <c r="G12" s="18">
        <f>HitterStat5!$L14</f>
        <v>130</v>
      </c>
      <c r="H12" s="18">
        <f>HitterStat6!$L14</f>
        <v>0</v>
      </c>
      <c r="I12" s="18">
        <f>HitterStat7!$L14</f>
        <v>0</v>
      </c>
      <c r="J12" s="18">
        <f>HitterStat8!$L14</f>
        <v>0</v>
      </c>
      <c r="K12" s="18">
        <f>PitcherStat1!$L14</f>
        <v>82.333333333333329</v>
      </c>
      <c r="L12" s="18">
        <f>PitcherStat2!$L14</f>
        <v>1150.6666666666667</v>
      </c>
      <c r="M12" s="18">
        <f>PitcherStat3!$L14</f>
        <v>54.666666666666664</v>
      </c>
      <c r="N12" s="18">
        <f>PitcherStat4!$L14</f>
        <v>4.0489999999999995</v>
      </c>
      <c r="O12" s="18">
        <f>PitcherStat5!$L14</f>
        <v>1.3086666666666666</v>
      </c>
      <c r="P12" s="18">
        <f>PitcherStat6!$L14</f>
        <v>0</v>
      </c>
      <c r="Q12" s="18">
        <f>PitcherStat7!$L14</f>
        <v>0</v>
      </c>
      <c r="R12" s="18">
        <f>PitcherStat8!$L14</f>
        <v>0</v>
      </c>
    </row>
    <row r="13" spans="1:18" x14ac:dyDescent="0.25">
      <c r="A13" s="17" t="str">
        <f>IF('ANSWER THESE QUESTIONS FIRST'!$B$3&lt;11,"",A12-1)</f>
        <v/>
      </c>
      <c r="B13" s="18">
        <f>'Historical Final Standings'!$L15</f>
        <v>0</v>
      </c>
      <c r="C13" s="18">
        <f>HitterStat1!$L15</f>
        <v>0</v>
      </c>
      <c r="D13" s="18">
        <f>HitterStat2!$L15</f>
        <v>0</v>
      </c>
      <c r="E13" s="18">
        <f>HitterStat3!$L15</f>
        <v>0</v>
      </c>
      <c r="F13" s="18">
        <f>HitterStat4!$L15</f>
        <v>0</v>
      </c>
      <c r="G13" s="18">
        <f>HitterStat5!$L15</f>
        <v>0</v>
      </c>
      <c r="H13" s="18">
        <f>HitterStat6!$L15</f>
        <v>0</v>
      </c>
      <c r="I13" s="18">
        <f>HitterStat7!$L15</f>
        <v>0</v>
      </c>
      <c r="J13" s="18">
        <f>HitterStat8!$L15</f>
        <v>0</v>
      </c>
      <c r="K13" s="18">
        <f>PitcherStat1!$L15</f>
        <v>0</v>
      </c>
      <c r="L13" s="18">
        <f>PitcherStat2!$L15</f>
        <v>0</v>
      </c>
      <c r="M13" s="18">
        <f>PitcherStat3!$L15</f>
        <v>0</v>
      </c>
      <c r="N13" s="18">
        <f>PitcherStat4!$L15</f>
        <v>0</v>
      </c>
      <c r="O13" s="18">
        <f>PitcherStat5!$L15</f>
        <v>0</v>
      </c>
      <c r="P13" s="18">
        <f>PitcherStat6!$L15</f>
        <v>0</v>
      </c>
      <c r="Q13" s="18">
        <f>PitcherStat7!$L15</f>
        <v>0</v>
      </c>
      <c r="R13" s="18">
        <f>PitcherStat8!$L15</f>
        <v>0</v>
      </c>
    </row>
    <row r="14" spans="1:18" x14ac:dyDescent="0.25">
      <c r="A14" s="17" t="str">
        <f>IF('ANSWER THESE QUESTIONS FIRST'!$B$3&lt;12,"",A13-1)</f>
        <v/>
      </c>
      <c r="B14" s="18">
        <f>'Historical Final Standings'!$L16</f>
        <v>0</v>
      </c>
      <c r="C14" s="18">
        <f>HitterStat1!$L16</f>
        <v>0</v>
      </c>
      <c r="D14" s="18">
        <f>HitterStat2!$L16</f>
        <v>0</v>
      </c>
      <c r="E14" s="18">
        <f>HitterStat3!$L16</f>
        <v>0</v>
      </c>
      <c r="F14" s="18">
        <f>HitterStat4!$L16</f>
        <v>0</v>
      </c>
      <c r="G14" s="18">
        <f>HitterStat5!$L16</f>
        <v>0</v>
      </c>
      <c r="H14" s="18">
        <f>HitterStat6!$L16</f>
        <v>0</v>
      </c>
      <c r="I14" s="18">
        <f>HitterStat7!$L16</f>
        <v>0</v>
      </c>
      <c r="J14" s="18">
        <f>HitterStat8!$L16</f>
        <v>0</v>
      </c>
      <c r="K14" s="18">
        <f>PitcherStat1!$L16</f>
        <v>0</v>
      </c>
      <c r="L14" s="18">
        <f>PitcherStat2!$L16</f>
        <v>0</v>
      </c>
      <c r="M14" s="18">
        <f>PitcherStat3!$L16</f>
        <v>0</v>
      </c>
      <c r="N14" s="18">
        <f>PitcherStat4!$L16</f>
        <v>0</v>
      </c>
      <c r="O14" s="18">
        <f>PitcherStat5!$L16</f>
        <v>0</v>
      </c>
      <c r="P14" s="18">
        <f>PitcherStat6!$L16</f>
        <v>0</v>
      </c>
      <c r="Q14" s="18">
        <f>PitcherStat7!$L16</f>
        <v>0</v>
      </c>
      <c r="R14" s="18">
        <f>PitcherStat8!$L16</f>
        <v>0</v>
      </c>
    </row>
    <row r="15" spans="1:18" x14ac:dyDescent="0.25">
      <c r="A15" s="17" t="str">
        <f>IF('ANSWER THESE QUESTIONS FIRST'!$B$3&lt;13,"",A14-1)</f>
        <v/>
      </c>
      <c r="B15" s="18">
        <f>'Historical Final Standings'!$L17</f>
        <v>0</v>
      </c>
      <c r="C15" s="18">
        <f>HitterStat1!$L17</f>
        <v>0</v>
      </c>
      <c r="D15" s="18">
        <f>HitterStat2!$L17</f>
        <v>0</v>
      </c>
      <c r="E15" s="18">
        <f>HitterStat3!$L17</f>
        <v>0</v>
      </c>
      <c r="F15" s="18">
        <f>HitterStat4!$L17</f>
        <v>0</v>
      </c>
      <c r="G15" s="18">
        <f>HitterStat5!$L17</f>
        <v>0</v>
      </c>
      <c r="H15" s="18">
        <f>HitterStat6!$L17</f>
        <v>0</v>
      </c>
      <c r="I15" s="18">
        <f>HitterStat7!$L17</f>
        <v>0</v>
      </c>
      <c r="J15" s="18">
        <f>HitterStat8!$L17</f>
        <v>0</v>
      </c>
      <c r="K15" s="18">
        <f>PitcherStat1!$L17</f>
        <v>0</v>
      </c>
      <c r="L15" s="18">
        <f>PitcherStat2!$L17</f>
        <v>0</v>
      </c>
      <c r="M15" s="18">
        <f>PitcherStat3!$L17</f>
        <v>0</v>
      </c>
      <c r="N15" s="18">
        <f>PitcherStat4!$L17</f>
        <v>0</v>
      </c>
      <c r="O15" s="18">
        <f>PitcherStat5!$L17</f>
        <v>0</v>
      </c>
      <c r="P15" s="18">
        <f>PitcherStat6!$L17</f>
        <v>0</v>
      </c>
      <c r="Q15" s="18">
        <f>PitcherStat7!$L17</f>
        <v>0</v>
      </c>
      <c r="R15" s="18">
        <f>PitcherStat8!$L17</f>
        <v>0</v>
      </c>
    </row>
    <row r="16" spans="1:18" x14ac:dyDescent="0.25">
      <c r="A16" s="17" t="str">
        <f>IF('ANSWER THESE QUESTIONS FIRST'!$B$3&lt;14,"",A15-1)</f>
        <v/>
      </c>
      <c r="B16" s="18">
        <f>'Historical Final Standings'!$L18</f>
        <v>0</v>
      </c>
      <c r="C16" s="18">
        <f>HitterStat1!$L18</f>
        <v>0</v>
      </c>
      <c r="D16" s="18">
        <f>HitterStat2!$L18</f>
        <v>0</v>
      </c>
      <c r="E16" s="18">
        <f>HitterStat3!$L18</f>
        <v>0</v>
      </c>
      <c r="F16" s="18">
        <f>HitterStat4!$L18</f>
        <v>0</v>
      </c>
      <c r="G16" s="18">
        <f>HitterStat5!$L18</f>
        <v>0</v>
      </c>
      <c r="H16" s="18">
        <f>HitterStat6!$L18</f>
        <v>0</v>
      </c>
      <c r="I16" s="18">
        <f>HitterStat7!$L18</f>
        <v>0</v>
      </c>
      <c r="J16" s="18">
        <f>HitterStat8!$L18</f>
        <v>0</v>
      </c>
      <c r="K16" s="18">
        <f>PitcherStat1!$L18</f>
        <v>0</v>
      </c>
      <c r="L16" s="18">
        <f>PitcherStat2!$L18</f>
        <v>0</v>
      </c>
      <c r="M16" s="18">
        <f>PitcherStat3!$L18</f>
        <v>0</v>
      </c>
      <c r="N16" s="18">
        <f>PitcherStat4!$L18</f>
        <v>0</v>
      </c>
      <c r="O16" s="18">
        <f>PitcherStat5!$L18</f>
        <v>0</v>
      </c>
      <c r="P16" s="18">
        <f>PitcherStat6!$L18</f>
        <v>0</v>
      </c>
      <c r="Q16" s="18">
        <f>PitcherStat7!$L18</f>
        <v>0</v>
      </c>
      <c r="R16" s="18">
        <f>PitcherStat8!$L18</f>
        <v>0</v>
      </c>
    </row>
    <row r="17" spans="1:18" x14ac:dyDescent="0.25">
      <c r="A17" s="17" t="str">
        <f>IF('ANSWER THESE QUESTIONS FIRST'!$B$3&lt;15,"",A16-1)</f>
        <v/>
      </c>
      <c r="B17" s="18">
        <f>'Historical Final Standings'!$L19</f>
        <v>0</v>
      </c>
      <c r="C17" s="18">
        <f>HitterStat1!$L19</f>
        <v>0</v>
      </c>
      <c r="D17" s="18">
        <f>HitterStat2!$L19</f>
        <v>0</v>
      </c>
      <c r="E17" s="18">
        <f>HitterStat3!$L19</f>
        <v>0</v>
      </c>
      <c r="F17" s="18">
        <f>HitterStat4!$L19</f>
        <v>0</v>
      </c>
      <c r="G17" s="18">
        <f>HitterStat5!$L19</f>
        <v>0</v>
      </c>
      <c r="H17" s="18">
        <f>HitterStat6!$L19</f>
        <v>0</v>
      </c>
      <c r="I17" s="18">
        <f>HitterStat7!$L19</f>
        <v>0</v>
      </c>
      <c r="J17" s="18">
        <f>HitterStat8!$L19</f>
        <v>0</v>
      </c>
      <c r="K17" s="18">
        <f>PitcherStat1!$L19</f>
        <v>0</v>
      </c>
      <c r="L17" s="18">
        <f>PitcherStat2!$L19</f>
        <v>0</v>
      </c>
      <c r="M17" s="18">
        <f>PitcherStat3!$L19</f>
        <v>0</v>
      </c>
      <c r="N17" s="18">
        <f>PitcherStat4!$L19</f>
        <v>0</v>
      </c>
      <c r="O17" s="18">
        <f>PitcherStat5!$L19</f>
        <v>0</v>
      </c>
      <c r="P17" s="18">
        <f>PitcherStat6!$L19</f>
        <v>0</v>
      </c>
      <c r="Q17" s="18">
        <f>PitcherStat7!$L19</f>
        <v>0</v>
      </c>
      <c r="R17" s="18">
        <f>PitcherStat8!$L19</f>
        <v>0</v>
      </c>
    </row>
    <row r="19" spans="1:18" x14ac:dyDescent="0.25">
      <c r="A19" s="24" t="s">
        <v>61</v>
      </c>
      <c r="B19" s="21"/>
      <c r="C19" s="22">
        <f t="shared" ref="C19:R19" si="0">SLOPE(C3:C17,$A$3:$A$17)</f>
        <v>1.6387878787878746E-3</v>
      </c>
      <c r="D19" s="23">
        <f t="shared" si="0"/>
        <v>22.8</v>
      </c>
      <c r="E19" s="23">
        <f t="shared" si="0"/>
        <v>9.3111111111111118</v>
      </c>
      <c r="F19" s="23">
        <f t="shared" si="0"/>
        <v>22.975757575757566</v>
      </c>
      <c r="G19" s="23">
        <f t="shared" si="0"/>
        <v>9.8424242424242419</v>
      </c>
      <c r="H19" s="23">
        <f t="shared" si="0"/>
        <v>0</v>
      </c>
      <c r="I19" s="23">
        <f t="shared" si="0"/>
        <v>0</v>
      </c>
      <c r="J19" s="23">
        <f t="shared" si="0"/>
        <v>0</v>
      </c>
      <c r="K19" s="23">
        <f t="shared" si="0"/>
        <v>2.5636363636363644</v>
      </c>
      <c r="L19" s="23">
        <f t="shared" si="0"/>
        <v>23.614141414141418</v>
      </c>
      <c r="M19" s="23">
        <f t="shared" si="0"/>
        <v>4.0888888888888895</v>
      </c>
      <c r="N19" s="26">
        <f t="shared" si="0"/>
        <v>-7.5119191919191877E-2</v>
      </c>
      <c r="O19" s="26">
        <f t="shared" si="0"/>
        <v>-1.1441010101010105E-2</v>
      </c>
      <c r="P19" s="23">
        <f t="shared" si="0"/>
        <v>0</v>
      </c>
      <c r="Q19" s="23">
        <f t="shared" si="0"/>
        <v>0</v>
      </c>
      <c r="R19" s="23">
        <f t="shared" si="0"/>
        <v>0</v>
      </c>
    </row>
    <row r="20" spans="1:18" x14ac:dyDescent="0.25">
      <c r="A20" s="24" t="s">
        <v>72</v>
      </c>
      <c r="C20" s="22">
        <f>C19/$F19</f>
        <v>7.1326826694803326E-5</v>
      </c>
      <c r="D20" s="27">
        <f t="shared" ref="D20:J20" si="1">D19/$F19</f>
        <v>0.99235030335004004</v>
      </c>
      <c r="E20" s="27">
        <f t="shared" si="1"/>
        <v>0.40525806735250175</v>
      </c>
      <c r="F20" s="27">
        <f t="shared" si="1"/>
        <v>1</v>
      </c>
      <c r="G20" s="27">
        <f t="shared" si="1"/>
        <v>0.42838301239778437</v>
      </c>
      <c r="H20" s="27">
        <f t="shared" si="1"/>
        <v>0</v>
      </c>
      <c r="I20" s="27">
        <f t="shared" si="1"/>
        <v>0</v>
      </c>
      <c r="J20" s="27">
        <f t="shared" si="1"/>
        <v>0</v>
      </c>
      <c r="K20" s="27">
        <f>K19/$L19</f>
        <v>0.10856360680982122</v>
      </c>
      <c r="L20" s="27">
        <f t="shared" ref="L20:R20" si="2">L19/$L19</f>
        <v>1</v>
      </c>
      <c r="M20" s="27">
        <f t="shared" si="2"/>
        <v>0.17315424758319786</v>
      </c>
      <c r="N20" s="26">
        <f t="shared" si="2"/>
        <v>-3.1811104457181941E-3</v>
      </c>
      <c r="O20" s="26">
        <f t="shared" si="2"/>
        <v>-4.8449824621438968E-4</v>
      </c>
      <c r="P20" s="27">
        <f t="shared" si="2"/>
        <v>0</v>
      </c>
      <c r="Q20" s="27">
        <f t="shared" si="2"/>
        <v>0</v>
      </c>
      <c r="R20" s="27">
        <f t="shared" si="2"/>
        <v>0</v>
      </c>
    </row>
  </sheetData>
  <sheetProtection formatColumns="0" deleteColumns="0" selectLockedCells="1"/>
  <mergeCells count="2">
    <mergeCell ref="C1:J1"/>
    <mergeCell ref="K1:R1"/>
  </mergeCells>
  <conditionalFormatting sqref="A2:G2 C3:G17 J2:O17 A3:A17 R2:R17">
    <cfRule type="expression" dxfId="82" priority="4">
      <formula>MOD(ROW(),2)=1</formula>
    </cfRule>
  </conditionalFormatting>
  <conditionalFormatting sqref="B3:B17">
    <cfRule type="expression" dxfId="81" priority="3">
      <formula>MOD(ROW(),2)=1</formula>
    </cfRule>
  </conditionalFormatting>
  <conditionalFormatting sqref="H2:I17">
    <cfRule type="expression" dxfId="80" priority="2">
      <formula>MOD(ROW(),2)=1</formula>
    </cfRule>
  </conditionalFormatting>
  <conditionalFormatting sqref="P2:Q17">
    <cfRule type="expression" dxfId="79" priority="1">
      <formula>MOD(ROW(),2)=1</formula>
    </cfRule>
  </conditionalFormatting>
  <pageMargins left="0.7" right="0.7" top="0.75" bottom="0.75" header="0.3" footer="0.3"/>
  <pageSetup scale="56" orientation="landscape" verticalDpi="1200" r:id="rId1"/>
  <ignoredErrors>
    <ignoredError sqref="B3:G11 K3:O3 K4:O11 B12:B1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D33"/>
  <sheetViews>
    <sheetView workbookViewId="0">
      <selection activeCell="D2" sqref="D2"/>
    </sheetView>
  </sheetViews>
  <sheetFormatPr defaultRowHeight="15" x14ac:dyDescent="0.25"/>
  <sheetData>
    <row r="33" spans="4:4" x14ac:dyDescent="0.25">
      <c r="D33" s="1"/>
    </row>
  </sheetData>
  <sheetProtection sheet="1" objects="1" scenarios="1" selectLockedCells="1" selectUnlockedCells="1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tabColor rgb="FFFFFF00"/>
  </sheetPr>
  <dimension ref="A2:L19"/>
  <sheetViews>
    <sheetView workbookViewId="0">
      <selection activeCell="B5" sqref="B5"/>
    </sheetView>
  </sheetViews>
  <sheetFormatPr defaultRowHeight="15" x14ac:dyDescent="0.25"/>
  <cols>
    <col min="1" max="1" width="22.5703125" customWidth="1"/>
    <col min="2" max="12" width="16.140625" customWidth="1"/>
  </cols>
  <sheetData>
    <row r="2" spans="1:12" x14ac:dyDescent="0.25">
      <c r="A2" s="1" t="s">
        <v>0</v>
      </c>
      <c r="B2" s="31" t="s">
        <v>44</v>
      </c>
      <c r="C2" s="31"/>
    </row>
    <row r="3" spans="1:12" ht="51.75" customHeight="1" x14ac:dyDescent="0.25">
      <c r="A3" s="30" t="s">
        <v>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BELOW",'Historical Final Standings'!F4-1)</f>
        <v>DO NOT ENTER DATA BELOW</v>
      </c>
      <c r="H4" s="8" t="str">
        <f>IF('ANSWER THESE QUESTIONS FIRST'!$B$6&lt;6,"DO NOT ENTER DATA BELOW",'Historical Final Standings'!G4-1)</f>
        <v>DO NOT ENTER DATA BELOW</v>
      </c>
      <c r="I4" s="8" t="str">
        <f>IF('ANSWER THESE QUESTIONS FIRST'!$B$6&lt;6,"DO NOT ENTER DATA BELOW",'Historical Final Standings'!H4-1)</f>
        <v>DO NOT ENTER DATA BELOW</v>
      </c>
      <c r="J4" s="8" t="str">
        <f>IF('ANSWER THESE QUESTIONS FIRST'!$B$6&lt;6,"DO NOT ENTER DATA BELOW",'Historical Final Standings'!I4-1)</f>
        <v>DO NOT ENTER DATA BELOW</v>
      </c>
      <c r="K4" s="8" t="str">
        <f>IF('ANSWER THESE QUESTIONS FIRST'!$B$6&lt;6,"DO NOT ENTER DATA BELOW",'Historical Final Standings'!J4-1)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96</v>
      </c>
      <c r="C5" s="10">
        <v>87</v>
      </c>
      <c r="D5" s="10">
        <v>98</v>
      </c>
      <c r="E5" s="10"/>
      <c r="F5" s="10"/>
      <c r="G5" s="10"/>
      <c r="H5" s="10"/>
      <c r="I5" s="10"/>
      <c r="J5" s="10"/>
      <c r="K5" s="10"/>
      <c r="L5" s="7">
        <f>IFERROR(AVERAGE(B5,C5,D5,E5,F5,G5,H5,I5,J5,K5),0)</f>
        <v>93.666666666666671</v>
      </c>
    </row>
    <row r="6" spans="1:12" x14ac:dyDescent="0.25">
      <c r="A6" s="6" t="str">
        <f>IF('ANSWER THESE QUESTIONS FIRST'!$B$3&lt;2,"DO NOT ENTER DATA","2nd Place")</f>
        <v>2nd Place</v>
      </c>
      <c r="B6" s="10">
        <v>79</v>
      </c>
      <c r="C6" s="10">
        <v>86.5</v>
      </c>
      <c r="D6" s="10">
        <v>92.5</v>
      </c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86</v>
      </c>
    </row>
    <row r="7" spans="1:12" x14ac:dyDescent="0.25">
      <c r="A7" s="6" t="str">
        <f>IF('ANSWER THESE QUESTIONS FIRST'!$B$3&lt;3,"DO NOT ENTER DATA","3rd Place")</f>
        <v>3rd Place</v>
      </c>
      <c r="B7" s="10">
        <v>77.5</v>
      </c>
      <c r="C7" s="10">
        <v>81</v>
      </c>
      <c r="D7" s="10">
        <v>82</v>
      </c>
      <c r="E7" s="10"/>
      <c r="F7" s="10"/>
      <c r="G7" s="10"/>
      <c r="H7" s="10"/>
      <c r="I7" s="10"/>
      <c r="J7" s="10"/>
      <c r="K7" s="10"/>
      <c r="L7" s="7">
        <f t="shared" si="0"/>
        <v>80.166666666666671</v>
      </c>
    </row>
    <row r="8" spans="1:12" x14ac:dyDescent="0.25">
      <c r="A8" s="6" t="str">
        <f>IF('ANSWER THESE QUESTIONS FIRST'!$B$3&lt;4,"DO NOT ENTER DATA","4th Place")</f>
        <v>4th Place</v>
      </c>
      <c r="B8" s="10">
        <v>71</v>
      </c>
      <c r="C8" s="10">
        <v>64.5</v>
      </c>
      <c r="D8" s="10">
        <v>80</v>
      </c>
      <c r="E8" s="10"/>
      <c r="F8" s="10"/>
      <c r="G8" s="10"/>
      <c r="H8" s="10"/>
      <c r="I8" s="10"/>
      <c r="J8" s="10"/>
      <c r="K8" s="10"/>
      <c r="L8" s="7">
        <f t="shared" si="0"/>
        <v>71.833333333333329</v>
      </c>
    </row>
    <row r="9" spans="1:12" x14ac:dyDescent="0.25">
      <c r="A9" s="6" t="str">
        <f>IF('ANSWER THESE QUESTIONS FIRST'!$B$3&lt;5,"DO NOT ENTER DATA","5th Place")</f>
        <v>5th Place</v>
      </c>
      <c r="B9" s="10">
        <v>70</v>
      </c>
      <c r="C9" s="10">
        <v>64</v>
      </c>
      <c r="D9" s="10">
        <v>79.5</v>
      </c>
      <c r="E9" s="10"/>
      <c r="F9" s="10"/>
      <c r="G9" s="10"/>
      <c r="H9" s="10"/>
      <c r="I9" s="10"/>
      <c r="J9" s="10"/>
      <c r="K9" s="10"/>
      <c r="L9" s="7">
        <f t="shared" si="0"/>
        <v>71.166666666666671</v>
      </c>
    </row>
    <row r="10" spans="1:12" x14ac:dyDescent="0.25">
      <c r="A10" s="6" t="str">
        <f>IF('ANSWER THESE QUESTIONS FIRST'!$B$3&lt;6,"DO NOT ENTER DATA","6th Place")</f>
        <v>6th Place</v>
      </c>
      <c r="B10" s="10">
        <v>67.5</v>
      </c>
      <c r="C10" s="10">
        <v>60.5</v>
      </c>
      <c r="D10" s="10">
        <v>74</v>
      </c>
      <c r="E10" s="10"/>
      <c r="F10" s="10"/>
      <c r="G10" s="10"/>
      <c r="H10" s="10"/>
      <c r="I10" s="10"/>
      <c r="J10" s="10"/>
      <c r="K10" s="10"/>
      <c r="L10" s="7">
        <f t="shared" si="0"/>
        <v>67.333333333333329</v>
      </c>
    </row>
    <row r="11" spans="1:12" x14ac:dyDescent="0.25">
      <c r="A11" s="6" t="str">
        <f>IF('ANSWER THESE QUESTIONS FIRST'!$B$3&lt;7,"DO NOT ENTER DATA","7th Place")</f>
        <v>7th Place</v>
      </c>
      <c r="B11" s="10">
        <v>64</v>
      </c>
      <c r="C11" s="10">
        <v>60</v>
      </c>
      <c r="D11" s="10">
        <v>59</v>
      </c>
      <c r="E11" s="10"/>
      <c r="F11" s="10"/>
      <c r="G11" s="10"/>
      <c r="H11" s="10"/>
      <c r="I11" s="10"/>
      <c r="J11" s="10"/>
      <c r="K11" s="10"/>
      <c r="L11" s="7">
        <f t="shared" si="0"/>
        <v>61</v>
      </c>
    </row>
    <row r="12" spans="1:12" x14ac:dyDescent="0.25">
      <c r="A12" s="6" t="str">
        <f>IF('ANSWER THESE QUESTIONS FIRST'!$B$3&lt;8,"DO NOT ENTER DATA","8th Place")</f>
        <v>8th Place</v>
      </c>
      <c r="B12" s="10">
        <v>63.5</v>
      </c>
      <c r="C12" s="10">
        <v>45</v>
      </c>
      <c r="D12" s="10">
        <v>53</v>
      </c>
      <c r="E12" s="10"/>
      <c r="F12" s="10"/>
      <c r="G12" s="10"/>
      <c r="H12" s="10"/>
      <c r="I12" s="10"/>
      <c r="J12" s="10"/>
      <c r="K12" s="10"/>
      <c r="L12" s="7">
        <f t="shared" si="0"/>
        <v>53.833333333333336</v>
      </c>
    </row>
    <row r="13" spans="1:12" x14ac:dyDescent="0.25">
      <c r="A13" s="6" t="str">
        <f>IF('ANSWER THESE QUESTIONS FIRST'!$B$3&lt;9,"DO NOT ENTER DATA","9th Place")</f>
        <v>9th Place</v>
      </c>
      <c r="B13" s="10">
        <v>59.5</v>
      </c>
      <c r="C13" s="10">
        <v>39</v>
      </c>
      <c r="D13" s="10">
        <v>49.5</v>
      </c>
      <c r="E13" s="10"/>
      <c r="F13" s="10"/>
      <c r="G13" s="10"/>
      <c r="H13" s="10"/>
      <c r="I13" s="10"/>
      <c r="J13" s="10"/>
      <c r="K13" s="10"/>
      <c r="L13" s="7">
        <f t="shared" si="0"/>
        <v>49.333333333333336</v>
      </c>
    </row>
    <row r="14" spans="1:12" x14ac:dyDescent="0.25">
      <c r="A14" s="6" t="str">
        <f>IF('ANSWER THESE QUESTIONS FIRST'!$B$3&lt;10,"DO NOT ENTER DATA","10th Place")</f>
        <v>10th Place</v>
      </c>
      <c r="B14" s="10">
        <v>55.5</v>
      </c>
      <c r="C14" s="10">
        <v>38.5</v>
      </c>
      <c r="D14" s="10">
        <v>49</v>
      </c>
      <c r="E14" s="10"/>
      <c r="F14" s="10"/>
      <c r="G14" s="10"/>
      <c r="H14" s="10"/>
      <c r="I14" s="10"/>
      <c r="J14" s="10"/>
      <c r="K14" s="10"/>
      <c r="L14" s="7">
        <f t="shared" si="0"/>
        <v>47.666666666666664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</sheetData>
  <sheetProtection sheet="1" objects="1" scenarios="1" selectLockedCells="1"/>
  <mergeCells count="2">
    <mergeCell ref="A3:L3"/>
    <mergeCell ref="B2:C2"/>
  </mergeCells>
  <conditionalFormatting sqref="A4:L4 A5:A19 C5:L19">
    <cfRule type="expression" dxfId="78" priority="2">
      <formula>MOD(ROW(),2)=1</formula>
    </cfRule>
  </conditionalFormatting>
  <conditionalFormatting sqref="B5:B19">
    <cfRule type="expression" dxfId="77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rgb="FFFFFF00"/>
  </sheetPr>
  <dimension ref="A2:L20"/>
  <sheetViews>
    <sheetView workbookViewId="0">
      <selection activeCell="F17" sqref="F17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FIRST'!B7</f>
        <v>Batting Average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BELOW",HitterStat1!F4-1)</f>
        <v>DO NOT ENTER DATA BELOW</v>
      </c>
      <c r="H4" s="8" t="str">
        <f>IF('ANSWER THESE QUESTIONS FIRST'!$B$6&lt;6,"DO NOT ENTER DATA BELOW",HitterStat1!G4-1)</f>
        <v>DO NOT ENTER DATA BELOW</v>
      </c>
      <c r="I4" s="8" t="str">
        <f>IF('ANSWER THESE QUESTIONS FIRST'!$B$6&lt;6,"DO NOT ENTER DATA BELOW",HitterStat1!H4-1)</f>
        <v>DO NOT ENTER DATA BELOW</v>
      </c>
      <c r="J4" s="8" t="str">
        <f>IF('ANSWER THESE QUESTIONS FIRST'!$B$6&lt;6,"DO NOT ENTER DATA BELOW",HitterStat1!I4-1)</f>
        <v>DO NOT ENTER DATA BELOW</v>
      </c>
      <c r="K4" s="8" t="str">
        <f>IF('ANSWER THESE QUESTIONS FIRST'!$B$6&lt;6,"DO NOT ENTER DATA BELOW",HitterStat1!J4-1)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0.28149999999999997</v>
      </c>
      <c r="C5" s="10">
        <v>0.28220000000000001</v>
      </c>
      <c r="D5" s="10">
        <v>0.2737</v>
      </c>
      <c r="E5" s="10"/>
      <c r="F5" s="10"/>
      <c r="G5" s="10"/>
      <c r="H5" s="10"/>
      <c r="I5" s="10"/>
      <c r="J5" s="10"/>
      <c r="K5" s="10"/>
      <c r="L5" s="7">
        <f>IFERROR(AVERAGE(B5,C5,D5,E5,F5,G5,H5,I5,J5,K5),0)</f>
        <v>0.27913333333333329</v>
      </c>
    </row>
    <row r="6" spans="1:12" x14ac:dyDescent="0.25">
      <c r="A6" s="6" t="str">
        <f>IF('ANSWER THESE QUESTIONS FIRST'!$B$3&lt;2,"DO NOT ENTER DATA","2nd Place")</f>
        <v>2nd Place</v>
      </c>
      <c r="B6" s="10">
        <v>0.27400000000000002</v>
      </c>
      <c r="C6" s="10">
        <v>0.2752</v>
      </c>
      <c r="D6" s="10">
        <v>0.27339999999999998</v>
      </c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0.2742</v>
      </c>
    </row>
    <row r="7" spans="1:12" x14ac:dyDescent="0.25">
      <c r="A7" s="6" t="str">
        <f>IF('ANSWER THESE QUESTIONS FIRST'!$B$3&lt;3,"DO NOT ENTER DATA","3rd Place")</f>
        <v>3rd Place</v>
      </c>
      <c r="B7" s="10">
        <v>0.27379999999999999</v>
      </c>
      <c r="C7" s="10">
        <v>0.27510000000000001</v>
      </c>
      <c r="D7" s="10">
        <v>0.27279999999999999</v>
      </c>
      <c r="E7" s="10"/>
      <c r="F7" s="10"/>
      <c r="G7" s="10"/>
      <c r="H7" s="10"/>
      <c r="I7" s="10"/>
      <c r="J7" s="10"/>
      <c r="K7" s="10"/>
      <c r="L7" s="7">
        <f t="shared" si="0"/>
        <v>0.27389999999999998</v>
      </c>
    </row>
    <row r="8" spans="1:12" x14ac:dyDescent="0.25">
      <c r="A8" s="6" t="str">
        <f>IF('ANSWER THESE QUESTIONS FIRST'!$B$3&lt;4,"DO NOT ENTER DATA","4th Place")</f>
        <v>4th Place</v>
      </c>
      <c r="B8" s="10">
        <v>0.27360000000000001</v>
      </c>
      <c r="C8" s="10">
        <v>0.27339999999999998</v>
      </c>
      <c r="D8" s="10">
        <v>0.27239999999999998</v>
      </c>
      <c r="E8" s="10"/>
      <c r="F8" s="10"/>
      <c r="G8" s="10"/>
      <c r="H8" s="10"/>
      <c r="I8" s="10"/>
      <c r="J8" s="10"/>
      <c r="K8" s="10"/>
      <c r="L8" s="7">
        <f t="shared" si="0"/>
        <v>0.27313333333333328</v>
      </c>
    </row>
    <row r="9" spans="1:12" x14ac:dyDescent="0.25">
      <c r="A9" s="6" t="str">
        <f>IF('ANSWER THESE QUESTIONS FIRST'!$B$3&lt;5,"DO NOT ENTER DATA","5th Place")</f>
        <v>5th Place</v>
      </c>
      <c r="B9" s="10">
        <v>0.27339999999999998</v>
      </c>
      <c r="C9" s="10">
        <v>0.26910000000000001</v>
      </c>
      <c r="D9" s="10">
        <v>0.26879999999999998</v>
      </c>
      <c r="E9" s="10"/>
      <c r="F9" s="10"/>
      <c r="G9" s="10"/>
      <c r="H9" s="10"/>
      <c r="I9" s="10"/>
      <c r="J9" s="10"/>
      <c r="K9" s="10"/>
      <c r="L9" s="7">
        <f t="shared" si="0"/>
        <v>0.2704333333333333</v>
      </c>
    </row>
    <row r="10" spans="1:12" x14ac:dyDescent="0.25">
      <c r="A10" s="6" t="str">
        <f>IF('ANSWER THESE QUESTIONS FIRST'!$B$3&lt;6,"DO NOT ENTER DATA","6th Place")</f>
        <v>6th Place</v>
      </c>
      <c r="B10" s="10">
        <v>0.2681</v>
      </c>
      <c r="C10" s="10">
        <v>0.26779999999999998</v>
      </c>
      <c r="D10" s="10">
        <v>0.2681</v>
      </c>
      <c r="E10" s="10"/>
      <c r="F10" s="10"/>
      <c r="G10" s="10"/>
      <c r="H10" s="10"/>
      <c r="I10" s="10"/>
      <c r="J10" s="10"/>
      <c r="K10" s="10"/>
      <c r="L10" s="7">
        <f t="shared" si="0"/>
        <v>0.26800000000000002</v>
      </c>
    </row>
    <row r="11" spans="1:12" x14ac:dyDescent="0.25">
      <c r="A11" s="6" t="str">
        <f>IF('ANSWER THESE QUESTIONS FIRST'!$B$3&lt;7,"DO NOT ENTER DATA","7th Place")</f>
        <v>7th Place</v>
      </c>
      <c r="B11" s="10">
        <v>0.26779999999999998</v>
      </c>
      <c r="C11" s="10">
        <v>0.2656</v>
      </c>
      <c r="D11" s="10">
        <v>0.2681</v>
      </c>
      <c r="E11" s="10"/>
      <c r="F11" s="10"/>
      <c r="G11" s="10"/>
      <c r="H11" s="10"/>
      <c r="I11" s="10"/>
      <c r="J11" s="10"/>
      <c r="K11" s="10"/>
      <c r="L11" s="7">
        <f t="shared" si="0"/>
        <v>0.26716666666666666</v>
      </c>
    </row>
    <row r="12" spans="1:12" x14ac:dyDescent="0.25">
      <c r="A12" s="6" t="str">
        <f>IF('ANSWER THESE QUESTIONS FIRST'!$B$3&lt;8,"DO NOT ENTER DATA","8th Place")</f>
        <v>8th Place</v>
      </c>
      <c r="B12" s="10">
        <v>0.26700000000000002</v>
      </c>
      <c r="C12" s="10">
        <v>0.26429999999999998</v>
      </c>
      <c r="D12" s="10">
        <v>0.26729999999999998</v>
      </c>
      <c r="E12" s="10"/>
      <c r="F12" s="10"/>
      <c r="G12" s="10"/>
      <c r="H12" s="10"/>
      <c r="I12" s="10"/>
      <c r="J12" s="10"/>
      <c r="K12" s="10"/>
      <c r="L12" s="7">
        <f t="shared" si="0"/>
        <v>0.26619999999999999</v>
      </c>
    </row>
    <row r="13" spans="1:12" x14ac:dyDescent="0.25">
      <c r="A13" s="6" t="str">
        <f>IF('ANSWER THESE QUESTIONS FIRST'!$B$3&lt;9,"DO NOT ENTER DATA","9th Place")</f>
        <v>9th Place</v>
      </c>
      <c r="B13" s="10">
        <v>0.26490000000000002</v>
      </c>
      <c r="C13" s="10">
        <v>0.26179999999999998</v>
      </c>
      <c r="D13" s="10">
        <v>0.26719999999999999</v>
      </c>
      <c r="E13" s="10"/>
      <c r="F13" s="10"/>
      <c r="G13" s="10"/>
      <c r="H13" s="10"/>
      <c r="I13" s="10"/>
      <c r="J13" s="10"/>
      <c r="K13" s="10"/>
      <c r="L13" s="7">
        <f t="shared" si="0"/>
        <v>0.26463333333333333</v>
      </c>
    </row>
    <row r="14" spans="1:12" x14ac:dyDescent="0.25">
      <c r="A14" s="6" t="str">
        <f>IF('ANSWER THESE QUESTIONS FIRST'!$B$3&lt;10,"DO NOT ENTER DATA","10th Place")</f>
        <v>10th Place</v>
      </c>
      <c r="B14" s="10">
        <v>0.26279999999999998</v>
      </c>
      <c r="C14" s="10">
        <v>0.25919999999999999</v>
      </c>
      <c r="D14" s="10">
        <v>0.26719999999999999</v>
      </c>
      <c r="E14" s="10"/>
      <c r="F14" s="10"/>
      <c r="G14" s="10"/>
      <c r="H14" s="10"/>
      <c r="I14" s="10"/>
      <c r="J14" s="10"/>
      <c r="K14" s="10"/>
      <c r="L14" s="7">
        <f t="shared" si="0"/>
        <v>0.26306666666666667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76" priority="7">
      <formula>MOD(ROW(),2)=1</formula>
    </cfRule>
  </conditionalFormatting>
  <conditionalFormatting sqref="B5:B13">
    <cfRule type="expression" dxfId="75" priority="6">
      <formula>MOD(ROW(),2)=1</formula>
    </cfRule>
  </conditionalFormatting>
  <conditionalFormatting sqref="A5:A19">
    <cfRule type="expression" dxfId="74" priority="4">
      <formula>MOD(ROW(),2)=1</formula>
    </cfRule>
  </conditionalFormatting>
  <conditionalFormatting sqref="C14:D14">
    <cfRule type="expression" dxfId="73" priority="3">
      <formula>MOD(ROW(),2)=1</formula>
    </cfRule>
  </conditionalFormatting>
  <conditionalFormatting sqref="B14">
    <cfRule type="expression" dxfId="72" priority="2">
      <formula>MOD(ROW(),2)=1</formula>
    </cfRule>
  </conditionalFormatting>
  <conditionalFormatting sqref="B15:B19">
    <cfRule type="expression" dxfId="71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FIRST'!B8</f>
        <v>Runs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BELOW",HitterStat2!F4-1)</f>
        <v>DO NOT ENTER DATA BELOW</v>
      </c>
      <c r="H4" s="8" t="str">
        <f>IF('ANSWER THESE QUESTIONS FIRST'!$B$6&lt;6,"DO NOT ENTER DATA BELOW",HitterStat2!G4-1)</f>
        <v>DO NOT ENTER DATA BELOW</v>
      </c>
      <c r="I4" s="8" t="str">
        <f>IF('ANSWER THESE QUESTIONS FIRST'!$B$6&lt;6,"DO NOT ENTER DATA BELOW",HitterStat2!H4-1)</f>
        <v>DO NOT ENTER DATA BELOW</v>
      </c>
      <c r="J4" s="8" t="str">
        <f>IF('ANSWER THESE QUESTIONS FIRST'!$B$6&lt;6,"DO NOT ENTER DATA BELOW",HitterStat2!I4-1)</f>
        <v>DO NOT ENTER DATA BELOW</v>
      </c>
      <c r="K4" s="8" t="str">
        <f>IF('ANSWER THESE QUESTIONS FIRST'!$B$6&lt;6,"DO NOT ENTER DATA BELOW",HitterStat2!J4-1)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1099</v>
      </c>
      <c r="C5" s="10">
        <v>1218</v>
      </c>
      <c r="D5" s="10">
        <v>1098</v>
      </c>
      <c r="E5" s="10"/>
      <c r="F5" s="10"/>
      <c r="G5" s="10"/>
      <c r="H5" s="10"/>
      <c r="I5" s="10"/>
      <c r="J5" s="10"/>
      <c r="K5" s="10"/>
      <c r="L5" s="7">
        <f>IFERROR(AVERAGE(B5,C5,D5,E5,F5,G5,H5,I5,J5,K5),0)</f>
        <v>1138.3333333333333</v>
      </c>
    </row>
    <row r="6" spans="1:12" x14ac:dyDescent="0.25">
      <c r="A6" s="6" t="str">
        <f>IF('ANSWER THESE QUESTIONS FIRST'!$B$3&lt;2,"DO NOT ENTER DATA","2nd Place")</f>
        <v>2nd Place</v>
      </c>
      <c r="B6" s="10">
        <v>1039</v>
      </c>
      <c r="C6" s="10">
        <v>1116</v>
      </c>
      <c r="D6" s="10">
        <v>1060</v>
      </c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1071.6666666666667</v>
      </c>
    </row>
    <row r="7" spans="1:12" x14ac:dyDescent="0.25">
      <c r="A7" s="6" t="str">
        <f>IF('ANSWER THESE QUESTIONS FIRST'!$B$3&lt;3,"DO NOT ENTER DATA","3rd Place")</f>
        <v>3rd Place</v>
      </c>
      <c r="B7" s="10">
        <v>1034</v>
      </c>
      <c r="C7" s="10">
        <v>1071</v>
      </c>
      <c r="D7" s="10">
        <v>1051</v>
      </c>
      <c r="E7" s="10"/>
      <c r="F7" s="10"/>
      <c r="G7" s="10"/>
      <c r="H7" s="10"/>
      <c r="I7" s="10"/>
      <c r="J7" s="10"/>
      <c r="K7" s="10"/>
      <c r="L7" s="7">
        <f t="shared" si="0"/>
        <v>1052</v>
      </c>
    </row>
    <row r="8" spans="1:12" x14ac:dyDescent="0.25">
      <c r="A8" s="6" t="str">
        <f>IF('ANSWER THESE QUESTIONS FIRST'!$B$3&lt;4,"DO NOT ENTER DATA","4th Place")</f>
        <v>4th Place</v>
      </c>
      <c r="B8" s="10">
        <v>1028</v>
      </c>
      <c r="C8" s="10">
        <v>1023</v>
      </c>
      <c r="D8" s="10">
        <v>1050</v>
      </c>
      <c r="E8" s="10"/>
      <c r="F8" s="10"/>
      <c r="G8" s="10"/>
      <c r="H8" s="10"/>
      <c r="I8" s="10"/>
      <c r="J8" s="10"/>
      <c r="K8" s="10"/>
      <c r="L8" s="7">
        <f t="shared" si="0"/>
        <v>1033.6666666666667</v>
      </c>
    </row>
    <row r="9" spans="1:12" x14ac:dyDescent="0.25">
      <c r="A9" s="6" t="str">
        <f>IF('ANSWER THESE QUESTIONS FIRST'!$B$3&lt;5,"DO NOT ENTER DATA","5th Place")</f>
        <v>5th Place</v>
      </c>
      <c r="B9" s="10">
        <v>1021</v>
      </c>
      <c r="C9" s="10">
        <v>1007</v>
      </c>
      <c r="D9" s="10">
        <v>1024</v>
      </c>
      <c r="E9" s="10"/>
      <c r="F9" s="10"/>
      <c r="G9" s="10"/>
      <c r="H9" s="10"/>
      <c r="I9" s="10"/>
      <c r="J9" s="10"/>
      <c r="K9" s="10"/>
      <c r="L9" s="7">
        <f t="shared" si="0"/>
        <v>1017.3333333333334</v>
      </c>
    </row>
    <row r="10" spans="1:12" x14ac:dyDescent="0.25">
      <c r="A10" s="6" t="str">
        <f>IF('ANSWER THESE QUESTIONS FIRST'!$B$3&lt;6,"DO NOT ENTER DATA","6th Place")</f>
        <v>6th Place</v>
      </c>
      <c r="B10" s="10">
        <v>1004</v>
      </c>
      <c r="C10" s="10">
        <v>983</v>
      </c>
      <c r="D10" s="10">
        <v>1013</v>
      </c>
      <c r="E10" s="10"/>
      <c r="F10" s="10"/>
      <c r="G10" s="10"/>
      <c r="H10" s="10"/>
      <c r="I10" s="10"/>
      <c r="J10" s="10"/>
      <c r="K10" s="10"/>
      <c r="L10" s="7">
        <f t="shared" si="0"/>
        <v>1000</v>
      </c>
    </row>
    <row r="11" spans="1:12" x14ac:dyDescent="0.25">
      <c r="A11" s="6" t="str">
        <f>IF('ANSWER THESE QUESTIONS FIRST'!$B$3&lt;7,"DO NOT ENTER DATA","7th Place")</f>
        <v>7th Place</v>
      </c>
      <c r="B11" s="10">
        <v>984</v>
      </c>
      <c r="C11" s="10">
        <v>958</v>
      </c>
      <c r="D11" s="10">
        <v>993</v>
      </c>
      <c r="E11" s="10"/>
      <c r="F11" s="10"/>
      <c r="G11" s="10"/>
      <c r="H11" s="10"/>
      <c r="I11" s="10"/>
      <c r="J11" s="10"/>
      <c r="K11" s="10"/>
      <c r="L11" s="7">
        <f t="shared" si="0"/>
        <v>978.33333333333337</v>
      </c>
    </row>
    <row r="12" spans="1:12" x14ac:dyDescent="0.25">
      <c r="A12" s="6" t="str">
        <f>IF('ANSWER THESE QUESTIONS FIRST'!$B$3&lt;8,"DO NOT ENTER DATA","8th Place")</f>
        <v>8th Place</v>
      </c>
      <c r="B12" s="10">
        <v>973</v>
      </c>
      <c r="C12" s="10">
        <v>925</v>
      </c>
      <c r="D12" s="10">
        <v>992</v>
      </c>
      <c r="E12" s="10"/>
      <c r="F12" s="10"/>
      <c r="G12" s="10"/>
      <c r="H12" s="10"/>
      <c r="I12" s="10"/>
      <c r="J12" s="10"/>
      <c r="K12" s="10"/>
      <c r="L12" s="7">
        <f t="shared" si="0"/>
        <v>963.33333333333337</v>
      </c>
    </row>
    <row r="13" spans="1:12" x14ac:dyDescent="0.25">
      <c r="A13" s="6" t="str">
        <f>IF('ANSWER THESE QUESTIONS FIRST'!$B$3&lt;9,"DO NOT ENTER DATA","9th Place")</f>
        <v>9th Place</v>
      </c>
      <c r="B13" s="10">
        <v>972</v>
      </c>
      <c r="C13" s="10">
        <v>840</v>
      </c>
      <c r="D13" s="10">
        <v>976</v>
      </c>
      <c r="E13" s="10"/>
      <c r="F13" s="10"/>
      <c r="G13" s="10"/>
      <c r="H13" s="10"/>
      <c r="I13" s="10"/>
      <c r="J13" s="10"/>
      <c r="K13" s="10"/>
      <c r="L13" s="7">
        <f t="shared" si="0"/>
        <v>929.33333333333337</v>
      </c>
    </row>
    <row r="14" spans="1:12" x14ac:dyDescent="0.25">
      <c r="A14" s="6" t="str">
        <f>IF('ANSWER THESE QUESTIONS FIRST'!$B$3&lt;10,"DO NOT ENTER DATA","10th Place")</f>
        <v>10th Place</v>
      </c>
      <c r="B14" s="10">
        <v>964</v>
      </c>
      <c r="C14" s="10">
        <v>789</v>
      </c>
      <c r="D14" s="10">
        <v>949</v>
      </c>
      <c r="E14" s="10"/>
      <c r="F14" s="10"/>
      <c r="G14" s="10"/>
      <c r="H14" s="10"/>
      <c r="I14" s="10"/>
      <c r="J14" s="10"/>
      <c r="K14" s="10"/>
      <c r="L14" s="7">
        <f t="shared" si="0"/>
        <v>900.66666666666663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70" priority="7">
      <formula>MOD(ROW(),2)=1</formula>
    </cfRule>
  </conditionalFormatting>
  <conditionalFormatting sqref="B5:B13">
    <cfRule type="expression" dxfId="69" priority="6">
      <formula>MOD(ROW(),2)=1</formula>
    </cfRule>
  </conditionalFormatting>
  <conditionalFormatting sqref="A5:A19">
    <cfRule type="expression" dxfId="68" priority="4">
      <formula>MOD(ROW(),2)=1</formula>
    </cfRule>
  </conditionalFormatting>
  <conditionalFormatting sqref="C14:D14">
    <cfRule type="expression" dxfId="67" priority="3">
      <formula>MOD(ROW(),2)=1</formula>
    </cfRule>
  </conditionalFormatting>
  <conditionalFormatting sqref="B14">
    <cfRule type="expression" dxfId="66" priority="2">
      <formula>MOD(ROW(),2)=1</formula>
    </cfRule>
  </conditionalFormatting>
  <conditionalFormatting sqref="B15:B19">
    <cfRule type="expression" dxfId="65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FIRST'!B9</f>
        <v>Home Runs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BELOW",HitterStat3!F4-1)</f>
        <v>DO NOT ENTER DATA BELOW</v>
      </c>
      <c r="H4" s="8" t="str">
        <f>IF('ANSWER THESE QUESTIONS FIRST'!$B$6&lt;6,"DO NOT ENTER DATA BELOW",HitterStat3!G4-1)</f>
        <v>DO NOT ENTER DATA BELOW</v>
      </c>
      <c r="I4" s="8" t="str">
        <f>IF('ANSWER THESE QUESTIONS FIRST'!$B$6&lt;6,"DO NOT ENTER DATA BELOW",HitterStat3!H4-1)</f>
        <v>DO NOT ENTER DATA BELOW</v>
      </c>
      <c r="J4" s="8" t="str">
        <f>IF('ANSWER THESE QUESTIONS FIRST'!$B$6&lt;6,"DO NOT ENTER DATA BELOW",HitterStat3!I4-1)</f>
        <v>DO NOT ENTER DATA BELOW</v>
      </c>
      <c r="K4" s="8" t="str">
        <f>IF('ANSWER THESE QUESTIONS FIRST'!$B$6&lt;6,"DO NOT ENTER DATA BELOW",HitterStat3!J4-1)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291</v>
      </c>
      <c r="C5" s="10">
        <v>326</v>
      </c>
      <c r="D5" s="10">
        <v>277</v>
      </c>
      <c r="E5" s="10"/>
      <c r="F5" s="10"/>
      <c r="G5" s="10"/>
      <c r="H5" s="10"/>
      <c r="I5" s="10"/>
      <c r="J5" s="10"/>
      <c r="K5" s="10"/>
      <c r="L5" s="7">
        <f>IFERROR(AVERAGE(B5,C5,D5,E5,F5,G5,H5,I5,J5,K5),0)</f>
        <v>298</v>
      </c>
    </row>
    <row r="6" spans="1:12" x14ac:dyDescent="0.25">
      <c r="A6" s="6" t="str">
        <f>IF('ANSWER THESE QUESTIONS FIRST'!$B$3&lt;2,"DO NOT ENTER DATA","2nd Place")</f>
        <v>2nd Place</v>
      </c>
      <c r="B6" s="10">
        <v>287</v>
      </c>
      <c r="C6" s="10">
        <v>308</v>
      </c>
      <c r="D6" s="10">
        <v>268</v>
      </c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287.66666666666669</v>
      </c>
    </row>
    <row r="7" spans="1:12" x14ac:dyDescent="0.25">
      <c r="A7" s="6" t="str">
        <f>IF('ANSWER THESE QUESTIONS FIRST'!$B$3&lt;3,"DO NOT ENTER DATA","3rd Place")</f>
        <v>3rd Place</v>
      </c>
      <c r="B7" s="10">
        <v>281</v>
      </c>
      <c r="C7" s="10">
        <v>282</v>
      </c>
      <c r="D7" s="10">
        <v>256</v>
      </c>
      <c r="E7" s="10"/>
      <c r="F7" s="10"/>
      <c r="G7" s="10"/>
      <c r="H7" s="10"/>
      <c r="I7" s="10"/>
      <c r="J7" s="10"/>
      <c r="K7" s="10"/>
      <c r="L7" s="7">
        <f t="shared" si="0"/>
        <v>273</v>
      </c>
    </row>
    <row r="8" spans="1:12" x14ac:dyDescent="0.25">
      <c r="A8" s="6" t="str">
        <f>IF('ANSWER THESE QUESTIONS FIRST'!$B$3&lt;4,"DO NOT ENTER DATA","4th Place")</f>
        <v>4th Place</v>
      </c>
      <c r="B8" s="10">
        <v>274</v>
      </c>
      <c r="C8" s="10">
        <v>241</v>
      </c>
      <c r="D8" s="10">
        <v>241</v>
      </c>
      <c r="E8" s="10"/>
      <c r="F8" s="10"/>
      <c r="G8" s="10"/>
      <c r="H8" s="10"/>
      <c r="I8" s="10"/>
      <c r="J8" s="10"/>
      <c r="K8" s="10"/>
      <c r="L8" s="7">
        <f t="shared" si="0"/>
        <v>252</v>
      </c>
    </row>
    <row r="9" spans="1:12" x14ac:dyDescent="0.25">
      <c r="A9" s="6" t="str">
        <f>IF('ANSWER THESE QUESTIONS FIRST'!$B$3&lt;5,"DO NOT ENTER DATA","5th Place")</f>
        <v>5th Place</v>
      </c>
      <c r="B9" s="10">
        <v>272</v>
      </c>
      <c r="C9" s="10">
        <v>236</v>
      </c>
      <c r="D9" s="10">
        <v>234</v>
      </c>
      <c r="E9" s="10"/>
      <c r="F9" s="10"/>
      <c r="G9" s="10"/>
      <c r="H9" s="10"/>
      <c r="I9" s="10"/>
      <c r="J9" s="10"/>
      <c r="K9" s="10"/>
      <c r="L9" s="7">
        <f t="shared" si="0"/>
        <v>247.33333333333334</v>
      </c>
    </row>
    <row r="10" spans="1:12" x14ac:dyDescent="0.25">
      <c r="A10" s="6" t="str">
        <f>IF('ANSWER THESE QUESTIONS FIRST'!$B$3&lt;6,"DO NOT ENTER DATA","6th Place")</f>
        <v>6th Place</v>
      </c>
      <c r="B10" s="10">
        <v>267</v>
      </c>
      <c r="C10" s="10">
        <v>236</v>
      </c>
      <c r="D10" s="10">
        <v>232</v>
      </c>
      <c r="E10" s="10"/>
      <c r="F10" s="10"/>
      <c r="G10" s="10"/>
      <c r="H10" s="10"/>
      <c r="I10" s="10"/>
      <c r="J10" s="10"/>
      <c r="K10" s="10"/>
      <c r="L10" s="7">
        <f t="shared" si="0"/>
        <v>245</v>
      </c>
    </row>
    <row r="11" spans="1:12" x14ac:dyDescent="0.25">
      <c r="A11" s="6" t="str">
        <f>IF('ANSWER THESE QUESTIONS FIRST'!$B$3&lt;7,"DO NOT ENTER DATA","7th Place")</f>
        <v>7th Place</v>
      </c>
      <c r="B11" s="10">
        <v>263</v>
      </c>
      <c r="C11" s="10">
        <v>228</v>
      </c>
      <c r="D11" s="10">
        <v>232</v>
      </c>
      <c r="E11" s="10"/>
      <c r="F11" s="10"/>
      <c r="G11" s="10"/>
      <c r="H11" s="10"/>
      <c r="I11" s="10"/>
      <c r="J11" s="10"/>
      <c r="K11" s="10"/>
      <c r="L11" s="7">
        <f t="shared" si="0"/>
        <v>241</v>
      </c>
    </row>
    <row r="12" spans="1:12" x14ac:dyDescent="0.25">
      <c r="A12" s="6" t="str">
        <f>IF('ANSWER THESE QUESTIONS FIRST'!$B$3&lt;8,"DO NOT ENTER DATA","8th Place")</f>
        <v>8th Place</v>
      </c>
      <c r="B12" s="10">
        <v>261</v>
      </c>
      <c r="C12" s="10">
        <v>221</v>
      </c>
      <c r="D12" s="10">
        <v>231</v>
      </c>
      <c r="E12" s="10"/>
      <c r="F12" s="10"/>
      <c r="G12" s="10"/>
      <c r="H12" s="10"/>
      <c r="I12" s="10"/>
      <c r="J12" s="10"/>
      <c r="K12" s="10"/>
      <c r="L12" s="7">
        <f t="shared" si="0"/>
        <v>237.66666666666666</v>
      </c>
    </row>
    <row r="13" spans="1:12" x14ac:dyDescent="0.25">
      <c r="A13" s="6" t="str">
        <f>IF('ANSWER THESE QUESTIONS FIRST'!$B$3&lt;9,"DO NOT ENTER DATA","9th Place")</f>
        <v>9th Place</v>
      </c>
      <c r="B13" s="10">
        <v>244</v>
      </c>
      <c r="C13" s="10">
        <v>170</v>
      </c>
      <c r="D13" s="10">
        <v>226</v>
      </c>
      <c r="E13" s="10"/>
      <c r="F13" s="10"/>
      <c r="G13" s="10"/>
      <c r="H13" s="10"/>
      <c r="I13" s="10"/>
      <c r="J13" s="10"/>
      <c r="K13" s="10"/>
      <c r="L13" s="7">
        <f t="shared" si="0"/>
        <v>213.33333333333334</v>
      </c>
    </row>
    <row r="14" spans="1:12" x14ac:dyDescent="0.25">
      <c r="A14" s="6" t="str">
        <f>IF('ANSWER THESE QUESTIONS FIRST'!$B$3&lt;10,"DO NOT ENTER DATA","10th Place")</f>
        <v>10th Place</v>
      </c>
      <c r="B14" s="10">
        <v>239</v>
      </c>
      <c r="C14" s="10">
        <v>168</v>
      </c>
      <c r="D14" s="10">
        <v>219</v>
      </c>
      <c r="E14" s="10"/>
      <c r="F14" s="10"/>
      <c r="G14" s="10"/>
      <c r="H14" s="10"/>
      <c r="I14" s="10"/>
      <c r="J14" s="10"/>
      <c r="K14" s="10"/>
      <c r="L14" s="7">
        <f t="shared" si="0"/>
        <v>208.66666666666666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64" priority="7">
      <formula>MOD(ROW(),2)=1</formula>
    </cfRule>
  </conditionalFormatting>
  <conditionalFormatting sqref="B5:B13">
    <cfRule type="expression" dxfId="63" priority="6">
      <formula>MOD(ROW(),2)=1</formula>
    </cfRule>
  </conditionalFormatting>
  <conditionalFormatting sqref="A5:A19">
    <cfRule type="expression" dxfId="62" priority="4">
      <formula>MOD(ROW(),2)=1</formula>
    </cfRule>
  </conditionalFormatting>
  <conditionalFormatting sqref="C14:D14">
    <cfRule type="expression" dxfId="61" priority="3">
      <formula>MOD(ROW(),2)=1</formula>
    </cfRule>
  </conditionalFormatting>
  <conditionalFormatting sqref="B14">
    <cfRule type="expression" dxfId="60" priority="2">
      <formula>MOD(ROW(),2)=1</formula>
    </cfRule>
  </conditionalFormatting>
  <conditionalFormatting sqref="B15:B19">
    <cfRule type="expression" dxfId="59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FF00"/>
  </sheetPr>
  <dimension ref="A2:L20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12" width="16.140625" customWidth="1"/>
  </cols>
  <sheetData>
    <row r="2" spans="1:12" x14ac:dyDescent="0.25">
      <c r="A2" s="1" t="s">
        <v>0</v>
      </c>
      <c r="B2" s="5" t="str">
        <f>'ANSWER THESE QUESTIONS FIRST'!B10</f>
        <v>RBI</v>
      </c>
    </row>
    <row r="3" spans="1:12" ht="51.75" customHeight="1" x14ac:dyDescent="0.25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9" customFormat="1" ht="30" x14ac:dyDescent="0.25">
      <c r="A4" s="8" t="s">
        <v>1</v>
      </c>
      <c r="B4" s="8">
        <f>'ANSWER THESE QUESTIONS FIRST'!B4-1</f>
        <v>2019</v>
      </c>
      <c r="C4" s="8">
        <f>IF('ANSWER THESE QUESTIONS FIRST'!$B$6&lt;2,"DO NOT ENTER DATA BELOW",'Historical Final Standings'!B4-1)</f>
        <v>2018</v>
      </c>
      <c r="D4" s="8">
        <f>IF('ANSWER THESE QUESTIONS FIRST'!$B$6&lt;3,"DO NOT ENTER DATA BELOW",'Historical Final Standings'!C4-1)</f>
        <v>2017</v>
      </c>
      <c r="E4" s="8">
        <f>IF('ANSWER THESE QUESTIONS FIRST'!$B$6&lt;4,"DO NOT ENTER DATA BELOW",'Historical Final Standings'!D4-1)</f>
        <v>2016</v>
      </c>
      <c r="F4" s="8" t="str">
        <f>IF('ANSWER THESE QUESTIONS FIRST'!$B$6&lt;5,"DO NOT ENTER DATA BELOW",'Historical Final Standings'!E4-1)</f>
        <v>DO NOT ENTER DATA BELOW</v>
      </c>
      <c r="G4" s="8" t="str">
        <f>IF('ANSWER THESE QUESTIONS FIRST'!$B$6&lt;6,"DO NOT ENTER DATA BELOW",HitterStat4!F4-1)</f>
        <v>DO NOT ENTER DATA BELOW</v>
      </c>
      <c r="H4" s="8" t="str">
        <f>IF('ANSWER THESE QUESTIONS FIRST'!$B$6&lt;6,"DO NOT ENTER DATA BELOW",HitterStat4!G4-1)</f>
        <v>DO NOT ENTER DATA BELOW</v>
      </c>
      <c r="I4" s="8" t="str">
        <f>IF('ANSWER THESE QUESTIONS FIRST'!$B$6&lt;6,"DO NOT ENTER DATA BELOW",HitterStat4!H4-1)</f>
        <v>DO NOT ENTER DATA BELOW</v>
      </c>
      <c r="J4" s="8" t="str">
        <f>IF('ANSWER THESE QUESTIONS FIRST'!$B$6&lt;6,"DO NOT ENTER DATA BELOW",HitterStat4!I4-1)</f>
        <v>DO NOT ENTER DATA BELOW</v>
      </c>
      <c r="K4" s="8" t="str">
        <f>IF('ANSWER THESE QUESTIONS FIRST'!$B$6&lt;6,"DO NOT ENTER DATA BELOW",HitterStat4!J4-1)</f>
        <v>DO NOT ENTER DATA BELOW</v>
      </c>
      <c r="L4" s="8" t="s">
        <v>38</v>
      </c>
    </row>
    <row r="5" spans="1:12" x14ac:dyDescent="0.25">
      <c r="A5" s="6" t="str">
        <f>IF('ANSWER THESE QUESTIONS FIRST'!$B$3&lt;1,"DO NOT ENTER DATA","1st Place")</f>
        <v>1st Place</v>
      </c>
      <c r="B5" s="10">
        <v>1054</v>
      </c>
      <c r="C5" s="10">
        <v>1129</v>
      </c>
      <c r="D5" s="10">
        <v>1037</v>
      </c>
      <c r="E5" s="10"/>
      <c r="F5" s="10"/>
      <c r="G5" s="10"/>
      <c r="H5" s="10"/>
      <c r="I5" s="10"/>
      <c r="J5" s="10"/>
      <c r="K5" s="10"/>
      <c r="L5" s="7">
        <f>IFERROR(AVERAGE(B5,C5,D5,E5,F5,G5,H5,I5,J5,K5),0)</f>
        <v>1073.3333333333333</v>
      </c>
    </row>
    <row r="6" spans="1:12" x14ac:dyDescent="0.25">
      <c r="A6" s="6" t="str">
        <f>IF('ANSWER THESE QUESTIONS FIRST'!$B$3&lt;2,"DO NOT ENTER DATA","2nd Place")</f>
        <v>2nd Place</v>
      </c>
      <c r="B6" s="10">
        <v>1027</v>
      </c>
      <c r="C6" s="10">
        <v>1103</v>
      </c>
      <c r="D6" s="10">
        <v>1020</v>
      </c>
      <c r="E6" s="10"/>
      <c r="F6" s="10"/>
      <c r="G6" s="10"/>
      <c r="H6" s="10"/>
      <c r="I6" s="10"/>
      <c r="J6" s="10"/>
      <c r="K6" s="10"/>
      <c r="L6" s="7">
        <f t="shared" ref="L6:L19" si="0">IFERROR(AVERAGE(B6,C6,D6,E6,F6,G6,H6,I6,J6,K6),0)</f>
        <v>1050</v>
      </c>
    </row>
    <row r="7" spans="1:12" x14ac:dyDescent="0.25">
      <c r="A7" s="6" t="str">
        <f>IF('ANSWER THESE QUESTIONS FIRST'!$B$3&lt;3,"DO NOT ENTER DATA","3rd Place")</f>
        <v>3rd Place</v>
      </c>
      <c r="B7" s="10">
        <v>1017</v>
      </c>
      <c r="C7" s="10">
        <v>1019</v>
      </c>
      <c r="D7" s="10">
        <v>1013</v>
      </c>
      <c r="E7" s="10"/>
      <c r="F7" s="10"/>
      <c r="G7" s="10"/>
      <c r="H7" s="10"/>
      <c r="I7" s="10"/>
      <c r="J7" s="10"/>
      <c r="K7" s="10"/>
      <c r="L7" s="7">
        <f t="shared" si="0"/>
        <v>1016.3333333333334</v>
      </c>
    </row>
    <row r="8" spans="1:12" x14ac:dyDescent="0.25">
      <c r="A8" s="6" t="str">
        <f>IF('ANSWER THESE QUESTIONS FIRST'!$B$3&lt;4,"DO NOT ENTER DATA","4th Place")</f>
        <v>4th Place</v>
      </c>
      <c r="B8" s="10">
        <v>1003</v>
      </c>
      <c r="C8" s="10">
        <v>1016</v>
      </c>
      <c r="D8" s="10">
        <v>992</v>
      </c>
      <c r="E8" s="10"/>
      <c r="F8" s="10"/>
      <c r="G8" s="10"/>
      <c r="H8" s="10"/>
      <c r="I8" s="10"/>
      <c r="J8" s="10"/>
      <c r="K8" s="10"/>
      <c r="L8" s="7">
        <f t="shared" si="0"/>
        <v>1003.6666666666666</v>
      </c>
    </row>
    <row r="9" spans="1:12" x14ac:dyDescent="0.25">
      <c r="A9" s="6" t="str">
        <f>IF('ANSWER THESE QUESTIONS FIRST'!$B$3&lt;5,"DO NOT ENTER DATA","5th Place")</f>
        <v>5th Place</v>
      </c>
      <c r="B9" s="10">
        <v>998</v>
      </c>
      <c r="C9" s="10">
        <v>1011</v>
      </c>
      <c r="D9" s="10">
        <v>979</v>
      </c>
      <c r="E9" s="10"/>
      <c r="F9" s="10"/>
      <c r="G9" s="10"/>
      <c r="H9" s="10"/>
      <c r="I9" s="10"/>
      <c r="J9" s="10"/>
      <c r="K9" s="10"/>
      <c r="L9" s="7">
        <f t="shared" si="0"/>
        <v>996</v>
      </c>
    </row>
    <row r="10" spans="1:12" x14ac:dyDescent="0.25">
      <c r="A10" s="6" t="str">
        <f>IF('ANSWER THESE QUESTIONS FIRST'!$B$3&lt;6,"DO NOT ENTER DATA","6th Place")</f>
        <v>6th Place</v>
      </c>
      <c r="B10" s="10">
        <v>973</v>
      </c>
      <c r="C10" s="10">
        <v>955</v>
      </c>
      <c r="D10" s="10">
        <v>968</v>
      </c>
      <c r="E10" s="10"/>
      <c r="F10" s="10"/>
      <c r="G10" s="10"/>
      <c r="H10" s="10"/>
      <c r="I10" s="10"/>
      <c r="J10" s="10"/>
      <c r="K10" s="10"/>
      <c r="L10" s="7">
        <f t="shared" si="0"/>
        <v>965.33333333333337</v>
      </c>
    </row>
    <row r="11" spans="1:12" x14ac:dyDescent="0.25">
      <c r="A11" s="6" t="str">
        <f>IF('ANSWER THESE QUESTIONS FIRST'!$B$3&lt;7,"DO NOT ENTER DATA","7th Place")</f>
        <v>7th Place</v>
      </c>
      <c r="B11" s="10">
        <v>968</v>
      </c>
      <c r="C11" s="10">
        <v>894</v>
      </c>
      <c r="D11" s="10">
        <v>960</v>
      </c>
      <c r="E11" s="10"/>
      <c r="F11" s="10"/>
      <c r="G11" s="10"/>
      <c r="H11" s="10"/>
      <c r="I11" s="10"/>
      <c r="J11" s="10"/>
      <c r="K11" s="10"/>
      <c r="L11" s="7">
        <f t="shared" si="0"/>
        <v>940.66666666666663</v>
      </c>
    </row>
    <row r="12" spans="1:12" x14ac:dyDescent="0.25">
      <c r="A12" s="6" t="str">
        <f>IF('ANSWER THESE QUESTIONS FIRST'!$B$3&lt;8,"DO NOT ENTER DATA","8th Place")</f>
        <v>8th Place</v>
      </c>
      <c r="B12" s="10">
        <v>965</v>
      </c>
      <c r="C12" s="10">
        <v>873</v>
      </c>
      <c r="D12" s="10">
        <v>958</v>
      </c>
      <c r="E12" s="10"/>
      <c r="F12" s="10"/>
      <c r="G12" s="10"/>
      <c r="H12" s="10"/>
      <c r="I12" s="10"/>
      <c r="J12" s="10"/>
      <c r="K12" s="10"/>
      <c r="L12" s="7">
        <f t="shared" si="0"/>
        <v>932</v>
      </c>
    </row>
    <row r="13" spans="1:12" x14ac:dyDescent="0.25">
      <c r="A13" s="6" t="str">
        <f>IF('ANSWER THESE QUESTIONS FIRST'!$B$3&lt;9,"DO NOT ENTER DATA","9th Place")</f>
        <v>9th Place</v>
      </c>
      <c r="B13" s="10">
        <v>945</v>
      </c>
      <c r="C13" s="10">
        <v>777</v>
      </c>
      <c r="D13" s="10">
        <v>946</v>
      </c>
      <c r="E13" s="10"/>
      <c r="F13" s="10"/>
      <c r="G13" s="10"/>
      <c r="H13" s="10"/>
      <c r="I13" s="10"/>
      <c r="J13" s="10"/>
      <c r="K13" s="10"/>
      <c r="L13" s="7">
        <f t="shared" si="0"/>
        <v>889.33333333333337</v>
      </c>
    </row>
    <row r="14" spans="1:12" x14ac:dyDescent="0.25">
      <c r="A14" s="6" t="str">
        <f>IF('ANSWER THESE QUESTIONS FIRST'!$B$3&lt;10,"DO NOT ENTER DATA","10th Place")</f>
        <v>10th Place</v>
      </c>
      <c r="B14" s="10">
        <v>921</v>
      </c>
      <c r="C14" s="10">
        <v>718</v>
      </c>
      <c r="D14" s="10">
        <v>906</v>
      </c>
      <c r="E14" s="10"/>
      <c r="F14" s="10"/>
      <c r="G14" s="10"/>
      <c r="H14" s="10"/>
      <c r="I14" s="10"/>
      <c r="J14" s="10"/>
      <c r="K14" s="10"/>
      <c r="L14" s="7">
        <f t="shared" si="0"/>
        <v>848.33333333333337</v>
      </c>
    </row>
    <row r="15" spans="1:12" x14ac:dyDescent="0.25">
      <c r="A15" s="6" t="str">
        <f>IF('ANSWER THESE QUESTIONS FIRST'!$B$3&lt;11,"DO NOT ENTER DATA","11th Place")</f>
        <v>DO NOT ENTER DATA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FIRST'!$B$3&lt;12,"DO NOT ENTER DATA","12th Place")</f>
        <v>DO NOT ENTER DATA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FIRST'!$B$3&lt;13,"DO NOT ENTER DATA","13th Place")</f>
        <v>DO NOT ENTER DATA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FIRST'!$B$3&lt;14,"DO NOT ENTER DATA","14th Place")</f>
        <v>DO NOT ENTER DATA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6" t="str">
        <f>IF('ANSWER THESE QUESTIONS FIRST'!$B$3&lt;15,"DO NOT ENTER DATA","15th Place")</f>
        <v>DO NOT ENTER DATA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>
        <f t="shared" si="0"/>
        <v>0</v>
      </c>
    </row>
    <row r="20" spans="1:12" x14ac:dyDescent="0.25">
      <c r="A20" s="11"/>
    </row>
  </sheetData>
  <sheetProtection sheet="1" objects="1" scenarios="1" selectLockedCells="1"/>
  <mergeCells count="1">
    <mergeCell ref="A3:L3"/>
  </mergeCells>
  <conditionalFormatting sqref="A4:L4 C5:L5 E14:K14 C15:K19 C6:K13 L6:L19">
    <cfRule type="expression" dxfId="58" priority="7">
      <formula>MOD(ROW(),2)=1</formula>
    </cfRule>
  </conditionalFormatting>
  <conditionalFormatting sqref="B5:B13">
    <cfRule type="expression" dxfId="57" priority="6">
      <formula>MOD(ROW(),2)=1</formula>
    </cfRule>
  </conditionalFormatting>
  <conditionalFormatting sqref="A5:A19">
    <cfRule type="expression" dxfId="56" priority="4">
      <formula>MOD(ROW(),2)=1</formula>
    </cfRule>
  </conditionalFormatting>
  <conditionalFormatting sqref="C14:D14">
    <cfRule type="expression" dxfId="55" priority="3">
      <formula>MOD(ROW(),2)=1</formula>
    </cfRule>
  </conditionalFormatting>
  <conditionalFormatting sqref="B14">
    <cfRule type="expression" dxfId="54" priority="2">
      <formula>MOD(ROW(),2)=1</formula>
    </cfRule>
  </conditionalFormatting>
  <conditionalFormatting sqref="B15:B19">
    <cfRule type="expression" dxfId="53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6</vt:i4>
      </vt:variant>
    </vt:vector>
  </HeadingPairs>
  <TitlesOfParts>
    <vt:vector size="27" baseType="lpstr">
      <vt:lpstr>ANSWER THESE QUESTIONS FIRST</vt:lpstr>
      <vt:lpstr>Drop Down Menu</vt:lpstr>
      <vt:lpstr>SGP CALCULATIONS</vt:lpstr>
      <vt:lpstr>ENTER STATS IN THESE TABS=&gt;</vt:lpstr>
      <vt:lpstr>Historical Final Standings</vt:lpstr>
      <vt:lpstr>HitterStat1</vt:lpstr>
      <vt:lpstr>HitterStat2</vt:lpstr>
      <vt:lpstr>HitterStat3</vt:lpstr>
      <vt:lpstr>HitterStat4</vt:lpstr>
      <vt:lpstr>HitterStat5</vt:lpstr>
      <vt:lpstr>HitterStat6</vt:lpstr>
      <vt:lpstr>HitterStat7</vt:lpstr>
      <vt:lpstr>HitterStat8</vt:lpstr>
      <vt:lpstr>PitcherStat1</vt:lpstr>
      <vt:lpstr>PitcherStat2</vt:lpstr>
      <vt:lpstr>PitcherStat3</vt:lpstr>
      <vt:lpstr>PitcherStat4</vt:lpstr>
      <vt:lpstr>PitcherStat5</vt:lpstr>
      <vt:lpstr>PitcherStat6</vt:lpstr>
      <vt:lpstr>PitcherStat7</vt:lpstr>
      <vt:lpstr>PitcherStat8</vt:lpstr>
      <vt:lpstr>CURRENT_YEAR</vt:lpstr>
      <vt:lpstr>HIT_STATS</vt:lpstr>
      <vt:lpstr>NUM_TEAMS</vt:lpstr>
      <vt:lpstr>NUM_YEARS</vt:lpstr>
      <vt:lpstr>PITCH_STATS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2013-05-15T01:51:00Z</dcterms:created>
  <dcterms:modified xsi:type="dcterms:W3CDTF">2020-02-16T20:35:38Z</dcterms:modified>
</cp:coreProperties>
</file>